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ontarioenergyboard-my.sharepoint.com/personal/panchazu_oeb_ca/Documents/Desktop/APB/2023 Sept Update/Final Files Published/"/>
    </mc:Choice>
  </mc:AlternateContent>
  <xr:revisionPtr revIDLastSave="3" documentId="8_{7365BC85-4CF5-4F74-833A-B4FF5CAC17BC}" xr6:coauthVersionLast="47" xr6:coauthVersionMax="47" xr10:uidLastSave="{37F770D8-C7D0-412E-9EE8-AF1E315CEAB1}"/>
  <bookViews>
    <workbookView xWindow="-120" yWindow="-120" windowWidth="29040" windowHeight="15840" tabRatio="846" firstSheet="1" activeTab="1" xr2:uid="{00000000-000D-0000-FFFF-FFFF00000000}"/>
  </bookViews>
  <sheets>
    <sheet name="2022 Units" sheetId="39" state="hidden" r:id="rId1"/>
    <sheet name="Tab Legend" sheetId="30" r:id="rId2"/>
    <sheet name="Primary Circuit km" sheetId="6" r:id="rId3"/>
    <sheet name="Trial Balance" sheetId="10" r:id="rId4"/>
    <sheet name="Customer Numbers" sheetId="7" r:id="rId5"/>
    <sheet name="Poles Additions" sheetId="16" r:id="rId6"/>
    <sheet name="Total Poles" sheetId="9" r:id="rId7"/>
    <sheet name="Line Transformer Addtions" sheetId="15" r:id="rId8"/>
    <sheet name="Capital Additions" sheetId="18" r:id="rId9"/>
    <sheet name="Station Information" sheetId="40" r:id="rId10"/>
    <sheet name="1. Billing O&amp;M" sheetId="20" r:id="rId11"/>
    <sheet name="2. Metering O&amp;M" sheetId="21" r:id="rId12"/>
    <sheet name="3. Vegetation Management O&amp;M" sheetId="22" r:id="rId13"/>
    <sheet name="4. Lines O&amp;M" sheetId="23" r:id="rId14"/>
    <sheet name="5. Stations O&amp;M" sheetId="24" r:id="rId15"/>
    <sheet name="6. Poles, Towers O&amp;M" sheetId="25" r:id="rId16"/>
    <sheet name="7. Stations CAPEX" sheetId="26" r:id="rId17"/>
    <sheet name="8. Poles, Towers CAPEX" sheetId="27" r:id="rId18"/>
    <sheet name="9. Line Transformers CAPEX" sheetId="28" r:id="rId19"/>
    <sheet name="10. Meters CAPEX" sheetId="29" r:id="rId20"/>
    <sheet name="2018-2020 Units and Cap Add" sheetId="5" state="hidden" r:id="rId21"/>
    <sheet name="2021 Units" sheetId="36" state="hidden" r:id="rId22"/>
    <sheet name="2021 Cap Add" sheetId="37" state="hidden" r:id="rId23"/>
  </sheets>
  <definedNames>
    <definedName name="_xlnm._FilterDatabase" localSheetId="10" hidden="1">'1. Billing O&amp;M'!$A$5:$T$5</definedName>
    <definedName name="_xlnm._FilterDatabase" localSheetId="11" hidden="1">'2. Metering O&amp;M'!$A$5:$T$5</definedName>
    <definedName name="_xlnm._FilterDatabase" localSheetId="20" hidden="1">'2018-2020 Units and Cap Add'!$A$2:$X$59</definedName>
    <definedName name="_xlnm._FilterDatabase" localSheetId="21" hidden="1">'2021 Units'!$A$1:$K$58</definedName>
    <definedName name="_xlnm._FilterDatabase" localSheetId="12" hidden="1">'3. Vegetation Management O&amp;M'!$A$5:$T$5</definedName>
    <definedName name="_xlnm._FilterDatabase" localSheetId="13" hidden="1">'4. Lines O&amp;M'!$A$5:$R$59</definedName>
    <definedName name="_xlnm._FilterDatabase" localSheetId="14" hidden="1">'5. Stations O&amp;M'!$A$5:$X$59</definedName>
    <definedName name="_xlnm._FilterDatabase" localSheetId="15" hidden="1">'6. Poles, Towers O&amp;M'!$A$5:$T$5</definedName>
    <definedName name="_xlnm._FilterDatabase" localSheetId="16" hidden="1">'7. Stations CAPEX'!$A$5:$X$5</definedName>
    <definedName name="_xlnm._FilterDatabase" localSheetId="8" hidden="1">'Capital Additions'!$A$5:$Z$59</definedName>
    <definedName name="_xlnm._FilterDatabase" localSheetId="4" hidden="1">'Customer Numbers'!$A$4:$AG$4</definedName>
    <definedName name="_xlnm._FilterDatabase" localSheetId="5" hidden="1">'Poles Additions'!$A$4:$N$4</definedName>
    <definedName name="_xlnm._FilterDatabase" localSheetId="2" hidden="1">'Primary Circuit km'!$A$4:$U$4</definedName>
    <definedName name="_xlnm._FilterDatabase" localSheetId="9" hidden="1">'Station Information'!$A$4:$AF$58</definedName>
    <definedName name="_xlnm._FilterDatabase" localSheetId="6" hidden="1">'Total Poles'!$A$3:$N$58</definedName>
    <definedName name="_xlnm._FilterDatabase" localSheetId="3" hidden="1">'Trial Balance'!$A$5:$Y$59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3" i="29" l="1"/>
  <c r="T51" i="29"/>
  <c r="F51" i="29"/>
  <c r="T32" i="29"/>
  <c r="F32" i="29"/>
  <c r="T51" i="24"/>
  <c r="L46" i="24"/>
  <c r="K40" i="26"/>
  <c r="L40" i="26"/>
  <c r="O40" i="26"/>
  <c r="D1" i="29" l="1"/>
  <c r="D6" i="29"/>
  <c r="D7" i="29"/>
  <c r="D8" i="29"/>
  <c r="D9" i="29"/>
  <c r="D10" i="29"/>
  <c r="D11" i="29"/>
  <c r="D12" i="29"/>
  <c r="D13" i="29"/>
  <c r="D14" i="29"/>
  <c r="D15" i="29"/>
  <c r="D16" i="29"/>
  <c r="D65" i="29" s="1"/>
  <c r="D68" i="29" s="1"/>
  <c r="D17" i="29"/>
  <c r="D18" i="29"/>
  <c r="D19" i="29"/>
  <c r="D20" i="29"/>
  <c r="D21" i="29"/>
  <c r="D22" i="29"/>
  <c r="D23" i="29"/>
  <c r="D24" i="29"/>
  <c r="D25" i="29"/>
  <c r="D26" i="29"/>
  <c r="D27" i="29"/>
  <c r="D28" i="29"/>
  <c r="D29" i="29"/>
  <c r="D30" i="29"/>
  <c r="D31" i="29"/>
  <c r="D32" i="29"/>
  <c r="D33" i="29"/>
  <c r="D34" i="29"/>
  <c r="D35" i="29"/>
  <c r="D36" i="29"/>
  <c r="D37" i="29"/>
  <c r="D38" i="29"/>
  <c r="D39" i="29"/>
  <c r="D40" i="29"/>
  <c r="D41" i="29"/>
  <c r="D42" i="29"/>
  <c r="D43" i="29"/>
  <c r="D44" i="29"/>
  <c r="D45" i="29"/>
  <c r="D46" i="29"/>
  <c r="D47" i="29"/>
  <c r="D48" i="29"/>
  <c r="D49" i="29"/>
  <c r="D50" i="29"/>
  <c r="D51" i="29"/>
  <c r="D52" i="29"/>
  <c r="D53" i="29"/>
  <c r="D54" i="29"/>
  <c r="D55" i="29"/>
  <c r="D56" i="29"/>
  <c r="D57" i="29"/>
  <c r="D58" i="29"/>
  <c r="D59" i="29"/>
  <c r="D61" i="29" l="1"/>
  <c r="D62" i="29" a="1"/>
  <c r="D62" i="29" s="1"/>
  <c r="D63" i="29" s="1"/>
  <c r="M69" i="27"/>
  <c r="L69" i="27"/>
  <c r="J54" i="28"/>
  <c r="J54" i="27"/>
  <c r="J6" i="27"/>
  <c r="K17" i="26" l="1"/>
  <c r="T51" i="26"/>
  <c r="X1" i="5"/>
  <c r="W1" i="5"/>
  <c r="V1" i="5"/>
  <c r="U1" i="5"/>
  <c r="T1" i="5"/>
  <c r="S1" i="5"/>
  <c r="R1" i="5"/>
  <c r="Q1" i="5"/>
  <c r="P1" i="5"/>
  <c r="O1" i="5"/>
  <c r="N1" i="5"/>
  <c r="M1" i="5"/>
  <c r="L1" i="5"/>
  <c r="K1" i="5"/>
  <c r="J1" i="5"/>
  <c r="I1" i="5"/>
  <c r="H1" i="5"/>
  <c r="G1" i="5"/>
  <c r="F1" i="5"/>
  <c r="E1" i="5"/>
  <c r="D1" i="5"/>
  <c r="C1" i="5"/>
  <c r="B1" i="5"/>
  <c r="A1" i="5"/>
  <c r="J59" i="29"/>
  <c r="C59" i="29"/>
  <c r="J58" i="29"/>
  <c r="C58" i="29"/>
  <c r="J57" i="29"/>
  <c r="C57" i="29"/>
  <c r="J56" i="29"/>
  <c r="C56" i="29"/>
  <c r="J55" i="29"/>
  <c r="C55" i="29"/>
  <c r="J54" i="29"/>
  <c r="C54" i="29"/>
  <c r="J53" i="29"/>
  <c r="C53" i="29"/>
  <c r="J52" i="29"/>
  <c r="C52" i="29"/>
  <c r="J51" i="29"/>
  <c r="C51" i="29"/>
  <c r="J50" i="29"/>
  <c r="C50" i="29"/>
  <c r="J49" i="29"/>
  <c r="C49" i="29"/>
  <c r="J48" i="29"/>
  <c r="C48" i="29"/>
  <c r="J47" i="29"/>
  <c r="C47" i="29"/>
  <c r="J46" i="29"/>
  <c r="C46" i="29"/>
  <c r="J45" i="29"/>
  <c r="C45" i="29"/>
  <c r="J44" i="29"/>
  <c r="C44" i="29"/>
  <c r="J43" i="29"/>
  <c r="C43" i="29"/>
  <c r="J42" i="29"/>
  <c r="C42" i="29"/>
  <c r="J41" i="29"/>
  <c r="C41" i="29"/>
  <c r="J40" i="29"/>
  <c r="C40" i="29"/>
  <c r="J39" i="29"/>
  <c r="C39" i="29"/>
  <c r="J38" i="29"/>
  <c r="C38" i="29"/>
  <c r="J37" i="29"/>
  <c r="C37" i="29"/>
  <c r="J36" i="29"/>
  <c r="C36" i="29"/>
  <c r="J35" i="29"/>
  <c r="C35" i="29"/>
  <c r="J34" i="29"/>
  <c r="C34" i="29"/>
  <c r="J33" i="29"/>
  <c r="C33" i="29"/>
  <c r="J32" i="29"/>
  <c r="C32" i="29"/>
  <c r="J31" i="29"/>
  <c r="C31" i="29"/>
  <c r="J30" i="29"/>
  <c r="C30" i="29"/>
  <c r="J29" i="29"/>
  <c r="C29" i="29"/>
  <c r="J28" i="29"/>
  <c r="C28" i="29"/>
  <c r="J27" i="29"/>
  <c r="C27" i="29"/>
  <c r="J26" i="29"/>
  <c r="C26" i="29"/>
  <c r="J25" i="29"/>
  <c r="C25" i="29"/>
  <c r="J24" i="29"/>
  <c r="C24" i="29"/>
  <c r="J23" i="29"/>
  <c r="C23" i="29"/>
  <c r="J22" i="29"/>
  <c r="C22" i="29"/>
  <c r="J21" i="29"/>
  <c r="C21" i="29"/>
  <c r="J20" i="29"/>
  <c r="C20" i="29"/>
  <c r="J19" i="29"/>
  <c r="C19" i="29"/>
  <c r="J18" i="29"/>
  <c r="C18" i="29"/>
  <c r="J17" i="29"/>
  <c r="C17" i="29"/>
  <c r="J16" i="29"/>
  <c r="C16" i="29"/>
  <c r="J15" i="29"/>
  <c r="C15" i="29"/>
  <c r="J14" i="29"/>
  <c r="C14" i="29"/>
  <c r="J13" i="29"/>
  <c r="C13" i="29"/>
  <c r="J12" i="29"/>
  <c r="C12" i="29"/>
  <c r="J11" i="29"/>
  <c r="C11" i="29"/>
  <c r="J10" i="29"/>
  <c r="C10" i="29"/>
  <c r="J9" i="29"/>
  <c r="C9" i="29"/>
  <c r="J8" i="29"/>
  <c r="C8" i="29"/>
  <c r="J7" i="29"/>
  <c r="C7" i="29"/>
  <c r="K6" i="29"/>
  <c r="J6" i="29"/>
  <c r="C6" i="29"/>
  <c r="K1" i="29"/>
  <c r="K54" i="29" s="1"/>
  <c r="J59" i="28"/>
  <c r="C59" i="28"/>
  <c r="J58" i="28"/>
  <c r="C58" i="28"/>
  <c r="J57" i="28"/>
  <c r="C57" i="28"/>
  <c r="J56" i="28"/>
  <c r="C56" i="28"/>
  <c r="J55" i="28"/>
  <c r="C55" i="28"/>
  <c r="C54" i="28"/>
  <c r="Q54" i="28" s="1"/>
  <c r="J53" i="28"/>
  <c r="C53" i="28"/>
  <c r="J52" i="28"/>
  <c r="C52" i="28"/>
  <c r="C51" i="28"/>
  <c r="J50" i="28"/>
  <c r="C50" i="28"/>
  <c r="J49" i="28"/>
  <c r="C49" i="28"/>
  <c r="J48" i="28"/>
  <c r="C48" i="28"/>
  <c r="J47" i="28"/>
  <c r="C47" i="28"/>
  <c r="J46" i="28"/>
  <c r="C46" i="28"/>
  <c r="J45" i="28"/>
  <c r="C45" i="28"/>
  <c r="J44" i="28"/>
  <c r="C44" i="28"/>
  <c r="J43" i="28"/>
  <c r="C43" i="28"/>
  <c r="J42" i="28"/>
  <c r="C42" i="28"/>
  <c r="J41" i="28"/>
  <c r="C41" i="28"/>
  <c r="J40" i="28"/>
  <c r="C40" i="28"/>
  <c r="J39" i="28"/>
  <c r="C39" i="28"/>
  <c r="J38" i="28"/>
  <c r="C38" i="28"/>
  <c r="J37" i="28"/>
  <c r="C37" i="28"/>
  <c r="J36" i="28"/>
  <c r="C36" i="28"/>
  <c r="J35" i="28"/>
  <c r="C35" i="28"/>
  <c r="J34" i="28"/>
  <c r="C34" i="28"/>
  <c r="J33" i="28"/>
  <c r="C33" i="28"/>
  <c r="C32" i="28"/>
  <c r="J31" i="28"/>
  <c r="C31" i="28"/>
  <c r="J30" i="28"/>
  <c r="C30" i="28"/>
  <c r="J29" i="28"/>
  <c r="C29" i="28"/>
  <c r="J28" i="28"/>
  <c r="C28" i="28"/>
  <c r="J27" i="28"/>
  <c r="C27" i="28"/>
  <c r="J26" i="28"/>
  <c r="C26" i="28"/>
  <c r="J25" i="28"/>
  <c r="C25" i="28"/>
  <c r="J24" i="28"/>
  <c r="C24" i="28"/>
  <c r="J23" i="28"/>
  <c r="C23" i="28"/>
  <c r="J22" i="28"/>
  <c r="C22" i="28"/>
  <c r="J21" i="28"/>
  <c r="C21" i="28"/>
  <c r="J20" i="28"/>
  <c r="C20" i="28"/>
  <c r="J19" i="28"/>
  <c r="C19" i="28"/>
  <c r="J18" i="28"/>
  <c r="C18" i="28"/>
  <c r="J17" i="28"/>
  <c r="C17" i="28"/>
  <c r="J16" i="28"/>
  <c r="C16" i="28"/>
  <c r="J15" i="28"/>
  <c r="C15" i="28"/>
  <c r="J14" i="28"/>
  <c r="C14" i="28"/>
  <c r="J13" i="28"/>
  <c r="C13" i="28"/>
  <c r="J12" i="28"/>
  <c r="C12" i="28"/>
  <c r="J11" i="28"/>
  <c r="C11" i="28"/>
  <c r="J10" i="28"/>
  <c r="C10" i="28"/>
  <c r="J9" i="28"/>
  <c r="C9" i="28"/>
  <c r="J8" i="28"/>
  <c r="C8" i="28"/>
  <c r="J7" i="28"/>
  <c r="C7" i="28"/>
  <c r="J6" i="28"/>
  <c r="C6" i="28"/>
  <c r="K1" i="28"/>
  <c r="K54" i="28" s="1"/>
  <c r="D1" i="28"/>
  <c r="D32" i="28" s="1"/>
  <c r="J59" i="27"/>
  <c r="C59" i="27"/>
  <c r="J58" i="27"/>
  <c r="C58" i="27"/>
  <c r="J57" i="27"/>
  <c r="C57" i="27"/>
  <c r="L56" i="27"/>
  <c r="J56" i="27"/>
  <c r="C56" i="27"/>
  <c r="J55" i="27"/>
  <c r="C55" i="27"/>
  <c r="C54" i="27"/>
  <c r="Q54" i="27" s="1"/>
  <c r="J53" i="27"/>
  <c r="C53" i="27"/>
  <c r="J52" i="27"/>
  <c r="C52" i="27"/>
  <c r="C51" i="27"/>
  <c r="J50" i="27"/>
  <c r="C50" i="27"/>
  <c r="J49" i="27"/>
  <c r="C49" i="27"/>
  <c r="J48" i="27"/>
  <c r="C48" i="27"/>
  <c r="J47" i="27"/>
  <c r="C47" i="27"/>
  <c r="J46" i="27"/>
  <c r="C46" i="27"/>
  <c r="J45" i="27"/>
  <c r="C45" i="27"/>
  <c r="J44" i="27"/>
  <c r="C44" i="27"/>
  <c r="J43" i="27"/>
  <c r="C43" i="27"/>
  <c r="J42" i="27"/>
  <c r="C42" i="27"/>
  <c r="J41" i="27"/>
  <c r="C41" i="27"/>
  <c r="J40" i="27"/>
  <c r="C40" i="27"/>
  <c r="J39" i="27"/>
  <c r="C39" i="27"/>
  <c r="J38" i="27"/>
  <c r="C38" i="27"/>
  <c r="J37" i="27"/>
  <c r="C37" i="27"/>
  <c r="J36" i="27"/>
  <c r="C36" i="27"/>
  <c r="J35" i="27"/>
  <c r="C35" i="27"/>
  <c r="J34" i="27"/>
  <c r="C34" i="27"/>
  <c r="J33" i="27"/>
  <c r="C33" i="27"/>
  <c r="C32" i="27"/>
  <c r="J31" i="27"/>
  <c r="C31" i="27"/>
  <c r="J30" i="27"/>
  <c r="C30" i="27"/>
  <c r="J29" i="27"/>
  <c r="C29" i="27"/>
  <c r="J28" i="27"/>
  <c r="C28" i="27"/>
  <c r="J27" i="27"/>
  <c r="C27" i="27"/>
  <c r="J26" i="27"/>
  <c r="C26" i="27"/>
  <c r="J25" i="27"/>
  <c r="C25" i="27"/>
  <c r="J24" i="27"/>
  <c r="C24" i="27"/>
  <c r="J23" i="27"/>
  <c r="C23" i="27"/>
  <c r="J22" i="27"/>
  <c r="C22" i="27"/>
  <c r="J21" i="27"/>
  <c r="C21" i="27"/>
  <c r="J20" i="27"/>
  <c r="C20" i="27"/>
  <c r="J19" i="27"/>
  <c r="C19" i="27"/>
  <c r="J18" i="27"/>
  <c r="C18" i="27"/>
  <c r="J17" i="27"/>
  <c r="C17" i="27"/>
  <c r="J16" i="27"/>
  <c r="C16" i="27"/>
  <c r="J15" i="27"/>
  <c r="C15" i="27"/>
  <c r="J14" i="27"/>
  <c r="C14" i="27"/>
  <c r="J13" i="27"/>
  <c r="C13" i="27"/>
  <c r="J12" i="27"/>
  <c r="C12" i="27"/>
  <c r="J11" i="27"/>
  <c r="C11" i="27"/>
  <c r="J10" i="27"/>
  <c r="C10" i="27"/>
  <c r="J9" i="27"/>
  <c r="C9" i="27"/>
  <c r="J8" i="27"/>
  <c r="C8" i="27"/>
  <c r="J7" i="27"/>
  <c r="C7" i="27"/>
  <c r="D6" i="27"/>
  <c r="C6" i="27"/>
  <c r="L1" i="27"/>
  <c r="L53" i="27" s="1"/>
  <c r="K1" i="27"/>
  <c r="K53" i="27" s="1"/>
  <c r="D1" i="27"/>
  <c r="D54" i="27" s="1"/>
  <c r="X69" i="26"/>
  <c r="O59" i="26"/>
  <c r="L59" i="26"/>
  <c r="K59" i="26"/>
  <c r="J59" i="26"/>
  <c r="H59" i="26"/>
  <c r="G59" i="26"/>
  <c r="F59" i="26"/>
  <c r="E59" i="26"/>
  <c r="D59" i="26"/>
  <c r="C59" i="26"/>
  <c r="O58" i="26"/>
  <c r="L58" i="26"/>
  <c r="K58" i="26"/>
  <c r="J58" i="26"/>
  <c r="H58" i="26"/>
  <c r="G58" i="26"/>
  <c r="F58" i="26"/>
  <c r="E58" i="26"/>
  <c r="D58" i="26"/>
  <c r="C58" i="26"/>
  <c r="O57" i="26"/>
  <c r="L57" i="26"/>
  <c r="K57" i="26"/>
  <c r="J57" i="26"/>
  <c r="H57" i="26"/>
  <c r="G57" i="26"/>
  <c r="F57" i="26"/>
  <c r="E57" i="26"/>
  <c r="D57" i="26"/>
  <c r="C57" i="26"/>
  <c r="O56" i="26"/>
  <c r="L56" i="26"/>
  <c r="K56" i="26"/>
  <c r="J56" i="26"/>
  <c r="H56" i="26"/>
  <c r="G56" i="26"/>
  <c r="F56" i="26"/>
  <c r="E56" i="26"/>
  <c r="S56" i="26" s="1"/>
  <c r="D56" i="26"/>
  <c r="C56" i="26"/>
  <c r="O55" i="26"/>
  <c r="L55" i="26"/>
  <c r="K55" i="26"/>
  <c r="J55" i="26"/>
  <c r="H55" i="26"/>
  <c r="G55" i="26"/>
  <c r="F55" i="26"/>
  <c r="E55" i="26"/>
  <c r="D55" i="26"/>
  <c r="C55" i="26"/>
  <c r="O54" i="26"/>
  <c r="N54" i="26"/>
  <c r="M54" i="26"/>
  <c r="T54" i="26" s="1"/>
  <c r="L54" i="26"/>
  <c r="K54" i="26"/>
  <c r="J54" i="26"/>
  <c r="H54" i="26"/>
  <c r="G54" i="26"/>
  <c r="E54" i="26"/>
  <c r="D54" i="26"/>
  <c r="C54" i="26"/>
  <c r="O53" i="26"/>
  <c r="L53" i="26"/>
  <c r="K53" i="26"/>
  <c r="J53" i="26"/>
  <c r="H53" i="26"/>
  <c r="G53" i="26"/>
  <c r="F53" i="26"/>
  <c r="E53" i="26"/>
  <c r="D53" i="26"/>
  <c r="C53" i="26"/>
  <c r="O52" i="26"/>
  <c r="N52" i="26"/>
  <c r="M52" i="26"/>
  <c r="L52" i="26"/>
  <c r="K52" i="26"/>
  <c r="J52" i="26"/>
  <c r="H52" i="26"/>
  <c r="G52" i="26"/>
  <c r="F52" i="26"/>
  <c r="E52" i="26"/>
  <c r="D52" i="26"/>
  <c r="C52" i="26"/>
  <c r="O51" i="26"/>
  <c r="L51" i="26"/>
  <c r="K51" i="26"/>
  <c r="J51" i="26"/>
  <c r="H51" i="26"/>
  <c r="G51" i="26"/>
  <c r="E51" i="26"/>
  <c r="D51" i="26"/>
  <c r="C51" i="26"/>
  <c r="O50" i="26"/>
  <c r="L50" i="26"/>
  <c r="K50" i="26"/>
  <c r="J50" i="26"/>
  <c r="H50" i="26"/>
  <c r="G50" i="26"/>
  <c r="F50" i="26"/>
  <c r="E50" i="26"/>
  <c r="D50" i="26"/>
  <c r="C50" i="26"/>
  <c r="O49" i="26"/>
  <c r="L49" i="26"/>
  <c r="K49" i="26"/>
  <c r="J49" i="26"/>
  <c r="H49" i="26"/>
  <c r="G49" i="26"/>
  <c r="F49" i="26"/>
  <c r="E49" i="26"/>
  <c r="D49" i="26"/>
  <c r="C49" i="26"/>
  <c r="O48" i="26"/>
  <c r="L48" i="26"/>
  <c r="K48" i="26"/>
  <c r="J48" i="26"/>
  <c r="H48" i="26"/>
  <c r="G48" i="26"/>
  <c r="F48" i="26"/>
  <c r="E48" i="26"/>
  <c r="D48" i="26"/>
  <c r="C48" i="26"/>
  <c r="O47" i="26"/>
  <c r="L47" i="26"/>
  <c r="K47" i="26"/>
  <c r="J47" i="26"/>
  <c r="H47" i="26"/>
  <c r="G47" i="26"/>
  <c r="F47" i="26"/>
  <c r="E47" i="26"/>
  <c r="D47" i="26"/>
  <c r="C47" i="26"/>
  <c r="O46" i="26"/>
  <c r="L46" i="26"/>
  <c r="K46" i="26"/>
  <c r="J46" i="26"/>
  <c r="H46" i="26"/>
  <c r="G46" i="26"/>
  <c r="F46" i="26"/>
  <c r="E46" i="26"/>
  <c r="D46" i="26"/>
  <c r="C46" i="26"/>
  <c r="O45" i="26"/>
  <c r="L45" i="26"/>
  <c r="K45" i="26"/>
  <c r="J45" i="26"/>
  <c r="H45" i="26"/>
  <c r="G45" i="26"/>
  <c r="F45" i="26"/>
  <c r="E45" i="26"/>
  <c r="D45" i="26"/>
  <c r="C45" i="26"/>
  <c r="O44" i="26"/>
  <c r="L44" i="26"/>
  <c r="K44" i="26"/>
  <c r="J44" i="26"/>
  <c r="H44" i="26"/>
  <c r="G44" i="26"/>
  <c r="F44" i="26"/>
  <c r="E44" i="26"/>
  <c r="D44" i="26"/>
  <c r="C44" i="26"/>
  <c r="O43" i="26"/>
  <c r="N43" i="26"/>
  <c r="M43" i="26"/>
  <c r="L43" i="26"/>
  <c r="K43" i="26"/>
  <c r="J43" i="26"/>
  <c r="H43" i="26"/>
  <c r="G43" i="26"/>
  <c r="F43" i="26"/>
  <c r="E43" i="26"/>
  <c r="D43" i="26"/>
  <c r="C43" i="26"/>
  <c r="O42" i="26"/>
  <c r="N42" i="26"/>
  <c r="M42" i="26"/>
  <c r="L42" i="26"/>
  <c r="K42" i="26"/>
  <c r="J42" i="26"/>
  <c r="H42" i="26"/>
  <c r="G42" i="26"/>
  <c r="F42" i="26"/>
  <c r="E42" i="26"/>
  <c r="D42" i="26"/>
  <c r="C42" i="26"/>
  <c r="O41" i="26"/>
  <c r="L41" i="26"/>
  <c r="K41" i="26"/>
  <c r="J41" i="26"/>
  <c r="H41" i="26"/>
  <c r="G41" i="26"/>
  <c r="F41" i="26"/>
  <c r="E41" i="26"/>
  <c r="D41" i="26"/>
  <c r="C41" i="26"/>
  <c r="J40" i="26"/>
  <c r="H40" i="26"/>
  <c r="V40" i="26" s="1"/>
  <c r="G40" i="26"/>
  <c r="F40" i="26"/>
  <c r="E40" i="26"/>
  <c r="S40" i="26" s="1"/>
  <c r="D40" i="26"/>
  <c r="C40" i="26"/>
  <c r="O39" i="26"/>
  <c r="L39" i="26"/>
  <c r="K39" i="26"/>
  <c r="J39" i="26"/>
  <c r="H39" i="26"/>
  <c r="G39" i="26"/>
  <c r="F39" i="26"/>
  <c r="E39" i="26"/>
  <c r="D39" i="26"/>
  <c r="C39" i="26"/>
  <c r="O38" i="26"/>
  <c r="L38" i="26"/>
  <c r="K38" i="26"/>
  <c r="J38" i="26"/>
  <c r="H38" i="26"/>
  <c r="G38" i="26"/>
  <c r="F38" i="26"/>
  <c r="E38" i="26"/>
  <c r="D38" i="26"/>
  <c r="C38" i="26"/>
  <c r="O37" i="26"/>
  <c r="L37" i="26"/>
  <c r="K37" i="26"/>
  <c r="J37" i="26"/>
  <c r="H37" i="26"/>
  <c r="G37" i="26"/>
  <c r="F37" i="26"/>
  <c r="E37" i="26"/>
  <c r="D37" i="26"/>
  <c r="C37" i="26"/>
  <c r="O36" i="26"/>
  <c r="L36" i="26"/>
  <c r="K36" i="26"/>
  <c r="J36" i="26"/>
  <c r="H36" i="26"/>
  <c r="G36" i="26"/>
  <c r="F36" i="26"/>
  <c r="E36" i="26"/>
  <c r="D36" i="26"/>
  <c r="C36" i="26"/>
  <c r="O35" i="26"/>
  <c r="L35" i="26"/>
  <c r="K35" i="26"/>
  <c r="J35" i="26"/>
  <c r="H35" i="26"/>
  <c r="G35" i="26"/>
  <c r="F35" i="26"/>
  <c r="E35" i="26"/>
  <c r="D35" i="26"/>
  <c r="C35" i="26"/>
  <c r="O34" i="26"/>
  <c r="L34" i="26"/>
  <c r="K34" i="26"/>
  <c r="J34" i="26"/>
  <c r="H34" i="26"/>
  <c r="G34" i="26"/>
  <c r="F34" i="26"/>
  <c r="E34" i="26"/>
  <c r="D34" i="26"/>
  <c r="C34" i="26"/>
  <c r="O33" i="26"/>
  <c r="L33" i="26"/>
  <c r="K33" i="26"/>
  <c r="J33" i="26"/>
  <c r="H33" i="26"/>
  <c r="G33" i="26"/>
  <c r="F33" i="26"/>
  <c r="E33" i="26"/>
  <c r="D33" i="26"/>
  <c r="C33" i="26"/>
  <c r="O32" i="26"/>
  <c r="L32" i="26"/>
  <c r="K32" i="26"/>
  <c r="J32" i="26"/>
  <c r="H32" i="26"/>
  <c r="G32" i="26"/>
  <c r="E32" i="26"/>
  <c r="D32" i="26"/>
  <c r="C32" i="26"/>
  <c r="L31" i="26"/>
  <c r="K31" i="26"/>
  <c r="J31" i="26"/>
  <c r="H31" i="26"/>
  <c r="V31" i="26" s="1"/>
  <c r="G31" i="26"/>
  <c r="F31" i="26"/>
  <c r="E31" i="26"/>
  <c r="D31" i="26"/>
  <c r="C31" i="26"/>
  <c r="O30" i="26"/>
  <c r="N30" i="26"/>
  <c r="L30" i="26"/>
  <c r="K30" i="26"/>
  <c r="J30" i="26"/>
  <c r="H30" i="26"/>
  <c r="G30" i="26"/>
  <c r="F30" i="26"/>
  <c r="E30" i="26"/>
  <c r="D30" i="26"/>
  <c r="C30" i="26"/>
  <c r="O29" i="26"/>
  <c r="N29" i="26"/>
  <c r="L29" i="26"/>
  <c r="K29" i="26"/>
  <c r="J29" i="26"/>
  <c r="H29" i="26"/>
  <c r="G29" i="26"/>
  <c r="F29" i="26"/>
  <c r="E29" i="26"/>
  <c r="D29" i="26"/>
  <c r="C29" i="26"/>
  <c r="O28" i="26"/>
  <c r="L28" i="26"/>
  <c r="K28" i="26"/>
  <c r="J28" i="26"/>
  <c r="H28" i="26"/>
  <c r="G28" i="26"/>
  <c r="F28" i="26"/>
  <c r="E28" i="26"/>
  <c r="D28" i="26"/>
  <c r="C28" i="26"/>
  <c r="O27" i="26"/>
  <c r="N27" i="26"/>
  <c r="L27" i="26"/>
  <c r="K27" i="26"/>
  <c r="J27" i="26"/>
  <c r="H27" i="26"/>
  <c r="G27" i="26"/>
  <c r="F27" i="26"/>
  <c r="E27" i="26"/>
  <c r="D27" i="26"/>
  <c r="C27" i="26"/>
  <c r="O26" i="26"/>
  <c r="V26" i="26" s="1"/>
  <c r="L26" i="26"/>
  <c r="K26" i="26"/>
  <c r="J26" i="26"/>
  <c r="H26" i="26"/>
  <c r="G26" i="26"/>
  <c r="F26" i="26"/>
  <c r="E26" i="26"/>
  <c r="D26" i="26"/>
  <c r="C26" i="26"/>
  <c r="O25" i="26"/>
  <c r="I25" i="26"/>
  <c r="H25" i="26"/>
  <c r="O24" i="26"/>
  <c r="N24" i="26"/>
  <c r="L24" i="26"/>
  <c r="K24" i="26"/>
  <c r="J24" i="26"/>
  <c r="H24" i="26"/>
  <c r="G24" i="26"/>
  <c r="F24" i="26"/>
  <c r="E24" i="26"/>
  <c r="D24" i="26"/>
  <c r="C24" i="26"/>
  <c r="O23" i="26"/>
  <c r="L23" i="26"/>
  <c r="K23" i="26"/>
  <c r="J23" i="26"/>
  <c r="H23" i="26"/>
  <c r="G23" i="26"/>
  <c r="F23" i="26"/>
  <c r="E23" i="26"/>
  <c r="D23" i="26"/>
  <c r="C23" i="26"/>
  <c r="O22" i="26"/>
  <c r="N22" i="26"/>
  <c r="L22" i="26"/>
  <c r="K22" i="26"/>
  <c r="J22" i="26"/>
  <c r="H22" i="26"/>
  <c r="G22" i="26"/>
  <c r="F22" i="26"/>
  <c r="E22" i="26"/>
  <c r="D22" i="26"/>
  <c r="C22" i="26"/>
  <c r="O21" i="26"/>
  <c r="V21" i="26" s="1"/>
  <c r="L21" i="26"/>
  <c r="K21" i="26"/>
  <c r="J21" i="26"/>
  <c r="H21" i="26"/>
  <c r="G21" i="26"/>
  <c r="F21" i="26"/>
  <c r="E21" i="26"/>
  <c r="D21" i="26"/>
  <c r="C21" i="26"/>
  <c r="O20" i="26"/>
  <c r="L20" i="26"/>
  <c r="K20" i="26"/>
  <c r="J20" i="26"/>
  <c r="H20" i="26"/>
  <c r="G20" i="26"/>
  <c r="F20" i="26"/>
  <c r="E20" i="26"/>
  <c r="D20" i="26"/>
  <c r="C20" i="26"/>
  <c r="O19" i="26"/>
  <c r="N19" i="26"/>
  <c r="L19" i="26"/>
  <c r="K19" i="26"/>
  <c r="J19" i="26"/>
  <c r="H19" i="26"/>
  <c r="G19" i="26"/>
  <c r="F19" i="26"/>
  <c r="E19" i="26"/>
  <c r="D19" i="26"/>
  <c r="C19" i="26"/>
  <c r="O18" i="26"/>
  <c r="L18" i="26"/>
  <c r="K18" i="26"/>
  <c r="R18" i="26" s="1"/>
  <c r="J18" i="26"/>
  <c r="H18" i="26"/>
  <c r="G18" i="26"/>
  <c r="F18" i="26"/>
  <c r="E18" i="26"/>
  <c r="D18" i="26"/>
  <c r="C18" i="26"/>
  <c r="O17" i="26"/>
  <c r="N17" i="26"/>
  <c r="M17" i="26"/>
  <c r="L17" i="26"/>
  <c r="J17" i="26"/>
  <c r="H17" i="26"/>
  <c r="G17" i="26"/>
  <c r="F17" i="26"/>
  <c r="E17" i="26"/>
  <c r="D17" i="26"/>
  <c r="C17" i="26"/>
  <c r="O16" i="26"/>
  <c r="L16" i="26"/>
  <c r="K16" i="26"/>
  <c r="J16" i="26"/>
  <c r="H16" i="26"/>
  <c r="G16" i="26"/>
  <c r="F16" i="26"/>
  <c r="E16" i="26"/>
  <c r="D16" i="26"/>
  <c r="C16" i="26"/>
  <c r="O15" i="26"/>
  <c r="N15" i="26"/>
  <c r="L15" i="26"/>
  <c r="K15" i="26"/>
  <c r="J15" i="26"/>
  <c r="H15" i="26"/>
  <c r="G15" i="26"/>
  <c r="F15" i="26"/>
  <c r="E15" i="26"/>
  <c r="D15" i="26"/>
  <c r="C15" i="26"/>
  <c r="L14" i="26"/>
  <c r="K14" i="26"/>
  <c r="J14" i="26"/>
  <c r="H14" i="26"/>
  <c r="V14" i="26" s="1"/>
  <c r="G14" i="26"/>
  <c r="F14" i="26"/>
  <c r="E14" i="26"/>
  <c r="D14" i="26"/>
  <c r="C14" i="26"/>
  <c r="L13" i="26"/>
  <c r="K13" i="26"/>
  <c r="J13" i="26"/>
  <c r="H13" i="26"/>
  <c r="V13" i="26" s="1"/>
  <c r="G13" i="26"/>
  <c r="F13" i="26"/>
  <c r="E13" i="26"/>
  <c r="D13" i="26"/>
  <c r="C13" i="26"/>
  <c r="O12" i="26"/>
  <c r="L12" i="26"/>
  <c r="K12" i="26"/>
  <c r="J12" i="26"/>
  <c r="H12" i="26"/>
  <c r="G12" i="26"/>
  <c r="F12" i="26"/>
  <c r="E12" i="26"/>
  <c r="D12" i="26"/>
  <c r="C12" i="26"/>
  <c r="O11" i="26"/>
  <c r="L11" i="26"/>
  <c r="K11" i="26"/>
  <c r="J11" i="26"/>
  <c r="H11" i="26"/>
  <c r="G11" i="26"/>
  <c r="F11" i="26"/>
  <c r="E11" i="26"/>
  <c r="D11" i="26"/>
  <c r="C11" i="26"/>
  <c r="O10" i="26"/>
  <c r="L10" i="26"/>
  <c r="K10" i="26"/>
  <c r="J10" i="26"/>
  <c r="H10" i="26"/>
  <c r="G10" i="26"/>
  <c r="F10" i="26"/>
  <c r="E10" i="26"/>
  <c r="D10" i="26"/>
  <c r="C10" i="26"/>
  <c r="O9" i="26"/>
  <c r="L9" i="26"/>
  <c r="K9" i="26"/>
  <c r="J9" i="26"/>
  <c r="H9" i="26"/>
  <c r="G9" i="26"/>
  <c r="F9" i="26"/>
  <c r="E9" i="26"/>
  <c r="D9" i="26"/>
  <c r="C9" i="26"/>
  <c r="O8" i="26"/>
  <c r="L8" i="26"/>
  <c r="K8" i="26"/>
  <c r="J8" i="26"/>
  <c r="H8" i="26"/>
  <c r="G8" i="26"/>
  <c r="F8" i="26"/>
  <c r="E8" i="26"/>
  <c r="D8" i="26"/>
  <c r="C8" i="26"/>
  <c r="O7" i="26"/>
  <c r="L7" i="26"/>
  <c r="K7" i="26"/>
  <c r="J7" i="26"/>
  <c r="H7" i="26"/>
  <c r="G7" i="26"/>
  <c r="F7" i="26"/>
  <c r="E7" i="26"/>
  <c r="D7" i="26"/>
  <c r="C7" i="26"/>
  <c r="O6" i="26"/>
  <c r="L6" i="26"/>
  <c r="K6" i="26"/>
  <c r="J6" i="26"/>
  <c r="H6" i="26"/>
  <c r="G6" i="26"/>
  <c r="F6" i="26"/>
  <c r="E6" i="26"/>
  <c r="D6" i="26"/>
  <c r="C6" i="26"/>
  <c r="O1" i="26"/>
  <c r="N1" i="26"/>
  <c r="M1" i="26"/>
  <c r="L1" i="26"/>
  <c r="K1" i="26"/>
  <c r="H1" i="26"/>
  <c r="G1" i="26"/>
  <c r="F1" i="26"/>
  <c r="E1" i="26"/>
  <c r="D1" i="26"/>
  <c r="O66" i="25"/>
  <c r="N66" i="25"/>
  <c r="M66" i="25"/>
  <c r="L66" i="25"/>
  <c r="K66" i="25"/>
  <c r="P65" i="25"/>
  <c r="O65" i="25"/>
  <c r="N65" i="25"/>
  <c r="M65" i="25"/>
  <c r="L65" i="25"/>
  <c r="K65" i="25"/>
  <c r="J65" i="25"/>
  <c r="P63" i="25"/>
  <c r="O63" i="25"/>
  <c r="N63" i="25"/>
  <c r="M63" i="25"/>
  <c r="L63" i="25"/>
  <c r="K63" i="25"/>
  <c r="J63" i="25"/>
  <c r="P62" i="25"/>
  <c r="P62" i="25" a="1"/>
  <c r="O62" i="25"/>
  <c r="O62" i="25" a="1"/>
  <c r="N62" i="25"/>
  <c r="N62" i="25" a="1"/>
  <c r="M62" i="25"/>
  <c r="M62" i="25" a="1"/>
  <c r="L62" i="25"/>
  <c r="L62" i="25" a="1"/>
  <c r="K62" i="25"/>
  <c r="K62" i="25" a="1"/>
  <c r="J62" i="25"/>
  <c r="J62" i="25" a="1"/>
  <c r="P61" i="25"/>
  <c r="O61" i="25"/>
  <c r="N61" i="25"/>
  <c r="M61" i="25"/>
  <c r="L61" i="25"/>
  <c r="K61" i="25"/>
  <c r="J61" i="25"/>
  <c r="P59" i="25"/>
  <c r="O59" i="25"/>
  <c r="N59" i="25"/>
  <c r="M59" i="25"/>
  <c r="L59" i="25"/>
  <c r="K59" i="25"/>
  <c r="J59" i="25"/>
  <c r="H59" i="25"/>
  <c r="V59" i="25" s="1"/>
  <c r="G59" i="25"/>
  <c r="U59" i="25" s="1"/>
  <c r="F59" i="25"/>
  <c r="T59" i="25" s="1"/>
  <c r="E59" i="25"/>
  <c r="S59" i="25" s="1"/>
  <c r="D59" i="25"/>
  <c r="R59" i="25" s="1"/>
  <c r="C59" i="25"/>
  <c r="Q59" i="25" s="1"/>
  <c r="P58" i="25"/>
  <c r="O58" i="25"/>
  <c r="N58" i="25"/>
  <c r="M58" i="25"/>
  <c r="L58" i="25"/>
  <c r="K58" i="25"/>
  <c r="J58" i="25"/>
  <c r="H58" i="25"/>
  <c r="V58" i="25" s="1"/>
  <c r="G58" i="25"/>
  <c r="U58" i="25" s="1"/>
  <c r="F58" i="25"/>
  <c r="T58" i="25" s="1"/>
  <c r="E58" i="25"/>
  <c r="S58" i="25" s="1"/>
  <c r="D58" i="25"/>
  <c r="R58" i="25" s="1"/>
  <c r="C58" i="25"/>
  <c r="Q58" i="25" s="1"/>
  <c r="P57" i="25"/>
  <c r="O57" i="25"/>
  <c r="N57" i="25"/>
  <c r="M57" i="25"/>
  <c r="L57" i="25"/>
  <c r="K57" i="25"/>
  <c r="J57" i="25"/>
  <c r="H57" i="25"/>
  <c r="V57" i="25" s="1"/>
  <c r="G57" i="25"/>
  <c r="U57" i="25" s="1"/>
  <c r="F57" i="25"/>
  <c r="T57" i="25" s="1"/>
  <c r="E57" i="25"/>
  <c r="S57" i="25" s="1"/>
  <c r="D57" i="25"/>
  <c r="R57" i="25" s="1"/>
  <c r="C57" i="25"/>
  <c r="P56" i="25"/>
  <c r="O56" i="25"/>
  <c r="N56" i="25"/>
  <c r="M56" i="25"/>
  <c r="L56" i="25"/>
  <c r="K56" i="25"/>
  <c r="J56" i="25"/>
  <c r="H56" i="25"/>
  <c r="V56" i="25" s="1"/>
  <c r="G56" i="25"/>
  <c r="U56" i="25" s="1"/>
  <c r="F56" i="25"/>
  <c r="T56" i="25" s="1"/>
  <c r="E56" i="25"/>
  <c r="S56" i="25" s="1"/>
  <c r="D56" i="25"/>
  <c r="C56" i="25"/>
  <c r="Q56" i="25" s="1"/>
  <c r="P55" i="25"/>
  <c r="O55" i="25"/>
  <c r="N55" i="25"/>
  <c r="M55" i="25"/>
  <c r="L55" i="25"/>
  <c r="K55" i="25"/>
  <c r="J55" i="25"/>
  <c r="H55" i="25"/>
  <c r="V55" i="25" s="1"/>
  <c r="G55" i="25"/>
  <c r="U55" i="25" s="1"/>
  <c r="F55" i="25"/>
  <c r="T55" i="25" s="1"/>
  <c r="E55" i="25"/>
  <c r="S55" i="25" s="1"/>
  <c r="D55" i="25"/>
  <c r="R55" i="25" s="1"/>
  <c r="C55" i="25"/>
  <c r="Q55" i="25" s="1"/>
  <c r="P54" i="25"/>
  <c r="O54" i="25"/>
  <c r="N54" i="25"/>
  <c r="M54" i="25"/>
  <c r="L54" i="25"/>
  <c r="K54" i="25"/>
  <c r="J54" i="25"/>
  <c r="H54" i="25"/>
  <c r="V54" i="25" s="1"/>
  <c r="G54" i="25"/>
  <c r="U54" i="25" s="1"/>
  <c r="F54" i="25"/>
  <c r="T54" i="25" s="1"/>
  <c r="E54" i="25"/>
  <c r="S54" i="25" s="1"/>
  <c r="D54" i="25"/>
  <c r="R54" i="25" s="1"/>
  <c r="C54" i="25"/>
  <c r="Q54" i="25" s="1"/>
  <c r="P53" i="25"/>
  <c r="O53" i="25"/>
  <c r="N53" i="25"/>
  <c r="M53" i="25"/>
  <c r="L53" i="25"/>
  <c r="K53" i="25"/>
  <c r="J53" i="25"/>
  <c r="H53" i="25"/>
  <c r="V53" i="25" s="1"/>
  <c r="G53" i="25"/>
  <c r="U53" i="25" s="1"/>
  <c r="F53" i="25"/>
  <c r="T53" i="25" s="1"/>
  <c r="E53" i="25"/>
  <c r="S53" i="25" s="1"/>
  <c r="D53" i="25"/>
  <c r="R53" i="25" s="1"/>
  <c r="C53" i="25"/>
  <c r="P52" i="25"/>
  <c r="O52" i="25"/>
  <c r="N52" i="25"/>
  <c r="M52" i="25"/>
  <c r="L52" i="25"/>
  <c r="K52" i="25"/>
  <c r="J52" i="25"/>
  <c r="H52" i="25"/>
  <c r="V52" i="25" s="1"/>
  <c r="G52" i="25"/>
  <c r="U52" i="25" s="1"/>
  <c r="F52" i="25"/>
  <c r="T52" i="25" s="1"/>
  <c r="E52" i="25"/>
  <c r="S52" i="25" s="1"/>
  <c r="D52" i="25"/>
  <c r="C52" i="25"/>
  <c r="Q52" i="25" s="1"/>
  <c r="P51" i="25"/>
  <c r="O51" i="25"/>
  <c r="N51" i="25"/>
  <c r="M51" i="25"/>
  <c r="L51" i="25"/>
  <c r="K51" i="25"/>
  <c r="J51" i="25"/>
  <c r="H51" i="25"/>
  <c r="V51" i="25" s="1"/>
  <c r="G51" i="25"/>
  <c r="U51" i="25" s="1"/>
  <c r="F51" i="25"/>
  <c r="T51" i="25" s="1"/>
  <c r="E51" i="25"/>
  <c r="S51" i="25" s="1"/>
  <c r="D51" i="25"/>
  <c r="R51" i="25" s="1"/>
  <c r="C51" i="25"/>
  <c r="Q51" i="25" s="1"/>
  <c r="P50" i="25"/>
  <c r="O50" i="25"/>
  <c r="N50" i="25"/>
  <c r="M50" i="25"/>
  <c r="L50" i="25"/>
  <c r="K50" i="25"/>
  <c r="J50" i="25"/>
  <c r="H50" i="25"/>
  <c r="V50" i="25" s="1"/>
  <c r="G50" i="25"/>
  <c r="U50" i="25" s="1"/>
  <c r="F50" i="25"/>
  <c r="T50" i="25" s="1"/>
  <c r="E50" i="25"/>
  <c r="S50" i="25" s="1"/>
  <c r="D50" i="25"/>
  <c r="R50" i="25" s="1"/>
  <c r="C50" i="25"/>
  <c r="Q50" i="25" s="1"/>
  <c r="P49" i="25"/>
  <c r="O49" i="25"/>
  <c r="N49" i="25"/>
  <c r="M49" i="25"/>
  <c r="L49" i="25"/>
  <c r="K49" i="25"/>
  <c r="J49" i="25"/>
  <c r="H49" i="25"/>
  <c r="V49" i="25" s="1"/>
  <c r="G49" i="25"/>
  <c r="U49" i="25" s="1"/>
  <c r="F49" i="25"/>
  <c r="T49" i="25" s="1"/>
  <c r="E49" i="25"/>
  <c r="S49" i="25" s="1"/>
  <c r="D49" i="25"/>
  <c r="R49" i="25" s="1"/>
  <c r="C49" i="25"/>
  <c r="P48" i="25"/>
  <c r="O48" i="25"/>
  <c r="N48" i="25"/>
  <c r="M48" i="25"/>
  <c r="L48" i="25"/>
  <c r="K48" i="25"/>
  <c r="J48" i="25"/>
  <c r="H48" i="25"/>
  <c r="V48" i="25" s="1"/>
  <c r="G48" i="25"/>
  <c r="U48" i="25" s="1"/>
  <c r="F48" i="25"/>
  <c r="T48" i="25" s="1"/>
  <c r="E48" i="25"/>
  <c r="S48" i="25" s="1"/>
  <c r="D48" i="25"/>
  <c r="C48" i="25"/>
  <c r="Q48" i="25" s="1"/>
  <c r="P47" i="25"/>
  <c r="O47" i="25"/>
  <c r="N47" i="25"/>
  <c r="M47" i="25"/>
  <c r="L47" i="25"/>
  <c r="K47" i="25"/>
  <c r="J47" i="25"/>
  <c r="H47" i="25"/>
  <c r="V47" i="25" s="1"/>
  <c r="G47" i="25"/>
  <c r="U47" i="25" s="1"/>
  <c r="F47" i="25"/>
  <c r="T47" i="25" s="1"/>
  <c r="E47" i="25"/>
  <c r="S47" i="25" s="1"/>
  <c r="D47" i="25"/>
  <c r="C47" i="25"/>
  <c r="Q47" i="25" s="1"/>
  <c r="P46" i="25"/>
  <c r="O46" i="25"/>
  <c r="N46" i="25"/>
  <c r="M46" i="25"/>
  <c r="L46" i="25"/>
  <c r="K46" i="25"/>
  <c r="J46" i="25"/>
  <c r="H46" i="25"/>
  <c r="V46" i="25" s="1"/>
  <c r="G46" i="25"/>
  <c r="U46" i="25" s="1"/>
  <c r="F46" i="25"/>
  <c r="T46" i="25" s="1"/>
  <c r="E46" i="25"/>
  <c r="S46" i="25" s="1"/>
  <c r="D46" i="25"/>
  <c r="R46" i="25" s="1"/>
  <c r="C46" i="25"/>
  <c r="Q46" i="25" s="1"/>
  <c r="P45" i="25"/>
  <c r="O45" i="25"/>
  <c r="N45" i="25"/>
  <c r="M45" i="25"/>
  <c r="L45" i="25"/>
  <c r="K45" i="25"/>
  <c r="J45" i="25"/>
  <c r="H45" i="25"/>
  <c r="V45" i="25" s="1"/>
  <c r="G45" i="25"/>
  <c r="U45" i="25" s="1"/>
  <c r="F45" i="25"/>
  <c r="T45" i="25" s="1"/>
  <c r="E45" i="25"/>
  <c r="S45" i="25" s="1"/>
  <c r="D45" i="25"/>
  <c r="R45" i="25" s="1"/>
  <c r="C45" i="25"/>
  <c r="P44" i="25"/>
  <c r="O44" i="25"/>
  <c r="N44" i="25"/>
  <c r="M44" i="25"/>
  <c r="L44" i="25"/>
  <c r="K44" i="25"/>
  <c r="J44" i="25"/>
  <c r="H44" i="25"/>
  <c r="V44" i="25" s="1"/>
  <c r="G44" i="25"/>
  <c r="U44" i="25" s="1"/>
  <c r="F44" i="25"/>
  <c r="T44" i="25" s="1"/>
  <c r="E44" i="25"/>
  <c r="S44" i="25" s="1"/>
  <c r="D44" i="25"/>
  <c r="C44" i="25"/>
  <c r="Q44" i="25" s="1"/>
  <c r="P43" i="25"/>
  <c r="O43" i="25"/>
  <c r="N43" i="25"/>
  <c r="M43" i="25"/>
  <c r="L43" i="25"/>
  <c r="K43" i="25"/>
  <c r="J43" i="25"/>
  <c r="H43" i="25"/>
  <c r="V43" i="25" s="1"/>
  <c r="G43" i="25"/>
  <c r="U43" i="25" s="1"/>
  <c r="F43" i="25"/>
  <c r="T43" i="25" s="1"/>
  <c r="E43" i="25"/>
  <c r="S43" i="25" s="1"/>
  <c r="D43" i="25"/>
  <c r="R43" i="25" s="1"/>
  <c r="C43" i="25"/>
  <c r="Q43" i="25" s="1"/>
  <c r="P42" i="25"/>
  <c r="O42" i="25"/>
  <c r="N42" i="25"/>
  <c r="M42" i="25"/>
  <c r="L42" i="25"/>
  <c r="K42" i="25"/>
  <c r="J42" i="25"/>
  <c r="H42" i="25"/>
  <c r="V42" i="25" s="1"/>
  <c r="G42" i="25"/>
  <c r="U42" i="25" s="1"/>
  <c r="F42" i="25"/>
  <c r="T42" i="25" s="1"/>
  <c r="E42" i="25"/>
  <c r="S42" i="25" s="1"/>
  <c r="D42" i="25"/>
  <c r="R42" i="25" s="1"/>
  <c r="C42" i="25"/>
  <c r="Q42" i="25" s="1"/>
  <c r="P41" i="25"/>
  <c r="O41" i="25"/>
  <c r="N41" i="25"/>
  <c r="M41" i="25"/>
  <c r="L41" i="25"/>
  <c r="K41" i="25"/>
  <c r="J41" i="25"/>
  <c r="H41" i="25"/>
  <c r="V41" i="25" s="1"/>
  <c r="G41" i="25"/>
  <c r="U41" i="25" s="1"/>
  <c r="F41" i="25"/>
  <c r="T41" i="25" s="1"/>
  <c r="E41" i="25"/>
  <c r="S41" i="25" s="1"/>
  <c r="D41" i="25"/>
  <c r="R41" i="25" s="1"/>
  <c r="C41" i="25"/>
  <c r="P40" i="25"/>
  <c r="O40" i="25"/>
  <c r="N40" i="25"/>
  <c r="M40" i="25"/>
  <c r="L40" i="25"/>
  <c r="K40" i="25"/>
  <c r="J40" i="25"/>
  <c r="H40" i="25"/>
  <c r="V40" i="25" s="1"/>
  <c r="G40" i="25"/>
  <c r="U40" i="25" s="1"/>
  <c r="F40" i="25"/>
  <c r="T40" i="25" s="1"/>
  <c r="E40" i="25"/>
  <c r="S40" i="25" s="1"/>
  <c r="D40" i="25"/>
  <c r="C40" i="25"/>
  <c r="Q40" i="25" s="1"/>
  <c r="P39" i="25"/>
  <c r="O39" i="25"/>
  <c r="N39" i="25"/>
  <c r="M39" i="25"/>
  <c r="L39" i="25"/>
  <c r="K39" i="25"/>
  <c r="J39" i="25"/>
  <c r="H39" i="25"/>
  <c r="V39" i="25" s="1"/>
  <c r="G39" i="25"/>
  <c r="U39" i="25" s="1"/>
  <c r="F39" i="25"/>
  <c r="T39" i="25" s="1"/>
  <c r="E39" i="25"/>
  <c r="S39" i="25" s="1"/>
  <c r="D39" i="25"/>
  <c r="R39" i="25" s="1"/>
  <c r="C39" i="25"/>
  <c r="Q39" i="25" s="1"/>
  <c r="P38" i="25"/>
  <c r="O38" i="25"/>
  <c r="N38" i="25"/>
  <c r="M38" i="25"/>
  <c r="L38" i="25"/>
  <c r="K38" i="25"/>
  <c r="J38" i="25"/>
  <c r="H38" i="25"/>
  <c r="V38" i="25" s="1"/>
  <c r="G38" i="25"/>
  <c r="U38" i="25" s="1"/>
  <c r="F38" i="25"/>
  <c r="T38" i="25" s="1"/>
  <c r="E38" i="25"/>
  <c r="S38" i="25" s="1"/>
  <c r="D38" i="25"/>
  <c r="R38" i="25" s="1"/>
  <c r="C38" i="25"/>
  <c r="Q38" i="25" s="1"/>
  <c r="P37" i="25"/>
  <c r="O37" i="25"/>
  <c r="N37" i="25"/>
  <c r="M37" i="25"/>
  <c r="L37" i="25"/>
  <c r="K37" i="25"/>
  <c r="J37" i="25"/>
  <c r="H37" i="25"/>
  <c r="V37" i="25" s="1"/>
  <c r="G37" i="25"/>
  <c r="U37" i="25" s="1"/>
  <c r="F37" i="25"/>
  <c r="T37" i="25" s="1"/>
  <c r="E37" i="25"/>
  <c r="S37" i="25" s="1"/>
  <c r="D37" i="25"/>
  <c r="R37" i="25" s="1"/>
  <c r="C37" i="25"/>
  <c r="P36" i="25"/>
  <c r="O36" i="25"/>
  <c r="N36" i="25"/>
  <c r="M36" i="25"/>
  <c r="L36" i="25"/>
  <c r="K36" i="25"/>
  <c r="J36" i="25"/>
  <c r="H36" i="25"/>
  <c r="V36" i="25" s="1"/>
  <c r="G36" i="25"/>
  <c r="U36" i="25" s="1"/>
  <c r="F36" i="25"/>
  <c r="T36" i="25" s="1"/>
  <c r="E36" i="25"/>
  <c r="S36" i="25" s="1"/>
  <c r="D36" i="25"/>
  <c r="R36" i="25" s="1"/>
  <c r="C36" i="25"/>
  <c r="Q36" i="25" s="1"/>
  <c r="P35" i="25"/>
  <c r="O35" i="25"/>
  <c r="N35" i="25"/>
  <c r="M35" i="25"/>
  <c r="L35" i="25"/>
  <c r="K35" i="25"/>
  <c r="J35" i="25"/>
  <c r="H35" i="25"/>
  <c r="V35" i="25" s="1"/>
  <c r="G35" i="25"/>
  <c r="U35" i="25" s="1"/>
  <c r="F35" i="25"/>
  <c r="T35" i="25" s="1"/>
  <c r="E35" i="25"/>
  <c r="S35" i="25" s="1"/>
  <c r="D35" i="25"/>
  <c r="R35" i="25" s="1"/>
  <c r="C35" i="25"/>
  <c r="Q35" i="25" s="1"/>
  <c r="P34" i="25"/>
  <c r="O34" i="25"/>
  <c r="N34" i="25"/>
  <c r="M34" i="25"/>
  <c r="L34" i="25"/>
  <c r="K34" i="25"/>
  <c r="J34" i="25"/>
  <c r="H34" i="25"/>
  <c r="V34" i="25" s="1"/>
  <c r="G34" i="25"/>
  <c r="U34" i="25" s="1"/>
  <c r="F34" i="25"/>
  <c r="T34" i="25" s="1"/>
  <c r="E34" i="25"/>
  <c r="S34" i="25" s="1"/>
  <c r="D34" i="25"/>
  <c r="R34" i="25" s="1"/>
  <c r="C34" i="25"/>
  <c r="Q34" i="25" s="1"/>
  <c r="P33" i="25"/>
  <c r="O33" i="25"/>
  <c r="N33" i="25"/>
  <c r="M33" i="25"/>
  <c r="L33" i="25"/>
  <c r="K33" i="25"/>
  <c r="J33" i="25"/>
  <c r="H33" i="25"/>
  <c r="V33" i="25" s="1"/>
  <c r="G33" i="25"/>
  <c r="U33" i="25" s="1"/>
  <c r="F33" i="25"/>
  <c r="T33" i="25" s="1"/>
  <c r="E33" i="25"/>
  <c r="D33" i="25"/>
  <c r="R33" i="25" s="1"/>
  <c r="C33" i="25"/>
  <c r="Q33" i="25" s="1"/>
  <c r="P32" i="25"/>
  <c r="O32" i="25"/>
  <c r="N32" i="25"/>
  <c r="M32" i="25"/>
  <c r="L32" i="25"/>
  <c r="K32" i="25"/>
  <c r="J32" i="25"/>
  <c r="H32" i="25"/>
  <c r="V32" i="25" s="1"/>
  <c r="G32" i="25"/>
  <c r="U32" i="25" s="1"/>
  <c r="F32" i="25"/>
  <c r="T32" i="25" s="1"/>
  <c r="E32" i="25"/>
  <c r="S32" i="25" s="1"/>
  <c r="D32" i="25"/>
  <c r="C32" i="25"/>
  <c r="Q32" i="25" s="1"/>
  <c r="P31" i="25"/>
  <c r="O31" i="25"/>
  <c r="N31" i="25"/>
  <c r="M31" i="25"/>
  <c r="L31" i="25"/>
  <c r="K31" i="25"/>
  <c r="J31" i="25"/>
  <c r="H31" i="25"/>
  <c r="V31" i="25" s="1"/>
  <c r="G31" i="25"/>
  <c r="U31" i="25" s="1"/>
  <c r="F31" i="25"/>
  <c r="T31" i="25" s="1"/>
  <c r="E31" i="25"/>
  <c r="S31" i="25" s="1"/>
  <c r="D31" i="25"/>
  <c r="R31" i="25" s="1"/>
  <c r="C31" i="25"/>
  <c r="Q31" i="25" s="1"/>
  <c r="P30" i="25"/>
  <c r="O30" i="25"/>
  <c r="N30" i="25"/>
  <c r="M30" i="25"/>
  <c r="L30" i="25"/>
  <c r="K30" i="25"/>
  <c r="J30" i="25"/>
  <c r="H30" i="25"/>
  <c r="V30" i="25" s="1"/>
  <c r="G30" i="25"/>
  <c r="U30" i="25" s="1"/>
  <c r="F30" i="25"/>
  <c r="T30" i="25" s="1"/>
  <c r="E30" i="25"/>
  <c r="S30" i="25" s="1"/>
  <c r="D30" i="25"/>
  <c r="R30" i="25" s="1"/>
  <c r="C30" i="25"/>
  <c r="P29" i="25"/>
  <c r="O29" i="25"/>
  <c r="N29" i="25"/>
  <c r="M29" i="25"/>
  <c r="L29" i="25"/>
  <c r="K29" i="25"/>
  <c r="J29" i="25"/>
  <c r="H29" i="25"/>
  <c r="V29" i="25" s="1"/>
  <c r="G29" i="25"/>
  <c r="U29" i="25" s="1"/>
  <c r="F29" i="25"/>
  <c r="T29" i="25" s="1"/>
  <c r="E29" i="25"/>
  <c r="D29" i="25"/>
  <c r="R29" i="25" s="1"/>
  <c r="C29" i="25"/>
  <c r="Q29" i="25" s="1"/>
  <c r="P28" i="25"/>
  <c r="O28" i="25"/>
  <c r="N28" i="25"/>
  <c r="M28" i="25"/>
  <c r="L28" i="25"/>
  <c r="K28" i="25"/>
  <c r="J28" i="25"/>
  <c r="H28" i="25"/>
  <c r="V28" i="25" s="1"/>
  <c r="G28" i="25"/>
  <c r="U28" i="25" s="1"/>
  <c r="F28" i="25"/>
  <c r="T28" i="25" s="1"/>
  <c r="E28" i="25"/>
  <c r="S28" i="25" s="1"/>
  <c r="D28" i="25"/>
  <c r="C28" i="25"/>
  <c r="Q28" i="25" s="1"/>
  <c r="P27" i="25"/>
  <c r="O27" i="25"/>
  <c r="N27" i="25"/>
  <c r="M27" i="25"/>
  <c r="L27" i="25"/>
  <c r="K27" i="25"/>
  <c r="J27" i="25"/>
  <c r="H27" i="25"/>
  <c r="V27" i="25" s="1"/>
  <c r="G27" i="25"/>
  <c r="U27" i="25" s="1"/>
  <c r="F27" i="25"/>
  <c r="T27" i="25" s="1"/>
  <c r="E27" i="25"/>
  <c r="S27" i="25" s="1"/>
  <c r="D27" i="25"/>
  <c r="R27" i="25" s="1"/>
  <c r="C27" i="25"/>
  <c r="Q27" i="25" s="1"/>
  <c r="P26" i="25"/>
  <c r="O26" i="25"/>
  <c r="N26" i="25"/>
  <c r="M26" i="25"/>
  <c r="L26" i="25"/>
  <c r="K26" i="25"/>
  <c r="J26" i="25"/>
  <c r="H26" i="25"/>
  <c r="V26" i="25" s="1"/>
  <c r="G26" i="25"/>
  <c r="U26" i="25" s="1"/>
  <c r="F26" i="25"/>
  <c r="T26" i="25" s="1"/>
  <c r="E26" i="25"/>
  <c r="S26" i="25" s="1"/>
  <c r="D26" i="25"/>
  <c r="R26" i="25" s="1"/>
  <c r="C26" i="25"/>
  <c r="Q26" i="25" s="1"/>
  <c r="P25" i="25"/>
  <c r="O25" i="25"/>
  <c r="N25" i="25"/>
  <c r="M25" i="25"/>
  <c r="L25" i="25"/>
  <c r="K25" i="25"/>
  <c r="J25" i="25"/>
  <c r="H25" i="25"/>
  <c r="V25" i="25" s="1"/>
  <c r="G25" i="25"/>
  <c r="U25" i="25" s="1"/>
  <c r="F25" i="25"/>
  <c r="T25" i="25" s="1"/>
  <c r="E25" i="25"/>
  <c r="D25" i="25"/>
  <c r="R25" i="25" s="1"/>
  <c r="C25" i="25"/>
  <c r="Q25" i="25" s="1"/>
  <c r="P24" i="25"/>
  <c r="O24" i="25"/>
  <c r="N24" i="25"/>
  <c r="M24" i="25"/>
  <c r="L24" i="25"/>
  <c r="K24" i="25"/>
  <c r="J24" i="25"/>
  <c r="H24" i="25"/>
  <c r="V24" i="25" s="1"/>
  <c r="G24" i="25"/>
  <c r="U24" i="25" s="1"/>
  <c r="F24" i="25"/>
  <c r="T24" i="25" s="1"/>
  <c r="E24" i="25"/>
  <c r="S24" i="25" s="1"/>
  <c r="D24" i="25"/>
  <c r="C24" i="25"/>
  <c r="Q24" i="25" s="1"/>
  <c r="S23" i="25"/>
  <c r="P23" i="25"/>
  <c r="O23" i="25"/>
  <c r="N23" i="25"/>
  <c r="M23" i="25"/>
  <c r="L23" i="25"/>
  <c r="K23" i="25"/>
  <c r="J23" i="25"/>
  <c r="H23" i="25"/>
  <c r="V23" i="25" s="1"/>
  <c r="G23" i="25"/>
  <c r="U23" i="25" s="1"/>
  <c r="F23" i="25"/>
  <c r="T23" i="25" s="1"/>
  <c r="E23" i="25"/>
  <c r="D23" i="25"/>
  <c r="R23" i="25" s="1"/>
  <c r="C23" i="25"/>
  <c r="Q23" i="25" s="1"/>
  <c r="P22" i="25"/>
  <c r="O22" i="25"/>
  <c r="N22" i="25"/>
  <c r="M22" i="25"/>
  <c r="L22" i="25"/>
  <c r="K22" i="25"/>
  <c r="J22" i="25"/>
  <c r="H22" i="25"/>
  <c r="V22" i="25" s="1"/>
  <c r="G22" i="25"/>
  <c r="U22" i="25" s="1"/>
  <c r="F22" i="25"/>
  <c r="T22" i="25" s="1"/>
  <c r="E22" i="25"/>
  <c r="S22" i="25" s="1"/>
  <c r="D22" i="25"/>
  <c r="R22" i="25" s="1"/>
  <c r="C22" i="25"/>
  <c r="Q22" i="25" s="1"/>
  <c r="P21" i="25"/>
  <c r="O21" i="25"/>
  <c r="N21" i="25"/>
  <c r="M21" i="25"/>
  <c r="L21" i="25"/>
  <c r="K21" i="25"/>
  <c r="J21" i="25"/>
  <c r="H21" i="25"/>
  <c r="V21" i="25" s="1"/>
  <c r="G21" i="25"/>
  <c r="U21" i="25" s="1"/>
  <c r="F21" i="25"/>
  <c r="T21" i="25" s="1"/>
  <c r="E21" i="25"/>
  <c r="D21" i="25"/>
  <c r="R21" i="25" s="1"/>
  <c r="C21" i="25"/>
  <c r="Q21" i="25" s="1"/>
  <c r="P20" i="25"/>
  <c r="O20" i="25"/>
  <c r="N20" i="25"/>
  <c r="M20" i="25"/>
  <c r="L20" i="25"/>
  <c r="K20" i="25"/>
  <c r="J20" i="25"/>
  <c r="H20" i="25"/>
  <c r="V20" i="25" s="1"/>
  <c r="G20" i="25"/>
  <c r="U20" i="25" s="1"/>
  <c r="F20" i="25"/>
  <c r="E20" i="25"/>
  <c r="S20" i="25" s="1"/>
  <c r="D20" i="25"/>
  <c r="R20" i="25" s="1"/>
  <c r="C20" i="25"/>
  <c r="Q20" i="25" s="1"/>
  <c r="P19" i="25"/>
  <c r="O19" i="25"/>
  <c r="N19" i="25"/>
  <c r="M19" i="25"/>
  <c r="L19" i="25"/>
  <c r="K19" i="25"/>
  <c r="J19" i="25"/>
  <c r="H19" i="25"/>
  <c r="V19" i="25" s="1"/>
  <c r="G19" i="25"/>
  <c r="U19" i="25" s="1"/>
  <c r="F19" i="25"/>
  <c r="T19" i="25" s="1"/>
  <c r="E19" i="25"/>
  <c r="S19" i="25" s="1"/>
  <c r="D19" i="25"/>
  <c r="R19" i="25" s="1"/>
  <c r="C19" i="25"/>
  <c r="Q19" i="25" s="1"/>
  <c r="P18" i="25"/>
  <c r="O18" i="25"/>
  <c r="N18" i="25"/>
  <c r="M18" i="25"/>
  <c r="L18" i="25"/>
  <c r="K18" i="25"/>
  <c r="J18" i="25"/>
  <c r="H18" i="25"/>
  <c r="V18" i="25" s="1"/>
  <c r="G18" i="25"/>
  <c r="U18" i="25" s="1"/>
  <c r="F18" i="25"/>
  <c r="T18" i="25" s="1"/>
  <c r="E18" i="25"/>
  <c r="S18" i="25" s="1"/>
  <c r="D18" i="25"/>
  <c r="R18" i="25" s="1"/>
  <c r="C18" i="25"/>
  <c r="Q18" i="25" s="1"/>
  <c r="P17" i="25"/>
  <c r="O17" i="25"/>
  <c r="N17" i="25"/>
  <c r="M17" i="25"/>
  <c r="L17" i="25"/>
  <c r="K17" i="25"/>
  <c r="J17" i="25"/>
  <c r="H17" i="25"/>
  <c r="V17" i="25" s="1"/>
  <c r="G17" i="25"/>
  <c r="U17" i="25" s="1"/>
  <c r="F17" i="25"/>
  <c r="T17" i="25" s="1"/>
  <c r="E17" i="25"/>
  <c r="D17" i="25"/>
  <c r="R17" i="25" s="1"/>
  <c r="C17" i="25"/>
  <c r="Q17" i="25" s="1"/>
  <c r="P16" i="25"/>
  <c r="O16" i="25"/>
  <c r="N16" i="25"/>
  <c r="M16" i="25"/>
  <c r="L16" i="25"/>
  <c r="K16" i="25"/>
  <c r="J16" i="25"/>
  <c r="H16" i="25"/>
  <c r="V16" i="25" s="1"/>
  <c r="G16" i="25"/>
  <c r="U16" i="25" s="1"/>
  <c r="F16" i="25"/>
  <c r="E16" i="25"/>
  <c r="S16" i="25" s="1"/>
  <c r="D16" i="25"/>
  <c r="R16" i="25" s="1"/>
  <c r="C16" i="25"/>
  <c r="Q16" i="25" s="1"/>
  <c r="P15" i="25"/>
  <c r="O15" i="25"/>
  <c r="N15" i="25"/>
  <c r="M15" i="25"/>
  <c r="L15" i="25"/>
  <c r="K15" i="25"/>
  <c r="J15" i="25"/>
  <c r="H15" i="25"/>
  <c r="V15" i="25" s="1"/>
  <c r="G15" i="25"/>
  <c r="U15" i="25" s="1"/>
  <c r="F15" i="25"/>
  <c r="T15" i="25" s="1"/>
  <c r="E15" i="25"/>
  <c r="S15" i="25" s="1"/>
  <c r="D15" i="25"/>
  <c r="R15" i="25" s="1"/>
  <c r="C15" i="25"/>
  <c r="Q15" i="25" s="1"/>
  <c r="P14" i="25"/>
  <c r="O14" i="25"/>
  <c r="N14" i="25"/>
  <c r="M14" i="25"/>
  <c r="L14" i="25"/>
  <c r="K14" i="25"/>
  <c r="J14" i="25"/>
  <c r="H14" i="25"/>
  <c r="V14" i="25" s="1"/>
  <c r="G14" i="25"/>
  <c r="U14" i="25" s="1"/>
  <c r="F14" i="25"/>
  <c r="T14" i="25" s="1"/>
  <c r="E14" i="25"/>
  <c r="S14" i="25" s="1"/>
  <c r="D14" i="25"/>
  <c r="R14" i="25" s="1"/>
  <c r="C14" i="25"/>
  <c r="P13" i="25"/>
  <c r="O13" i="25"/>
  <c r="N13" i="25"/>
  <c r="M13" i="25"/>
  <c r="L13" i="25"/>
  <c r="K13" i="25"/>
  <c r="J13" i="25"/>
  <c r="H13" i="25"/>
  <c r="V13" i="25" s="1"/>
  <c r="G13" i="25"/>
  <c r="U13" i="25" s="1"/>
  <c r="F13" i="25"/>
  <c r="T13" i="25" s="1"/>
  <c r="E13" i="25"/>
  <c r="D13" i="25"/>
  <c r="R13" i="25" s="1"/>
  <c r="C13" i="25"/>
  <c r="Q13" i="25" s="1"/>
  <c r="P12" i="25"/>
  <c r="O12" i="25"/>
  <c r="N12" i="25"/>
  <c r="M12" i="25"/>
  <c r="L12" i="25"/>
  <c r="K12" i="25"/>
  <c r="J12" i="25"/>
  <c r="H12" i="25"/>
  <c r="V12" i="25" s="1"/>
  <c r="G12" i="25"/>
  <c r="U12" i="25" s="1"/>
  <c r="F12" i="25"/>
  <c r="E12" i="25"/>
  <c r="S12" i="25" s="1"/>
  <c r="D12" i="25"/>
  <c r="R12" i="25" s="1"/>
  <c r="C12" i="25"/>
  <c r="Q12" i="25" s="1"/>
  <c r="P11" i="25"/>
  <c r="O11" i="25"/>
  <c r="N11" i="25"/>
  <c r="M11" i="25"/>
  <c r="L11" i="25"/>
  <c r="K11" i="25"/>
  <c r="J11" i="25"/>
  <c r="H11" i="25"/>
  <c r="V11" i="25" s="1"/>
  <c r="G11" i="25"/>
  <c r="U11" i="25" s="1"/>
  <c r="F11" i="25"/>
  <c r="T11" i="25" s="1"/>
  <c r="E11" i="25"/>
  <c r="S11" i="25" s="1"/>
  <c r="D11" i="25"/>
  <c r="R11" i="25" s="1"/>
  <c r="C11" i="25"/>
  <c r="Q11" i="25" s="1"/>
  <c r="P10" i="25"/>
  <c r="O10" i="25"/>
  <c r="N10" i="25"/>
  <c r="M10" i="25"/>
  <c r="L10" i="25"/>
  <c r="K10" i="25"/>
  <c r="J10" i="25"/>
  <c r="H10" i="25"/>
  <c r="V10" i="25" s="1"/>
  <c r="G10" i="25"/>
  <c r="U10" i="25" s="1"/>
  <c r="F10" i="25"/>
  <c r="T10" i="25" s="1"/>
  <c r="E10" i="25"/>
  <c r="S10" i="25" s="1"/>
  <c r="D10" i="25"/>
  <c r="R10" i="25" s="1"/>
  <c r="C10" i="25"/>
  <c r="Q10" i="25" s="1"/>
  <c r="P9" i="25"/>
  <c r="O9" i="25"/>
  <c r="N9" i="25"/>
  <c r="M9" i="25"/>
  <c r="L9" i="25"/>
  <c r="K9" i="25"/>
  <c r="J9" i="25"/>
  <c r="H9" i="25"/>
  <c r="V9" i="25" s="1"/>
  <c r="G9" i="25"/>
  <c r="U9" i="25" s="1"/>
  <c r="F9" i="25"/>
  <c r="T9" i="25" s="1"/>
  <c r="E9" i="25"/>
  <c r="D9" i="25"/>
  <c r="R9" i="25" s="1"/>
  <c r="C9" i="25"/>
  <c r="Q9" i="25" s="1"/>
  <c r="P8" i="25"/>
  <c r="O8" i="25"/>
  <c r="N8" i="25"/>
  <c r="M8" i="25"/>
  <c r="L8" i="25"/>
  <c r="K8" i="25"/>
  <c r="J8" i="25"/>
  <c r="H8" i="25"/>
  <c r="V8" i="25" s="1"/>
  <c r="G8" i="25"/>
  <c r="U8" i="25" s="1"/>
  <c r="F8" i="25"/>
  <c r="E8" i="25"/>
  <c r="S8" i="25" s="1"/>
  <c r="D8" i="25"/>
  <c r="R8" i="25" s="1"/>
  <c r="C8" i="25"/>
  <c r="Q8" i="25" s="1"/>
  <c r="P7" i="25"/>
  <c r="O7" i="25"/>
  <c r="N7" i="25"/>
  <c r="M7" i="25"/>
  <c r="L7" i="25"/>
  <c r="K7" i="25"/>
  <c r="J7" i="25"/>
  <c r="H7" i="25"/>
  <c r="V7" i="25" s="1"/>
  <c r="G7" i="25"/>
  <c r="U7" i="25" s="1"/>
  <c r="F7" i="25"/>
  <c r="T7" i="25" s="1"/>
  <c r="E7" i="25"/>
  <c r="S7" i="25" s="1"/>
  <c r="D7" i="25"/>
  <c r="R7" i="25" s="1"/>
  <c r="C7" i="25"/>
  <c r="Q7" i="25" s="1"/>
  <c r="P6" i="25"/>
  <c r="O6" i="25"/>
  <c r="N6" i="25"/>
  <c r="M6" i="25"/>
  <c r="L6" i="25"/>
  <c r="K6" i="25"/>
  <c r="J6" i="25"/>
  <c r="H6" i="25"/>
  <c r="G6" i="25"/>
  <c r="U6" i="25" s="1"/>
  <c r="F6" i="25"/>
  <c r="E6" i="25"/>
  <c r="D6" i="25"/>
  <c r="C6" i="25"/>
  <c r="O1" i="25"/>
  <c r="N1" i="25"/>
  <c r="M1" i="25"/>
  <c r="L1" i="25"/>
  <c r="K1" i="25"/>
  <c r="H1" i="25"/>
  <c r="G1" i="25"/>
  <c r="F1" i="25"/>
  <c r="E1" i="25"/>
  <c r="D1" i="25"/>
  <c r="O59" i="24"/>
  <c r="L59" i="24"/>
  <c r="K59" i="24"/>
  <c r="J59" i="24"/>
  <c r="H59" i="24"/>
  <c r="G59" i="24"/>
  <c r="F59" i="24"/>
  <c r="E59" i="24"/>
  <c r="D59" i="24"/>
  <c r="C59" i="24"/>
  <c r="O58" i="24"/>
  <c r="V58" i="24" s="1"/>
  <c r="L58" i="24"/>
  <c r="K58" i="24"/>
  <c r="J58" i="24"/>
  <c r="H58" i="24"/>
  <c r="G58" i="24"/>
  <c r="F58" i="24"/>
  <c r="E58" i="24"/>
  <c r="D58" i="24"/>
  <c r="C58" i="24"/>
  <c r="O57" i="24"/>
  <c r="L57" i="24"/>
  <c r="K57" i="24"/>
  <c r="J57" i="24"/>
  <c r="H57" i="24"/>
  <c r="G57" i="24"/>
  <c r="F57" i="24"/>
  <c r="E57" i="24"/>
  <c r="D57" i="24"/>
  <c r="C57" i="24"/>
  <c r="O56" i="24"/>
  <c r="L56" i="24"/>
  <c r="K56" i="24"/>
  <c r="J56" i="24"/>
  <c r="H56" i="24"/>
  <c r="G56" i="24"/>
  <c r="F56" i="24"/>
  <c r="E56" i="24"/>
  <c r="D56" i="24"/>
  <c r="C56" i="24"/>
  <c r="O55" i="24"/>
  <c r="L55" i="24"/>
  <c r="K55" i="24"/>
  <c r="J55" i="24"/>
  <c r="H55" i="24"/>
  <c r="G55" i="24"/>
  <c r="F55" i="24"/>
  <c r="E55" i="24"/>
  <c r="D55" i="24"/>
  <c r="C55" i="24"/>
  <c r="O54" i="24"/>
  <c r="N54" i="24"/>
  <c r="M54" i="24"/>
  <c r="L54" i="24"/>
  <c r="K54" i="24"/>
  <c r="J54" i="24"/>
  <c r="H54" i="24"/>
  <c r="G54" i="24"/>
  <c r="F54" i="24"/>
  <c r="E54" i="24"/>
  <c r="D54" i="24"/>
  <c r="C54" i="24"/>
  <c r="O53" i="24"/>
  <c r="L53" i="24"/>
  <c r="K53" i="24"/>
  <c r="J53" i="24"/>
  <c r="H53" i="24"/>
  <c r="G53" i="24"/>
  <c r="F53" i="24"/>
  <c r="E53" i="24"/>
  <c r="D53" i="24"/>
  <c r="C53" i="24"/>
  <c r="O52" i="24"/>
  <c r="N52" i="24"/>
  <c r="M52" i="24"/>
  <c r="L52" i="24"/>
  <c r="K52" i="24"/>
  <c r="J52" i="24"/>
  <c r="H52" i="24"/>
  <c r="G52" i="24"/>
  <c r="F52" i="24"/>
  <c r="E52" i="24"/>
  <c r="D52" i="24"/>
  <c r="C52" i="24"/>
  <c r="O51" i="24"/>
  <c r="L51" i="24"/>
  <c r="K51" i="24"/>
  <c r="J51" i="24"/>
  <c r="H51" i="24"/>
  <c r="G51" i="24"/>
  <c r="F51" i="24"/>
  <c r="E51" i="24"/>
  <c r="D51" i="24"/>
  <c r="C51" i="24"/>
  <c r="O50" i="24"/>
  <c r="L50" i="24"/>
  <c r="K50" i="24"/>
  <c r="J50" i="24"/>
  <c r="H50" i="24"/>
  <c r="G50" i="24"/>
  <c r="F50" i="24"/>
  <c r="E50" i="24"/>
  <c r="D50" i="24"/>
  <c r="C50" i="24"/>
  <c r="O49" i="24"/>
  <c r="L49" i="24"/>
  <c r="K49" i="24"/>
  <c r="J49" i="24"/>
  <c r="H49" i="24"/>
  <c r="G49" i="24"/>
  <c r="F49" i="24"/>
  <c r="E49" i="24"/>
  <c r="D49" i="24"/>
  <c r="C49" i="24"/>
  <c r="O48" i="24"/>
  <c r="L48" i="24"/>
  <c r="K48" i="24"/>
  <c r="J48" i="24"/>
  <c r="H48" i="24"/>
  <c r="G48" i="24"/>
  <c r="F48" i="24"/>
  <c r="E48" i="24"/>
  <c r="D48" i="24"/>
  <c r="C48" i="24"/>
  <c r="O47" i="24"/>
  <c r="L47" i="24"/>
  <c r="K47" i="24"/>
  <c r="J47" i="24"/>
  <c r="H47" i="24"/>
  <c r="G47" i="24"/>
  <c r="F47" i="24"/>
  <c r="E47" i="24"/>
  <c r="D47" i="24"/>
  <c r="C47" i="24"/>
  <c r="O46" i="24"/>
  <c r="K46" i="24"/>
  <c r="J46" i="24"/>
  <c r="H46" i="24"/>
  <c r="G46" i="24"/>
  <c r="F46" i="24"/>
  <c r="E46" i="24"/>
  <c r="S46" i="24" s="1"/>
  <c r="D46" i="24"/>
  <c r="C46" i="24"/>
  <c r="O45" i="24"/>
  <c r="L45" i="24"/>
  <c r="K45" i="24"/>
  <c r="J45" i="24"/>
  <c r="H45" i="24"/>
  <c r="G45" i="24"/>
  <c r="F45" i="24"/>
  <c r="E45" i="24"/>
  <c r="D45" i="24"/>
  <c r="C45" i="24"/>
  <c r="O44" i="24"/>
  <c r="L44" i="24"/>
  <c r="K44" i="24"/>
  <c r="J44" i="24"/>
  <c r="H44" i="24"/>
  <c r="G44" i="24"/>
  <c r="F44" i="24"/>
  <c r="E44" i="24"/>
  <c r="D44" i="24"/>
  <c r="C44" i="24"/>
  <c r="O43" i="24"/>
  <c r="N43" i="24"/>
  <c r="M43" i="24"/>
  <c r="L43" i="24"/>
  <c r="K43" i="24"/>
  <c r="J43" i="24"/>
  <c r="H43" i="24"/>
  <c r="G43" i="24"/>
  <c r="F43" i="24"/>
  <c r="E43" i="24"/>
  <c r="D43" i="24"/>
  <c r="C43" i="24"/>
  <c r="O42" i="24"/>
  <c r="N42" i="24"/>
  <c r="U42" i="24" s="1"/>
  <c r="M42" i="24"/>
  <c r="L42" i="24"/>
  <c r="K42" i="24"/>
  <c r="J42" i="24"/>
  <c r="H42" i="24"/>
  <c r="G42" i="24"/>
  <c r="F42" i="24"/>
  <c r="E42" i="24"/>
  <c r="D42" i="24"/>
  <c r="C42" i="24"/>
  <c r="O41" i="24"/>
  <c r="L41" i="24"/>
  <c r="K41" i="24"/>
  <c r="J41" i="24"/>
  <c r="H41" i="24"/>
  <c r="G41" i="24"/>
  <c r="F41" i="24"/>
  <c r="E41" i="24"/>
  <c r="D41" i="24"/>
  <c r="C41" i="24"/>
  <c r="O40" i="24"/>
  <c r="L40" i="24"/>
  <c r="S40" i="24" s="1"/>
  <c r="K40" i="24"/>
  <c r="J40" i="24"/>
  <c r="H40" i="24"/>
  <c r="G40" i="24"/>
  <c r="F40" i="24"/>
  <c r="E40" i="24"/>
  <c r="D40" i="24"/>
  <c r="C40" i="24"/>
  <c r="O39" i="24"/>
  <c r="L39" i="24"/>
  <c r="K39" i="24"/>
  <c r="J39" i="24"/>
  <c r="Q39" i="24" s="1"/>
  <c r="H39" i="24"/>
  <c r="G39" i="24"/>
  <c r="F39" i="24"/>
  <c r="E39" i="24"/>
  <c r="D39" i="24"/>
  <c r="C39" i="24"/>
  <c r="O38" i="24"/>
  <c r="L38" i="24"/>
  <c r="K38" i="24"/>
  <c r="J38" i="24"/>
  <c r="H38" i="24"/>
  <c r="G38" i="24"/>
  <c r="F38" i="24"/>
  <c r="E38" i="24"/>
  <c r="D38" i="24"/>
  <c r="C38" i="24"/>
  <c r="O37" i="24"/>
  <c r="L37" i="24"/>
  <c r="K37" i="24"/>
  <c r="J37" i="24"/>
  <c r="H37" i="24"/>
  <c r="G37" i="24"/>
  <c r="F37" i="24"/>
  <c r="E37" i="24"/>
  <c r="D37" i="24"/>
  <c r="C37" i="24"/>
  <c r="O36" i="24"/>
  <c r="L36" i="24"/>
  <c r="K36" i="24"/>
  <c r="J36" i="24"/>
  <c r="H36" i="24"/>
  <c r="G36" i="24"/>
  <c r="F36" i="24"/>
  <c r="E36" i="24"/>
  <c r="D36" i="24"/>
  <c r="C36" i="24"/>
  <c r="O35" i="24"/>
  <c r="L35" i="24"/>
  <c r="K35" i="24"/>
  <c r="J35" i="24"/>
  <c r="H35" i="24"/>
  <c r="G35" i="24"/>
  <c r="F35" i="24"/>
  <c r="E35" i="24"/>
  <c r="D35" i="24"/>
  <c r="C35" i="24"/>
  <c r="O34" i="24"/>
  <c r="L34" i="24"/>
  <c r="K34" i="24"/>
  <c r="J34" i="24"/>
  <c r="H34" i="24"/>
  <c r="G34" i="24"/>
  <c r="F34" i="24"/>
  <c r="E34" i="24"/>
  <c r="D34" i="24"/>
  <c r="C34" i="24"/>
  <c r="O33" i="24"/>
  <c r="L33" i="24"/>
  <c r="K33" i="24"/>
  <c r="J33" i="24"/>
  <c r="H33" i="24"/>
  <c r="G33" i="24"/>
  <c r="F33" i="24"/>
  <c r="E33" i="24"/>
  <c r="D33" i="24"/>
  <c r="C33" i="24"/>
  <c r="O32" i="24"/>
  <c r="L32" i="24"/>
  <c r="K32" i="24"/>
  <c r="J32" i="24"/>
  <c r="H32" i="24"/>
  <c r="G32" i="24"/>
  <c r="F32" i="24"/>
  <c r="E32" i="24"/>
  <c r="D32" i="24"/>
  <c r="C32" i="24"/>
  <c r="L31" i="24"/>
  <c r="K31" i="24"/>
  <c r="J31" i="24"/>
  <c r="H31" i="24"/>
  <c r="V31" i="24" s="1"/>
  <c r="G31" i="24"/>
  <c r="F31" i="24"/>
  <c r="E31" i="24"/>
  <c r="D31" i="24"/>
  <c r="C31" i="24"/>
  <c r="O30" i="24"/>
  <c r="N30" i="24"/>
  <c r="L30" i="24"/>
  <c r="K30" i="24"/>
  <c r="J30" i="24"/>
  <c r="H30" i="24"/>
  <c r="G30" i="24"/>
  <c r="F30" i="24"/>
  <c r="E30" i="24"/>
  <c r="D30" i="24"/>
  <c r="C30" i="24"/>
  <c r="O29" i="24"/>
  <c r="N29" i="24"/>
  <c r="L29" i="24"/>
  <c r="K29" i="24"/>
  <c r="J29" i="24"/>
  <c r="H29" i="24"/>
  <c r="G29" i="24"/>
  <c r="F29" i="24"/>
  <c r="E29" i="24"/>
  <c r="D29" i="24"/>
  <c r="C29" i="24"/>
  <c r="O28" i="24"/>
  <c r="L28" i="24"/>
  <c r="K28" i="24"/>
  <c r="J28" i="24"/>
  <c r="H28" i="24"/>
  <c r="G28" i="24"/>
  <c r="F28" i="24"/>
  <c r="E28" i="24"/>
  <c r="D28" i="24"/>
  <c r="C28" i="24"/>
  <c r="O27" i="24"/>
  <c r="N27" i="24"/>
  <c r="L27" i="24"/>
  <c r="K27" i="24"/>
  <c r="J27" i="24"/>
  <c r="H27" i="24"/>
  <c r="G27" i="24"/>
  <c r="F27" i="24"/>
  <c r="E27" i="24"/>
  <c r="D27" i="24"/>
  <c r="C27" i="24"/>
  <c r="O26" i="24"/>
  <c r="L26" i="24"/>
  <c r="K26" i="24"/>
  <c r="J26" i="24"/>
  <c r="H26" i="24"/>
  <c r="G26" i="24"/>
  <c r="F26" i="24"/>
  <c r="E26" i="24"/>
  <c r="D26" i="24"/>
  <c r="C26" i="24"/>
  <c r="O25" i="24"/>
  <c r="H25" i="24"/>
  <c r="I25" i="24" s="1"/>
  <c r="O24" i="24"/>
  <c r="N24" i="24"/>
  <c r="L24" i="24"/>
  <c r="K24" i="24"/>
  <c r="J24" i="24"/>
  <c r="H24" i="24"/>
  <c r="G24" i="24"/>
  <c r="F24" i="24"/>
  <c r="E24" i="24"/>
  <c r="D24" i="24"/>
  <c r="C24" i="24"/>
  <c r="O23" i="24"/>
  <c r="L23" i="24"/>
  <c r="K23" i="24"/>
  <c r="J23" i="24"/>
  <c r="H23" i="24"/>
  <c r="G23" i="24"/>
  <c r="F23" i="24"/>
  <c r="E23" i="24"/>
  <c r="D23" i="24"/>
  <c r="C23" i="24"/>
  <c r="O22" i="24"/>
  <c r="N22" i="24"/>
  <c r="L22" i="24"/>
  <c r="K22" i="24"/>
  <c r="J22" i="24"/>
  <c r="H22" i="24"/>
  <c r="G22" i="24"/>
  <c r="F22" i="24"/>
  <c r="E22" i="24"/>
  <c r="D22" i="24"/>
  <c r="C22" i="24"/>
  <c r="O21" i="24"/>
  <c r="L21" i="24"/>
  <c r="K21" i="24"/>
  <c r="J21" i="24"/>
  <c r="Q21" i="24" s="1"/>
  <c r="H21" i="24"/>
  <c r="G21" i="24"/>
  <c r="F21" i="24"/>
  <c r="E21" i="24"/>
  <c r="D21" i="24"/>
  <c r="C21" i="24"/>
  <c r="O20" i="24"/>
  <c r="L20" i="24"/>
  <c r="K20" i="24"/>
  <c r="J20" i="24"/>
  <c r="H20" i="24"/>
  <c r="G20" i="24"/>
  <c r="F20" i="24"/>
  <c r="E20" i="24"/>
  <c r="D20" i="24"/>
  <c r="C20" i="24"/>
  <c r="O19" i="24"/>
  <c r="N19" i="24"/>
  <c r="L19" i="24"/>
  <c r="K19" i="24"/>
  <c r="J19" i="24"/>
  <c r="H19" i="24"/>
  <c r="G19" i="24"/>
  <c r="F19" i="24"/>
  <c r="E19" i="24"/>
  <c r="D19" i="24"/>
  <c r="C19" i="24"/>
  <c r="O18" i="24"/>
  <c r="L18" i="24"/>
  <c r="K18" i="24"/>
  <c r="J18" i="24"/>
  <c r="H18" i="24"/>
  <c r="G18" i="24"/>
  <c r="F18" i="24"/>
  <c r="E18" i="24"/>
  <c r="D18" i="24"/>
  <c r="C18" i="24"/>
  <c r="O17" i="24"/>
  <c r="N17" i="24"/>
  <c r="M17" i="24"/>
  <c r="L17" i="24"/>
  <c r="K17" i="24"/>
  <c r="J17" i="24"/>
  <c r="H17" i="24"/>
  <c r="G17" i="24"/>
  <c r="F17" i="24"/>
  <c r="E17" i="24"/>
  <c r="D17" i="24"/>
  <c r="C17" i="24"/>
  <c r="O16" i="24"/>
  <c r="L16" i="24"/>
  <c r="K16" i="24"/>
  <c r="J16" i="24"/>
  <c r="H16" i="24"/>
  <c r="G16" i="24"/>
  <c r="F16" i="24"/>
  <c r="E16" i="24"/>
  <c r="D16" i="24"/>
  <c r="C16" i="24"/>
  <c r="O15" i="24"/>
  <c r="N15" i="24"/>
  <c r="L15" i="24"/>
  <c r="K15" i="24"/>
  <c r="J15" i="24"/>
  <c r="H15" i="24"/>
  <c r="G15" i="24"/>
  <c r="F15" i="24"/>
  <c r="E15" i="24"/>
  <c r="D15" i="24"/>
  <c r="C15" i="24"/>
  <c r="L14" i="24"/>
  <c r="K14" i="24"/>
  <c r="J14" i="24"/>
  <c r="H14" i="24"/>
  <c r="V14" i="24" s="1"/>
  <c r="G14" i="24"/>
  <c r="F14" i="24"/>
  <c r="E14" i="24"/>
  <c r="D14" i="24"/>
  <c r="C14" i="24"/>
  <c r="L13" i="24"/>
  <c r="K13" i="24"/>
  <c r="J13" i="24"/>
  <c r="H13" i="24"/>
  <c r="V13" i="24" s="1"/>
  <c r="G13" i="24"/>
  <c r="F13" i="24"/>
  <c r="E13" i="24"/>
  <c r="D13" i="24"/>
  <c r="C13" i="24"/>
  <c r="O12" i="24"/>
  <c r="L12" i="24"/>
  <c r="K12" i="24"/>
  <c r="J12" i="24"/>
  <c r="H12" i="24"/>
  <c r="G12" i="24"/>
  <c r="F12" i="24"/>
  <c r="E12" i="24"/>
  <c r="D12" i="24"/>
  <c r="C12" i="24"/>
  <c r="O11" i="24"/>
  <c r="L11" i="24"/>
  <c r="K11" i="24"/>
  <c r="J11" i="24"/>
  <c r="H11" i="24"/>
  <c r="G11" i="24"/>
  <c r="F11" i="24"/>
  <c r="E11" i="24"/>
  <c r="D11" i="24"/>
  <c r="C11" i="24"/>
  <c r="O10" i="24"/>
  <c r="V10" i="24" s="1"/>
  <c r="L10" i="24"/>
  <c r="K10" i="24"/>
  <c r="J10" i="24"/>
  <c r="H10" i="24"/>
  <c r="G10" i="24"/>
  <c r="F10" i="24"/>
  <c r="E10" i="24"/>
  <c r="D10" i="24"/>
  <c r="C10" i="24"/>
  <c r="O9" i="24"/>
  <c r="L9" i="24"/>
  <c r="K9" i="24"/>
  <c r="J9" i="24"/>
  <c r="H9" i="24"/>
  <c r="G9" i="24"/>
  <c r="F9" i="24"/>
  <c r="E9" i="24"/>
  <c r="D9" i="24"/>
  <c r="C9" i="24"/>
  <c r="O8" i="24"/>
  <c r="L8" i="24"/>
  <c r="K8" i="24"/>
  <c r="J8" i="24"/>
  <c r="H8" i="24"/>
  <c r="G8" i="24"/>
  <c r="F8" i="24"/>
  <c r="E8" i="24"/>
  <c r="D8" i="24"/>
  <c r="C8" i="24"/>
  <c r="O7" i="24"/>
  <c r="L7" i="24"/>
  <c r="K7" i="24"/>
  <c r="J7" i="24"/>
  <c r="H7" i="24"/>
  <c r="G7" i="24"/>
  <c r="F7" i="24"/>
  <c r="E7" i="24"/>
  <c r="D7" i="24"/>
  <c r="C7" i="24"/>
  <c r="O6" i="24"/>
  <c r="L6" i="24"/>
  <c r="K6" i="24"/>
  <c r="J6" i="24"/>
  <c r="H6" i="24"/>
  <c r="V6" i="24" s="1"/>
  <c r="G6" i="24"/>
  <c r="F6" i="24"/>
  <c r="E6" i="24"/>
  <c r="D6" i="24"/>
  <c r="C6" i="24"/>
  <c r="O1" i="24"/>
  <c r="N1" i="24"/>
  <c r="M1" i="24"/>
  <c r="L1" i="24"/>
  <c r="K1" i="24"/>
  <c r="H1" i="24"/>
  <c r="G1" i="24"/>
  <c r="F1" i="24"/>
  <c r="E1" i="24"/>
  <c r="D1" i="24"/>
  <c r="H59" i="23"/>
  <c r="C59" i="23"/>
  <c r="I58" i="23"/>
  <c r="H58" i="23"/>
  <c r="C58" i="23"/>
  <c r="H57" i="23"/>
  <c r="C57" i="23"/>
  <c r="M57" i="23" s="1"/>
  <c r="H56" i="23"/>
  <c r="C56" i="23"/>
  <c r="H55" i="23"/>
  <c r="C55" i="23"/>
  <c r="H54" i="23"/>
  <c r="C54" i="23"/>
  <c r="H53" i="23"/>
  <c r="C53" i="23"/>
  <c r="H52" i="23"/>
  <c r="C52" i="23"/>
  <c r="J51" i="23"/>
  <c r="H51" i="23"/>
  <c r="C51" i="23"/>
  <c r="H50" i="23"/>
  <c r="C50" i="23"/>
  <c r="H49" i="23"/>
  <c r="C49" i="23"/>
  <c r="H48" i="23"/>
  <c r="C48" i="23"/>
  <c r="H47" i="23"/>
  <c r="C47" i="23"/>
  <c r="J46" i="23"/>
  <c r="H46" i="23"/>
  <c r="C46" i="23"/>
  <c r="H45" i="23"/>
  <c r="C45" i="23"/>
  <c r="H44" i="23"/>
  <c r="C44" i="23"/>
  <c r="H43" i="23"/>
  <c r="C43" i="23"/>
  <c r="H42" i="23"/>
  <c r="C42" i="23"/>
  <c r="I41" i="23"/>
  <c r="H41" i="23"/>
  <c r="C41" i="23"/>
  <c r="H40" i="23"/>
  <c r="C40" i="23"/>
  <c r="H39" i="23"/>
  <c r="C39" i="23"/>
  <c r="H38" i="23"/>
  <c r="C38" i="23"/>
  <c r="H37" i="23"/>
  <c r="C37" i="23"/>
  <c r="H36" i="23"/>
  <c r="C36" i="23"/>
  <c r="C35" i="23"/>
  <c r="H34" i="23"/>
  <c r="C34" i="23"/>
  <c r="M34" i="23" s="1"/>
  <c r="H33" i="23"/>
  <c r="C33" i="23"/>
  <c r="I32" i="23"/>
  <c r="H32" i="23"/>
  <c r="C32" i="23"/>
  <c r="H31" i="23"/>
  <c r="C31" i="23"/>
  <c r="H30" i="23"/>
  <c r="C30" i="23"/>
  <c r="H29" i="23"/>
  <c r="C29" i="23"/>
  <c r="H28" i="23"/>
  <c r="C28" i="23"/>
  <c r="H27" i="23"/>
  <c r="C27" i="23"/>
  <c r="H26" i="23"/>
  <c r="C26" i="23"/>
  <c r="J25" i="23"/>
  <c r="H25" i="23"/>
  <c r="C25" i="23"/>
  <c r="H24" i="23"/>
  <c r="C24" i="23"/>
  <c r="H23" i="23"/>
  <c r="C23" i="23"/>
  <c r="H22" i="23"/>
  <c r="C22" i="23"/>
  <c r="H21" i="23"/>
  <c r="C21" i="23"/>
  <c r="I20" i="23"/>
  <c r="H20" i="23"/>
  <c r="C20" i="23"/>
  <c r="H19" i="23"/>
  <c r="C19" i="23"/>
  <c r="H18" i="23"/>
  <c r="C18" i="23"/>
  <c r="H17" i="23"/>
  <c r="C17" i="23"/>
  <c r="H16" i="23"/>
  <c r="C16" i="23"/>
  <c r="H15" i="23"/>
  <c r="C15" i="23"/>
  <c r="H14" i="23"/>
  <c r="C14" i="23"/>
  <c r="J13" i="23"/>
  <c r="H13" i="23"/>
  <c r="C13" i="23"/>
  <c r="H12" i="23"/>
  <c r="C12" i="23"/>
  <c r="I11" i="23"/>
  <c r="H11" i="23"/>
  <c r="C11" i="23"/>
  <c r="H10" i="23"/>
  <c r="C10" i="23"/>
  <c r="H9" i="23"/>
  <c r="C9" i="23"/>
  <c r="I8" i="23"/>
  <c r="H8" i="23"/>
  <c r="C8" i="23"/>
  <c r="J7" i="23"/>
  <c r="H7" i="23"/>
  <c r="C7" i="23"/>
  <c r="H6" i="23"/>
  <c r="C6" i="23"/>
  <c r="J1" i="23"/>
  <c r="J56" i="23" s="1"/>
  <c r="I1" i="23"/>
  <c r="I51" i="23" s="1"/>
  <c r="D1" i="23"/>
  <c r="D55" i="23" s="1"/>
  <c r="O66" i="22"/>
  <c r="N66" i="22"/>
  <c r="M66" i="22"/>
  <c r="L66" i="22"/>
  <c r="P65" i="22"/>
  <c r="O65" i="22"/>
  <c r="N65" i="22"/>
  <c r="M65" i="22"/>
  <c r="L65" i="22"/>
  <c r="K65" i="22"/>
  <c r="J65" i="22"/>
  <c r="P63" i="22"/>
  <c r="O63" i="22"/>
  <c r="N63" i="22"/>
  <c r="M63" i="22"/>
  <c r="L63" i="22"/>
  <c r="K63" i="22"/>
  <c r="J63" i="22"/>
  <c r="P62" i="22"/>
  <c r="P62" i="22" a="1"/>
  <c r="O62" i="22"/>
  <c r="O62" i="22" a="1"/>
  <c r="N62" i="22"/>
  <c r="N62" i="22" a="1"/>
  <c r="M62" i="22"/>
  <c r="M62" i="22" a="1"/>
  <c r="L62" i="22"/>
  <c r="L62" i="22" a="1"/>
  <c r="K62" i="22"/>
  <c r="K62" i="22" a="1"/>
  <c r="J62" i="22"/>
  <c r="J62" i="22" a="1"/>
  <c r="P61" i="22"/>
  <c r="O61" i="22"/>
  <c r="N61" i="22"/>
  <c r="M61" i="22"/>
  <c r="L61" i="22"/>
  <c r="K61" i="22"/>
  <c r="J61" i="22"/>
  <c r="P59" i="22"/>
  <c r="O59" i="22"/>
  <c r="N59" i="22"/>
  <c r="M59" i="22"/>
  <c r="L59" i="22"/>
  <c r="K59" i="22"/>
  <c r="J59" i="22"/>
  <c r="H59" i="22"/>
  <c r="V59" i="22" s="1"/>
  <c r="G59" i="22"/>
  <c r="U59" i="22" s="1"/>
  <c r="F59" i="22"/>
  <c r="T59" i="22" s="1"/>
  <c r="E59" i="22"/>
  <c r="D59" i="22"/>
  <c r="R59" i="22" s="1"/>
  <c r="C59" i="22"/>
  <c r="Q59" i="22" s="1"/>
  <c r="P58" i="22"/>
  <c r="O58" i="22"/>
  <c r="N58" i="22"/>
  <c r="M58" i="22"/>
  <c r="L58" i="22"/>
  <c r="K58" i="22"/>
  <c r="J58" i="22"/>
  <c r="H58" i="22"/>
  <c r="V58" i="22" s="1"/>
  <c r="G58" i="22"/>
  <c r="U58" i="22" s="1"/>
  <c r="F58" i="22"/>
  <c r="T58" i="22" s="1"/>
  <c r="E58" i="22"/>
  <c r="S58" i="22" s="1"/>
  <c r="D58" i="22"/>
  <c r="R58" i="22" s="1"/>
  <c r="C58" i="22"/>
  <c r="Q58" i="22" s="1"/>
  <c r="P57" i="22"/>
  <c r="O57" i="22"/>
  <c r="N57" i="22"/>
  <c r="M57" i="22"/>
  <c r="L57" i="22"/>
  <c r="K57" i="22"/>
  <c r="J57" i="22"/>
  <c r="H57" i="22"/>
  <c r="V57" i="22" s="1"/>
  <c r="G57" i="22"/>
  <c r="F57" i="22"/>
  <c r="T57" i="22" s="1"/>
  <c r="E57" i="22"/>
  <c r="S57" i="22" s="1"/>
  <c r="D57" i="22"/>
  <c r="R57" i="22" s="1"/>
  <c r="C57" i="22"/>
  <c r="Q57" i="22" s="1"/>
  <c r="P56" i="22"/>
  <c r="O56" i="22"/>
  <c r="N56" i="22"/>
  <c r="M56" i="22"/>
  <c r="L56" i="22"/>
  <c r="K56" i="22"/>
  <c r="J56" i="22"/>
  <c r="H56" i="22"/>
  <c r="V56" i="22" s="1"/>
  <c r="G56" i="22"/>
  <c r="U56" i="22" s="1"/>
  <c r="F56" i="22"/>
  <c r="T56" i="22" s="1"/>
  <c r="E56" i="22"/>
  <c r="S56" i="22" s="1"/>
  <c r="D56" i="22"/>
  <c r="C56" i="22"/>
  <c r="Q56" i="22" s="1"/>
  <c r="P55" i="22"/>
  <c r="O55" i="22"/>
  <c r="N55" i="22"/>
  <c r="M55" i="22"/>
  <c r="L55" i="22"/>
  <c r="K55" i="22"/>
  <c r="J55" i="22"/>
  <c r="H55" i="22"/>
  <c r="V55" i="22" s="1"/>
  <c r="G55" i="22"/>
  <c r="U55" i="22" s="1"/>
  <c r="F55" i="22"/>
  <c r="T55" i="22" s="1"/>
  <c r="E55" i="22"/>
  <c r="S55" i="22" s="1"/>
  <c r="D55" i="22"/>
  <c r="R55" i="22" s="1"/>
  <c r="C55" i="22"/>
  <c r="Q55" i="22" s="1"/>
  <c r="P54" i="22"/>
  <c r="O54" i="22"/>
  <c r="N54" i="22"/>
  <c r="M54" i="22"/>
  <c r="L54" i="22"/>
  <c r="K54" i="22"/>
  <c r="J54" i="22"/>
  <c r="H54" i="22"/>
  <c r="V54" i="22" s="1"/>
  <c r="G54" i="22"/>
  <c r="U54" i="22" s="1"/>
  <c r="F54" i="22"/>
  <c r="T54" i="22" s="1"/>
  <c r="E54" i="22"/>
  <c r="S54" i="22" s="1"/>
  <c r="D54" i="22"/>
  <c r="C54" i="22"/>
  <c r="Q54" i="22" s="1"/>
  <c r="P53" i="22"/>
  <c r="O53" i="22"/>
  <c r="N53" i="22"/>
  <c r="M53" i="22"/>
  <c r="L53" i="22"/>
  <c r="K53" i="22"/>
  <c r="J53" i="22"/>
  <c r="H53" i="22"/>
  <c r="V53" i="22" s="1"/>
  <c r="G53" i="22"/>
  <c r="U53" i="22" s="1"/>
  <c r="F53" i="22"/>
  <c r="T53" i="22" s="1"/>
  <c r="E53" i="22"/>
  <c r="S53" i="22" s="1"/>
  <c r="D53" i="22"/>
  <c r="C53" i="22"/>
  <c r="Q53" i="22" s="1"/>
  <c r="P52" i="22"/>
  <c r="O52" i="22"/>
  <c r="N52" i="22"/>
  <c r="M52" i="22"/>
  <c r="L52" i="22"/>
  <c r="K52" i="22"/>
  <c r="J52" i="22"/>
  <c r="H52" i="22"/>
  <c r="V52" i="22" s="1"/>
  <c r="G52" i="22"/>
  <c r="U52" i="22" s="1"/>
  <c r="F52" i="22"/>
  <c r="T52" i="22" s="1"/>
  <c r="E52" i="22"/>
  <c r="S52" i="22" s="1"/>
  <c r="D52" i="22"/>
  <c r="R52" i="22" s="1"/>
  <c r="C52" i="22"/>
  <c r="Q52" i="22" s="1"/>
  <c r="P51" i="22"/>
  <c r="O51" i="22"/>
  <c r="N51" i="22"/>
  <c r="M51" i="22"/>
  <c r="L51" i="22"/>
  <c r="K51" i="22"/>
  <c r="J51" i="22"/>
  <c r="H51" i="22"/>
  <c r="V51" i="22" s="1"/>
  <c r="G51" i="22"/>
  <c r="F51" i="22"/>
  <c r="T51" i="22" s="1"/>
  <c r="E51" i="22"/>
  <c r="S51" i="22" s="1"/>
  <c r="D51" i="22"/>
  <c r="R51" i="22" s="1"/>
  <c r="C51" i="22"/>
  <c r="Q51" i="22" s="1"/>
  <c r="P50" i="22"/>
  <c r="O50" i="22"/>
  <c r="N50" i="22"/>
  <c r="M50" i="22"/>
  <c r="L50" i="22"/>
  <c r="K50" i="22"/>
  <c r="J50" i="22"/>
  <c r="H50" i="22"/>
  <c r="V50" i="22" s="1"/>
  <c r="G50" i="22"/>
  <c r="U50" i="22" s="1"/>
  <c r="F50" i="22"/>
  <c r="T50" i="22" s="1"/>
  <c r="E50" i="22"/>
  <c r="S50" i="22" s="1"/>
  <c r="D50" i="22"/>
  <c r="C50" i="22"/>
  <c r="Q50" i="22" s="1"/>
  <c r="P49" i="22"/>
  <c r="O49" i="22"/>
  <c r="N49" i="22"/>
  <c r="M49" i="22"/>
  <c r="L49" i="22"/>
  <c r="K49" i="22"/>
  <c r="J49" i="22"/>
  <c r="H49" i="22"/>
  <c r="V49" i="22" s="1"/>
  <c r="G49" i="22"/>
  <c r="U49" i="22" s="1"/>
  <c r="F49" i="22"/>
  <c r="T49" i="22" s="1"/>
  <c r="E49" i="22"/>
  <c r="S49" i="22" s="1"/>
  <c r="D49" i="22"/>
  <c r="C49" i="22"/>
  <c r="Q49" i="22" s="1"/>
  <c r="P48" i="22"/>
  <c r="O48" i="22"/>
  <c r="N48" i="22"/>
  <c r="M48" i="22"/>
  <c r="L48" i="22"/>
  <c r="K48" i="22"/>
  <c r="J48" i="22"/>
  <c r="H48" i="22"/>
  <c r="V48" i="22" s="1"/>
  <c r="G48" i="22"/>
  <c r="U48" i="22" s="1"/>
  <c r="F48" i="22"/>
  <c r="T48" i="22" s="1"/>
  <c r="E48" i="22"/>
  <c r="S48" i="22" s="1"/>
  <c r="D48" i="22"/>
  <c r="R48" i="22" s="1"/>
  <c r="C48" i="22"/>
  <c r="Q48" i="22" s="1"/>
  <c r="P47" i="22"/>
  <c r="O47" i="22"/>
  <c r="N47" i="22"/>
  <c r="M47" i="22"/>
  <c r="L47" i="22"/>
  <c r="K47" i="22"/>
  <c r="J47" i="22"/>
  <c r="H47" i="22"/>
  <c r="V47" i="22" s="1"/>
  <c r="G47" i="22"/>
  <c r="F47" i="22"/>
  <c r="T47" i="22" s="1"/>
  <c r="E47" i="22"/>
  <c r="S47" i="22" s="1"/>
  <c r="D47" i="22"/>
  <c r="R47" i="22" s="1"/>
  <c r="C47" i="22"/>
  <c r="Q47" i="22" s="1"/>
  <c r="P46" i="22"/>
  <c r="O46" i="22"/>
  <c r="N46" i="22"/>
  <c r="M46" i="22"/>
  <c r="L46" i="22"/>
  <c r="K46" i="22"/>
  <c r="J46" i="22"/>
  <c r="H46" i="22"/>
  <c r="V46" i="22" s="1"/>
  <c r="G46" i="22"/>
  <c r="U46" i="22" s="1"/>
  <c r="F46" i="22"/>
  <c r="T46" i="22" s="1"/>
  <c r="E46" i="22"/>
  <c r="S46" i="22" s="1"/>
  <c r="D46" i="22"/>
  <c r="C46" i="22"/>
  <c r="Q46" i="22" s="1"/>
  <c r="P45" i="22"/>
  <c r="O45" i="22"/>
  <c r="N45" i="22"/>
  <c r="M45" i="22"/>
  <c r="L45" i="22"/>
  <c r="K45" i="22"/>
  <c r="J45" i="22"/>
  <c r="H45" i="22"/>
  <c r="V45" i="22" s="1"/>
  <c r="G45" i="22"/>
  <c r="U45" i="22" s="1"/>
  <c r="F45" i="22"/>
  <c r="T45" i="22" s="1"/>
  <c r="E45" i="22"/>
  <c r="S45" i="22" s="1"/>
  <c r="D45" i="22"/>
  <c r="C45" i="22"/>
  <c r="Q45" i="22" s="1"/>
  <c r="P44" i="22"/>
  <c r="O44" i="22"/>
  <c r="N44" i="22"/>
  <c r="M44" i="22"/>
  <c r="L44" i="22"/>
  <c r="K44" i="22"/>
  <c r="J44" i="22"/>
  <c r="H44" i="22"/>
  <c r="V44" i="22" s="1"/>
  <c r="G44" i="22"/>
  <c r="U44" i="22" s="1"/>
  <c r="F44" i="22"/>
  <c r="T44" i="22" s="1"/>
  <c r="E44" i="22"/>
  <c r="S44" i="22" s="1"/>
  <c r="D44" i="22"/>
  <c r="R44" i="22" s="1"/>
  <c r="C44" i="22"/>
  <c r="Q44" i="22" s="1"/>
  <c r="P43" i="22"/>
  <c r="O43" i="22"/>
  <c r="N43" i="22"/>
  <c r="M43" i="22"/>
  <c r="L43" i="22"/>
  <c r="K43" i="22"/>
  <c r="J43" i="22"/>
  <c r="H43" i="22"/>
  <c r="V43" i="22" s="1"/>
  <c r="G43" i="22"/>
  <c r="F43" i="22"/>
  <c r="T43" i="22" s="1"/>
  <c r="E43" i="22"/>
  <c r="S43" i="22" s="1"/>
  <c r="D43" i="22"/>
  <c r="R43" i="22" s="1"/>
  <c r="C43" i="22"/>
  <c r="Q43" i="22" s="1"/>
  <c r="P42" i="22"/>
  <c r="O42" i="22"/>
  <c r="N42" i="22"/>
  <c r="M42" i="22"/>
  <c r="L42" i="22"/>
  <c r="K42" i="22"/>
  <c r="J42" i="22"/>
  <c r="H42" i="22"/>
  <c r="V42" i="22" s="1"/>
  <c r="G42" i="22"/>
  <c r="U42" i="22" s="1"/>
  <c r="F42" i="22"/>
  <c r="T42" i="22" s="1"/>
  <c r="E42" i="22"/>
  <c r="S42" i="22" s="1"/>
  <c r="D42" i="22"/>
  <c r="C42" i="22"/>
  <c r="Q42" i="22" s="1"/>
  <c r="P41" i="22"/>
  <c r="O41" i="22"/>
  <c r="N41" i="22"/>
  <c r="M41" i="22"/>
  <c r="L41" i="22"/>
  <c r="K41" i="22"/>
  <c r="J41" i="22"/>
  <c r="H41" i="22"/>
  <c r="V41" i="22" s="1"/>
  <c r="G41" i="22"/>
  <c r="U41" i="22" s="1"/>
  <c r="F41" i="22"/>
  <c r="T41" i="22" s="1"/>
  <c r="E41" i="22"/>
  <c r="S41" i="22" s="1"/>
  <c r="D41" i="22"/>
  <c r="C41" i="22"/>
  <c r="Q41" i="22" s="1"/>
  <c r="P40" i="22"/>
  <c r="O40" i="22"/>
  <c r="N40" i="22"/>
  <c r="M40" i="22"/>
  <c r="L40" i="22"/>
  <c r="K40" i="22"/>
  <c r="J40" i="22"/>
  <c r="H40" i="22"/>
  <c r="V40" i="22" s="1"/>
  <c r="G40" i="22"/>
  <c r="U40" i="22" s="1"/>
  <c r="F40" i="22"/>
  <c r="T40" i="22" s="1"/>
  <c r="E40" i="22"/>
  <c r="S40" i="22" s="1"/>
  <c r="D40" i="22"/>
  <c r="R40" i="22" s="1"/>
  <c r="C40" i="22"/>
  <c r="Q40" i="22" s="1"/>
  <c r="P39" i="22"/>
  <c r="O39" i="22"/>
  <c r="N39" i="22"/>
  <c r="M39" i="22"/>
  <c r="L39" i="22"/>
  <c r="K39" i="22"/>
  <c r="J39" i="22"/>
  <c r="H39" i="22"/>
  <c r="V39" i="22" s="1"/>
  <c r="G39" i="22"/>
  <c r="F39" i="22"/>
  <c r="T39" i="22" s="1"/>
  <c r="E39" i="22"/>
  <c r="S39" i="22" s="1"/>
  <c r="D39" i="22"/>
  <c r="R39" i="22" s="1"/>
  <c r="C39" i="22"/>
  <c r="Q39" i="22" s="1"/>
  <c r="P38" i="22"/>
  <c r="O38" i="22"/>
  <c r="N38" i="22"/>
  <c r="M38" i="22"/>
  <c r="L38" i="22"/>
  <c r="K38" i="22"/>
  <c r="J38" i="22"/>
  <c r="H38" i="22"/>
  <c r="V38" i="22" s="1"/>
  <c r="G38" i="22"/>
  <c r="U38" i="22" s="1"/>
  <c r="F38" i="22"/>
  <c r="T38" i="22" s="1"/>
  <c r="E38" i="22"/>
  <c r="S38" i="22" s="1"/>
  <c r="D38" i="22"/>
  <c r="C38" i="22"/>
  <c r="Q38" i="22" s="1"/>
  <c r="P37" i="22"/>
  <c r="O37" i="22"/>
  <c r="N37" i="22"/>
  <c r="M37" i="22"/>
  <c r="L37" i="22"/>
  <c r="K37" i="22"/>
  <c r="J37" i="22"/>
  <c r="H37" i="22"/>
  <c r="V37" i="22" s="1"/>
  <c r="G37" i="22"/>
  <c r="U37" i="22" s="1"/>
  <c r="F37" i="22"/>
  <c r="T37" i="22" s="1"/>
  <c r="E37" i="22"/>
  <c r="S37" i="22" s="1"/>
  <c r="D37" i="22"/>
  <c r="C37" i="22"/>
  <c r="Q37" i="22" s="1"/>
  <c r="P36" i="22"/>
  <c r="O36" i="22"/>
  <c r="N36" i="22"/>
  <c r="M36" i="22"/>
  <c r="L36" i="22"/>
  <c r="K36" i="22"/>
  <c r="J36" i="22"/>
  <c r="H36" i="22"/>
  <c r="V36" i="22" s="1"/>
  <c r="G36" i="22"/>
  <c r="U36" i="22" s="1"/>
  <c r="F36" i="22"/>
  <c r="T36" i="22" s="1"/>
  <c r="E36" i="22"/>
  <c r="S36" i="22" s="1"/>
  <c r="D36" i="22"/>
  <c r="R36" i="22" s="1"/>
  <c r="C36" i="22"/>
  <c r="Q36" i="22" s="1"/>
  <c r="P35" i="22"/>
  <c r="O35" i="22"/>
  <c r="N35" i="22"/>
  <c r="M35" i="22"/>
  <c r="L35" i="22"/>
  <c r="K35" i="22"/>
  <c r="J35" i="22"/>
  <c r="H35" i="22"/>
  <c r="V35" i="22" s="1"/>
  <c r="G35" i="22"/>
  <c r="F35" i="22"/>
  <c r="T35" i="22" s="1"/>
  <c r="E35" i="22"/>
  <c r="S35" i="22" s="1"/>
  <c r="D35" i="22"/>
  <c r="R35" i="22" s="1"/>
  <c r="C35" i="22"/>
  <c r="Q35" i="22" s="1"/>
  <c r="P34" i="22"/>
  <c r="O34" i="22"/>
  <c r="N34" i="22"/>
  <c r="M34" i="22"/>
  <c r="L34" i="22"/>
  <c r="K34" i="22"/>
  <c r="J34" i="22"/>
  <c r="H34" i="22"/>
  <c r="V34" i="22" s="1"/>
  <c r="G34" i="22"/>
  <c r="U34" i="22" s="1"/>
  <c r="F34" i="22"/>
  <c r="T34" i="22" s="1"/>
  <c r="E34" i="22"/>
  <c r="S34" i="22" s="1"/>
  <c r="D34" i="22"/>
  <c r="C34" i="22"/>
  <c r="Q34" i="22" s="1"/>
  <c r="P33" i="22"/>
  <c r="O33" i="22"/>
  <c r="N33" i="22"/>
  <c r="M33" i="22"/>
  <c r="L33" i="22"/>
  <c r="K33" i="22"/>
  <c r="J33" i="22"/>
  <c r="H33" i="22"/>
  <c r="V33" i="22" s="1"/>
  <c r="G33" i="22"/>
  <c r="U33" i="22" s="1"/>
  <c r="F33" i="22"/>
  <c r="T33" i="22" s="1"/>
  <c r="E33" i="22"/>
  <c r="S33" i="22" s="1"/>
  <c r="D33" i="22"/>
  <c r="C33" i="22"/>
  <c r="Q33" i="22" s="1"/>
  <c r="P32" i="22"/>
  <c r="O32" i="22"/>
  <c r="N32" i="22"/>
  <c r="M32" i="22"/>
  <c r="L32" i="22"/>
  <c r="K32" i="22"/>
  <c r="J32" i="22"/>
  <c r="H32" i="22"/>
  <c r="V32" i="22" s="1"/>
  <c r="G32" i="22"/>
  <c r="U32" i="22" s="1"/>
  <c r="F32" i="22"/>
  <c r="T32" i="22" s="1"/>
  <c r="E32" i="22"/>
  <c r="S32" i="22" s="1"/>
  <c r="D32" i="22"/>
  <c r="R32" i="22" s="1"/>
  <c r="C32" i="22"/>
  <c r="Q32" i="22" s="1"/>
  <c r="P31" i="22"/>
  <c r="O31" i="22"/>
  <c r="N31" i="22"/>
  <c r="M31" i="22"/>
  <c r="L31" i="22"/>
  <c r="K31" i="22"/>
  <c r="J31" i="22"/>
  <c r="H31" i="22"/>
  <c r="V31" i="22" s="1"/>
  <c r="G31" i="22"/>
  <c r="U31" i="22" s="1"/>
  <c r="F31" i="22"/>
  <c r="T31" i="22" s="1"/>
  <c r="E31" i="22"/>
  <c r="S31" i="22" s="1"/>
  <c r="D31" i="22"/>
  <c r="R31" i="22" s="1"/>
  <c r="C31" i="22"/>
  <c r="Q31" i="22" s="1"/>
  <c r="P30" i="22"/>
  <c r="O30" i="22"/>
  <c r="N30" i="22"/>
  <c r="M30" i="22"/>
  <c r="L30" i="22"/>
  <c r="K30" i="22"/>
  <c r="J30" i="22"/>
  <c r="H30" i="22"/>
  <c r="V30" i="22" s="1"/>
  <c r="G30" i="22"/>
  <c r="U30" i="22" s="1"/>
  <c r="F30" i="22"/>
  <c r="T30" i="22" s="1"/>
  <c r="E30" i="22"/>
  <c r="S30" i="22" s="1"/>
  <c r="D30" i="22"/>
  <c r="C30" i="22"/>
  <c r="Q30" i="22" s="1"/>
  <c r="P29" i="22"/>
  <c r="O29" i="22"/>
  <c r="N29" i="22"/>
  <c r="M29" i="22"/>
  <c r="L29" i="22"/>
  <c r="K29" i="22"/>
  <c r="J29" i="22"/>
  <c r="H29" i="22"/>
  <c r="V29" i="22" s="1"/>
  <c r="G29" i="22"/>
  <c r="U29" i="22" s="1"/>
  <c r="F29" i="22"/>
  <c r="T29" i="22" s="1"/>
  <c r="E29" i="22"/>
  <c r="S29" i="22" s="1"/>
  <c r="D29" i="22"/>
  <c r="C29" i="22"/>
  <c r="Q29" i="22" s="1"/>
  <c r="P28" i="22"/>
  <c r="O28" i="22"/>
  <c r="N28" i="22"/>
  <c r="M28" i="22"/>
  <c r="L28" i="22"/>
  <c r="K28" i="22"/>
  <c r="J28" i="22"/>
  <c r="H28" i="22"/>
  <c r="V28" i="22" s="1"/>
  <c r="G28" i="22"/>
  <c r="U28" i="22" s="1"/>
  <c r="F28" i="22"/>
  <c r="T28" i="22" s="1"/>
  <c r="E28" i="22"/>
  <c r="S28" i="22" s="1"/>
  <c r="D28" i="22"/>
  <c r="R28" i="22" s="1"/>
  <c r="C28" i="22"/>
  <c r="Q28" i="22" s="1"/>
  <c r="P27" i="22"/>
  <c r="O27" i="22"/>
  <c r="N27" i="22"/>
  <c r="M27" i="22"/>
  <c r="L27" i="22"/>
  <c r="K27" i="22"/>
  <c r="J27" i="22"/>
  <c r="H27" i="22"/>
  <c r="V27" i="22" s="1"/>
  <c r="G27" i="22"/>
  <c r="F27" i="22"/>
  <c r="T27" i="22" s="1"/>
  <c r="E27" i="22"/>
  <c r="S27" i="22" s="1"/>
  <c r="D27" i="22"/>
  <c r="R27" i="22" s="1"/>
  <c r="C27" i="22"/>
  <c r="Q27" i="22" s="1"/>
  <c r="P26" i="22"/>
  <c r="O26" i="22"/>
  <c r="N26" i="22"/>
  <c r="M26" i="22"/>
  <c r="L26" i="22"/>
  <c r="K26" i="22"/>
  <c r="J26" i="22"/>
  <c r="H26" i="22"/>
  <c r="V26" i="22" s="1"/>
  <c r="G26" i="22"/>
  <c r="U26" i="22" s="1"/>
  <c r="F26" i="22"/>
  <c r="T26" i="22" s="1"/>
  <c r="E26" i="22"/>
  <c r="S26" i="22" s="1"/>
  <c r="D26" i="22"/>
  <c r="C26" i="22"/>
  <c r="Q26" i="22" s="1"/>
  <c r="P25" i="22"/>
  <c r="O25" i="22"/>
  <c r="N25" i="22"/>
  <c r="M25" i="22"/>
  <c r="L25" i="22"/>
  <c r="K25" i="22"/>
  <c r="J25" i="22"/>
  <c r="H25" i="22"/>
  <c r="V25" i="22" s="1"/>
  <c r="G25" i="22"/>
  <c r="U25" i="22" s="1"/>
  <c r="F25" i="22"/>
  <c r="T25" i="22" s="1"/>
  <c r="E25" i="22"/>
  <c r="S25" i="22" s="1"/>
  <c r="D25" i="22"/>
  <c r="C25" i="22"/>
  <c r="Q25" i="22" s="1"/>
  <c r="P24" i="22"/>
  <c r="O24" i="22"/>
  <c r="N24" i="22"/>
  <c r="M24" i="22"/>
  <c r="L24" i="22"/>
  <c r="K24" i="22"/>
  <c r="J24" i="22"/>
  <c r="H24" i="22"/>
  <c r="V24" i="22" s="1"/>
  <c r="G24" i="22"/>
  <c r="U24" i="22" s="1"/>
  <c r="F24" i="22"/>
  <c r="T24" i="22" s="1"/>
  <c r="E24" i="22"/>
  <c r="S24" i="22" s="1"/>
  <c r="D24" i="22"/>
  <c r="R24" i="22" s="1"/>
  <c r="C24" i="22"/>
  <c r="Q24" i="22" s="1"/>
  <c r="P23" i="22"/>
  <c r="O23" i="22"/>
  <c r="N23" i="22"/>
  <c r="M23" i="22"/>
  <c r="L23" i="22"/>
  <c r="K23" i="22"/>
  <c r="J23" i="22"/>
  <c r="H23" i="22"/>
  <c r="V23" i="22" s="1"/>
  <c r="G23" i="22"/>
  <c r="U23" i="22" s="1"/>
  <c r="F23" i="22"/>
  <c r="T23" i="22" s="1"/>
  <c r="E23" i="22"/>
  <c r="S23" i="22" s="1"/>
  <c r="D23" i="22"/>
  <c r="R23" i="22" s="1"/>
  <c r="C23" i="22"/>
  <c r="Q23" i="22" s="1"/>
  <c r="P22" i="22"/>
  <c r="O22" i="22"/>
  <c r="N22" i="22"/>
  <c r="M22" i="22"/>
  <c r="L22" i="22"/>
  <c r="K22" i="22"/>
  <c r="J22" i="22"/>
  <c r="H22" i="22"/>
  <c r="V22" i="22" s="1"/>
  <c r="G22" i="22"/>
  <c r="U22" i="22" s="1"/>
  <c r="F22" i="22"/>
  <c r="T22" i="22" s="1"/>
  <c r="E22" i="22"/>
  <c r="S22" i="22" s="1"/>
  <c r="D22" i="22"/>
  <c r="C22" i="22"/>
  <c r="Q22" i="22" s="1"/>
  <c r="P21" i="22"/>
  <c r="O21" i="22"/>
  <c r="N21" i="22"/>
  <c r="M21" i="22"/>
  <c r="L21" i="22"/>
  <c r="K21" i="22"/>
  <c r="J21" i="22"/>
  <c r="H21" i="22"/>
  <c r="V21" i="22" s="1"/>
  <c r="G21" i="22"/>
  <c r="U21" i="22" s="1"/>
  <c r="F21" i="22"/>
  <c r="T21" i="22" s="1"/>
  <c r="E21" i="22"/>
  <c r="S21" i="22" s="1"/>
  <c r="D21" i="22"/>
  <c r="C21" i="22"/>
  <c r="Q21" i="22" s="1"/>
  <c r="P20" i="22"/>
  <c r="O20" i="22"/>
  <c r="N20" i="22"/>
  <c r="M20" i="22"/>
  <c r="L20" i="22"/>
  <c r="K20" i="22"/>
  <c r="J20" i="22"/>
  <c r="H20" i="22"/>
  <c r="V20" i="22" s="1"/>
  <c r="G20" i="22"/>
  <c r="U20" i="22" s="1"/>
  <c r="F20" i="22"/>
  <c r="T20" i="22" s="1"/>
  <c r="E20" i="22"/>
  <c r="D20" i="22"/>
  <c r="R20" i="22" s="1"/>
  <c r="C20" i="22"/>
  <c r="Q20" i="22" s="1"/>
  <c r="P19" i="22"/>
  <c r="O19" i="22"/>
  <c r="N19" i="22"/>
  <c r="M19" i="22"/>
  <c r="L19" i="22"/>
  <c r="K19" i="22"/>
  <c r="J19" i="22"/>
  <c r="H19" i="22"/>
  <c r="V19" i="22" s="1"/>
  <c r="G19" i="22"/>
  <c r="F19" i="22"/>
  <c r="T19" i="22" s="1"/>
  <c r="E19" i="22"/>
  <c r="S19" i="22" s="1"/>
  <c r="D19" i="22"/>
  <c r="R19" i="22" s="1"/>
  <c r="C19" i="22"/>
  <c r="Q19" i="22" s="1"/>
  <c r="P18" i="22"/>
  <c r="O18" i="22"/>
  <c r="N18" i="22"/>
  <c r="M18" i="22"/>
  <c r="L18" i="22"/>
  <c r="K18" i="22"/>
  <c r="J18" i="22"/>
  <c r="H18" i="22"/>
  <c r="V18" i="22" s="1"/>
  <c r="G18" i="22"/>
  <c r="U18" i="22" s="1"/>
  <c r="F18" i="22"/>
  <c r="T18" i="22" s="1"/>
  <c r="E18" i="22"/>
  <c r="S18" i="22" s="1"/>
  <c r="D18" i="22"/>
  <c r="C18" i="22"/>
  <c r="Q18" i="22" s="1"/>
  <c r="P17" i="22"/>
  <c r="O17" i="22"/>
  <c r="N17" i="22"/>
  <c r="M17" i="22"/>
  <c r="L17" i="22"/>
  <c r="K17" i="22"/>
  <c r="J17" i="22"/>
  <c r="H17" i="22"/>
  <c r="V17" i="22" s="1"/>
  <c r="G17" i="22"/>
  <c r="U17" i="22" s="1"/>
  <c r="F17" i="22"/>
  <c r="T17" i="22" s="1"/>
  <c r="E17" i="22"/>
  <c r="S17" i="22" s="1"/>
  <c r="D17" i="22"/>
  <c r="C17" i="22"/>
  <c r="Q17" i="22" s="1"/>
  <c r="P16" i="22"/>
  <c r="O16" i="22"/>
  <c r="N16" i="22"/>
  <c r="M16" i="22"/>
  <c r="L16" i="22"/>
  <c r="K16" i="22"/>
  <c r="J16" i="22"/>
  <c r="H16" i="22"/>
  <c r="V16" i="22" s="1"/>
  <c r="G16" i="22"/>
  <c r="U16" i="22" s="1"/>
  <c r="F16" i="22"/>
  <c r="T16" i="22" s="1"/>
  <c r="E16" i="22"/>
  <c r="S16" i="22" s="1"/>
  <c r="D16" i="22"/>
  <c r="R16" i="22" s="1"/>
  <c r="C16" i="22"/>
  <c r="Q16" i="22" s="1"/>
  <c r="P15" i="22"/>
  <c r="O15" i="22"/>
  <c r="N15" i="22"/>
  <c r="M15" i="22"/>
  <c r="L15" i="22"/>
  <c r="K15" i="22"/>
  <c r="J15" i="22"/>
  <c r="H15" i="22"/>
  <c r="V15" i="22" s="1"/>
  <c r="G15" i="22"/>
  <c r="U15" i="22" s="1"/>
  <c r="F15" i="22"/>
  <c r="T15" i="22" s="1"/>
  <c r="E15" i="22"/>
  <c r="S15" i="22" s="1"/>
  <c r="D15" i="22"/>
  <c r="R15" i="22" s="1"/>
  <c r="C15" i="22"/>
  <c r="Q15" i="22" s="1"/>
  <c r="P14" i="22"/>
  <c r="O14" i="22"/>
  <c r="N14" i="22"/>
  <c r="M14" i="22"/>
  <c r="L14" i="22"/>
  <c r="K14" i="22"/>
  <c r="J14" i="22"/>
  <c r="H14" i="22"/>
  <c r="V14" i="22" s="1"/>
  <c r="G14" i="22"/>
  <c r="U14" i="22" s="1"/>
  <c r="F14" i="22"/>
  <c r="T14" i="22" s="1"/>
  <c r="E14" i="22"/>
  <c r="S14" i="22" s="1"/>
  <c r="D14" i="22"/>
  <c r="C14" i="22"/>
  <c r="Q14" i="22" s="1"/>
  <c r="P13" i="22"/>
  <c r="O13" i="22"/>
  <c r="N13" i="22"/>
  <c r="M13" i="22"/>
  <c r="L13" i="22"/>
  <c r="K13" i="22"/>
  <c r="J13" i="22"/>
  <c r="H13" i="22"/>
  <c r="V13" i="22" s="1"/>
  <c r="G13" i="22"/>
  <c r="U13" i="22" s="1"/>
  <c r="F13" i="22"/>
  <c r="T13" i="22" s="1"/>
  <c r="E13" i="22"/>
  <c r="S13" i="22" s="1"/>
  <c r="D13" i="22"/>
  <c r="C13" i="22"/>
  <c r="Q13" i="22" s="1"/>
  <c r="P12" i="22"/>
  <c r="O12" i="22"/>
  <c r="N12" i="22"/>
  <c r="M12" i="22"/>
  <c r="L12" i="22"/>
  <c r="K12" i="22"/>
  <c r="J12" i="22"/>
  <c r="H12" i="22"/>
  <c r="V12" i="22" s="1"/>
  <c r="G12" i="22"/>
  <c r="U12" i="22" s="1"/>
  <c r="F12" i="22"/>
  <c r="T12" i="22" s="1"/>
  <c r="E12" i="22"/>
  <c r="S12" i="22" s="1"/>
  <c r="D12" i="22"/>
  <c r="R12" i="22" s="1"/>
  <c r="C12" i="22"/>
  <c r="Q12" i="22" s="1"/>
  <c r="P11" i="22"/>
  <c r="O11" i="22"/>
  <c r="N11" i="22"/>
  <c r="M11" i="22"/>
  <c r="L11" i="22"/>
  <c r="K11" i="22"/>
  <c r="J11" i="22"/>
  <c r="H11" i="22"/>
  <c r="V11" i="22" s="1"/>
  <c r="G11" i="22"/>
  <c r="F11" i="22"/>
  <c r="T11" i="22" s="1"/>
  <c r="E11" i="22"/>
  <c r="S11" i="22" s="1"/>
  <c r="D11" i="22"/>
  <c r="R11" i="22" s="1"/>
  <c r="C11" i="22"/>
  <c r="Q11" i="22" s="1"/>
  <c r="P10" i="22"/>
  <c r="O10" i="22"/>
  <c r="N10" i="22"/>
  <c r="M10" i="22"/>
  <c r="L10" i="22"/>
  <c r="K10" i="22"/>
  <c r="J10" i="22"/>
  <c r="H10" i="22"/>
  <c r="V10" i="22" s="1"/>
  <c r="G10" i="22"/>
  <c r="U10" i="22" s="1"/>
  <c r="F10" i="22"/>
  <c r="T10" i="22" s="1"/>
  <c r="E10" i="22"/>
  <c r="S10" i="22" s="1"/>
  <c r="D10" i="22"/>
  <c r="C10" i="22"/>
  <c r="Q10" i="22" s="1"/>
  <c r="P9" i="22"/>
  <c r="O9" i="22"/>
  <c r="N9" i="22"/>
  <c r="M9" i="22"/>
  <c r="L9" i="22"/>
  <c r="K9" i="22"/>
  <c r="J9" i="22"/>
  <c r="H9" i="22"/>
  <c r="V9" i="22" s="1"/>
  <c r="G9" i="22"/>
  <c r="U9" i="22" s="1"/>
  <c r="F9" i="22"/>
  <c r="T9" i="22" s="1"/>
  <c r="E9" i="22"/>
  <c r="S9" i="22" s="1"/>
  <c r="D9" i="22"/>
  <c r="C9" i="22"/>
  <c r="Q9" i="22" s="1"/>
  <c r="P8" i="22"/>
  <c r="O8" i="22"/>
  <c r="N8" i="22"/>
  <c r="M8" i="22"/>
  <c r="L8" i="22"/>
  <c r="K8" i="22"/>
  <c r="J8" i="22"/>
  <c r="H8" i="22"/>
  <c r="V8" i="22" s="1"/>
  <c r="G8" i="22"/>
  <c r="U8" i="22" s="1"/>
  <c r="F8" i="22"/>
  <c r="T8" i="22" s="1"/>
  <c r="E8" i="22"/>
  <c r="S8" i="22" s="1"/>
  <c r="D8" i="22"/>
  <c r="R8" i="22" s="1"/>
  <c r="C8" i="22"/>
  <c r="Q8" i="22" s="1"/>
  <c r="P7" i="22"/>
  <c r="O7" i="22"/>
  <c r="N7" i="22"/>
  <c r="M7" i="22"/>
  <c r="L7" i="22"/>
  <c r="K7" i="22"/>
  <c r="J7" i="22"/>
  <c r="H7" i="22"/>
  <c r="V7" i="22" s="1"/>
  <c r="G7" i="22"/>
  <c r="U7" i="22" s="1"/>
  <c r="F7" i="22"/>
  <c r="T7" i="22" s="1"/>
  <c r="E7" i="22"/>
  <c r="S7" i="22" s="1"/>
  <c r="D7" i="22"/>
  <c r="R7" i="22" s="1"/>
  <c r="C7" i="22"/>
  <c r="Q7" i="22" s="1"/>
  <c r="P6" i="22"/>
  <c r="O6" i="22"/>
  <c r="N6" i="22"/>
  <c r="M6" i="22"/>
  <c r="L6" i="22"/>
  <c r="K6" i="22"/>
  <c r="J6" i="22"/>
  <c r="H6" i="22"/>
  <c r="G6" i="22"/>
  <c r="F6" i="22"/>
  <c r="E6" i="22"/>
  <c r="D6" i="22"/>
  <c r="C6" i="22"/>
  <c r="Q6" i="22" s="1"/>
  <c r="O1" i="22"/>
  <c r="N1" i="22"/>
  <c r="M1" i="22"/>
  <c r="L1" i="22"/>
  <c r="K1" i="22"/>
  <c r="H1" i="22"/>
  <c r="G1" i="22"/>
  <c r="F1" i="22"/>
  <c r="E1" i="22"/>
  <c r="D1" i="22"/>
  <c r="O66" i="21"/>
  <c r="N66" i="21"/>
  <c r="M66" i="21"/>
  <c r="L66" i="21"/>
  <c r="P65" i="21"/>
  <c r="O65" i="21"/>
  <c r="N65" i="21"/>
  <c r="M65" i="21"/>
  <c r="L65" i="21"/>
  <c r="K65" i="21"/>
  <c r="J65" i="21"/>
  <c r="P63" i="21"/>
  <c r="O63" i="21"/>
  <c r="N63" i="21"/>
  <c r="M63" i="21"/>
  <c r="L63" i="21"/>
  <c r="K63" i="21"/>
  <c r="J63" i="21"/>
  <c r="P62" i="21"/>
  <c r="O62" i="21"/>
  <c r="O62" i="21" a="1"/>
  <c r="N62" i="21"/>
  <c r="N62" i="21" a="1"/>
  <c r="M62" i="21"/>
  <c r="M62" i="21" a="1"/>
  <c r="L62" i="21"/>
  <c r="L62" i="21" a="1"/>
  <c r="K62" i="21"/>
  <c r="K62" i="21" a="1"/>
  <c r="J62" i="21"/>
  <c r="J62" i="21" a="1"/>
  <c r="P61" i="21"/>
  <c r="O61" i="21"/>
  <c r="N61" i="21"/>
  <c r="M61" i="21"/>
  <c r="L61" i="21"/>
  <c r="K61" i="21"/>
  <c r="J61" i="21"/>
  <c r="P59" i="21"/>
  <c r="O59" i="21"/>
  <c r="N59" i="21"/>
  <c r="M59" i="21"/>
  <c r="L59" i="21"/>
  <c r="K59" i="21"/>
  <c r="J59" i="21"/>
  <c r="H59" i="21"/>
  <c r="V59" i="21" s="1"/>
  <c r="G59" i="21"/>
  <c r="U59" i="21" s="1"/>
  <c r="F59" i="21"/>
  <c r="T59" i="21" s="1"/>
  <c r="E59" i="21"/>
  <c r="S59" i="21" s="1"/>
  <c r="D59" i="21"/>
  <c r="C59" i="21"/>
  <c r="Q59" i="21" s="1"/>
  <c r="P58" i="21"/>
  <c r="O58" i="21"/>
  <c r="N58" i="21"/>
  <c r="M58" i="21"/>
  <c r="L58" i="21"/>
  <c r="K58" i="21"/>
  <c r="J58" i="21"/>
  <c r="H58" i="21"/>
  <c r="V58" i="21" s="1"/>
  <c r="G58" i="21"/>
  <c r="U58" i="21" s="1"/>
  <c r="F58" i="21"/>
  <c r="T58" i="21" s="1"/>
  <c r="E58" i="21"/>
  <c r="D58" i="21"/>
  <c r="R58" i="21" s="1"/>
  <c r="C58" i="21"/>
  <c r="Q58" i="21" s="1"/>
  <c r="P57" i="21"/>
  <c r="O57" i="21"/>
  <c r="N57" i="21"/>
  <c r="M57" i="21"/>
  <c r="L57" i="21"/>
  <c r="K57" i="21"/>
  <c r="J57" i="21"/>
  <c r="H57" i="21"/>
  <c r="V57" i="21" s="1"/>
  <c r="G57" i="21"/>
  <c r="U57" i="21" s="1"/>
  <c r="F57" i="21"/>
  <c r="T57" i="21" s="1"/>
  <c r="E57" i="21"/>
  <c r="S57" i="21" s="1"/>
  <c r="D57" i="21"/>
  <c r="R57" i="21" s="1"/>
  <c r="C57" i="21"/>
  <c r="Q57" i="21" s="1"/>
  <c r="P56" i="21"/>
  <c r="O56" i="21"/>
  <c r="N56" i="21"/>
  <c r="M56" i="21"/>
  <c r="L56" i="21"/>
  <c r="K56" i="21"/>
  <c r="J56" i="21"/>
  <c r="H56" i="21"/>
  <c r="V56" i="21" s="1"/>
  <c r="G56" i="21"/>
  <c r="U56" i="21" s="1"/>
  <c r="F56" i="21"/>
  <c r="T56" i="21" s="1"/>
  <c r="E56" i="21"/>
  <c r="S56" i="21" s="1"/>
  <c r="D56" i="21"/>
  <c r="C56" i="21"/>
  <c r="Q56" i="21" s="1"/>
  <c r="P55" i="21"/>
  <c r="O55" i="21"/>
  <c r="N55" i="21"/>
  <c r="M55" i="21"/>
  <c r="L55" i="21"/>
  <c r="K55" i="21"/>
  <c r="J55" i="21"/>
  <c r="H55" i="21"/>
  <c r="V55" i="21" s="1"/>
  <c r="G55" i="21"/>
  <c r="U55" i="21" s="1"/>
  <c r="F55" i="21"/>
  <c r="T55" i="21" s="1"/>
  <c r="E55" i="21"/>
  <c r="S55" i="21" s="1"/>
  <c r="D55" i="21"/>
  <c r="C55" i="21"/>
  <c r="Q55" i="21" s="1"/>
  <c r="P54" i="21"/>
  <c r="O54" i="21"/>
  <c r="N54" i="21"/>
  <c r="M54" i="21"/>
  <c r="L54" i="21"/>
  <c r="K54" i="21"/>
  <c r="J54" i="21"/>
  <c r="H54" i="21"/>
  <c r="V54" i="21" s="1"/>
  <c r="G54" i="21"/>
  <c r="U54" i="21" s="1"/>
  <c r="F54" i="21"/>
  <c r="T54" i="21" s="1"/>
  <c r="E54" i="21"/>
  <c r="S54" i="21" s="1"/>
  <c r="D54" i="21"/>
  <c r="R54" i="21" s="1"/>
  <c r="C54" i="21"/>
  <c r="Q54" i="21" s="1"/>
  <c r="P53" i="21"/>
  <c r="O53" i="21"/>
  <c r="N53" i="21"/>
  <c r="M53" i="21"/>
  <c r="L53" i="21"/>
  <c r="K53" i="21"/>
  <c r="J53" i="21"/>
  <c r="H53" i="21"/>
  <c r="V53" i="21" s="1"/>
  <c r="G53" i="21"/>
  <c r="U53" i="21" s="1"/>
  <c r="F53" i="21"/>
  <c r="T53" i="21" s="1"/>
  <c r="E53" i="21"/>
  <c r="S53" i="21" s="1"/>
  <c r="D53" i="21"/>
  <c r="R53" i="21" s="1"/>
  <c r="C53" i="21"/>
  <c r="Q53" i="21" s="1"/>
  <c r="P52" i="21"/>
  <c r="O52" i="21"/>
  <c r="N52" i="21"/>
  <c r="M52" i="21"/>
  <c r="L52" i="21"/>
  <c r="K52" i="21"/>
  <c r="J52" i="21"/>
  <c r="H52" i="21"/>
  <c r="V52" i="21" s="1"/>
  <c r="G52" i="21"/>
  <c r="U52" i="21" s="1"/>
  <c r="F52" i="21"/>
  <c r="T52" i="21" s="1"/>
  <c r="E52" i="21"/>
  <c r="S52" i="21" s="1"/>
  <c r="D52" i="21"/>
  <c r="C52" i="21"/>
  <c r="Q52" i="21" s="1"/>
  <c r="P51" i="21"/>
  <c r="O51" i="21"/>
  <c r="N51" i="21"/>
  <c r="M51" i="21"/>
  <c r="L51" i="21"/>
  <c r="K51" i="21"/>
  <c r="J51" i="21"/>
  <c r="H51" i="21"/>
  <c r="V51" i="21" s="1"/>
  <c r="G51" i="21"/>
  <c r="U51" i="21" s="1"/>
  <c r="F51" i="21"/>
  <c r="T51" i="21" s="1"/>
  <c r="E51" i="21"/>
  <c r="S51" i="21" s="1"/>
  <c r="D51" i="21"/>
  <c r="C51" i="21"/>
  <c r="Q51" i="21" s="1"/>
  <c r="P50" i="21"/>
  <c r="O50" i="21"/>
  <c r="N50" i="21"/>
  <c r="M50" i="21"/>
  <c r="L50" i="21"/>
  <c r="K50" i="21"/>
  <c r="J50" i="21"/>
  <c r="H50" i="21"/>
  <c r="V50" i="21" s="1"/>
  <c r="G50" i="21"/>
  <c r="U50" i="21" s="1"/>
  <c r="F50" i="21"/>
  <c r="T50" i="21" s="1"/>
  <c r="E50" i="21"/>
  <c r="S50" i="21" s="1"/>
  <c r="D50" i="21"/>
  <c r="R50" i="21" s="1"/>
  <c r="C50" i="21"/>
  <c r="Q50" i="21" s="1"/>
  <c r="P49" i="21"/>
  <c r="O49" i="21"/>
  <c r="N49" i="21"/>
  <c r="M49" i="21"/>
  <c r="L49" i="21"/>
  <c r="K49" i="21"/>
  <c r="J49" i="21"/>
  <c r="H49" i="21"/>
  <c r="G49" i="21"/>
  <c r="U49" i="21" s="1"/>
  <c r="F49" i="21"/>
  <c r="T49" i="21" s="1"/>
  <c r="E49" i="21"/>
  <c r="S49" i="21" s="1"/>
  <c r="D49" i="21"/>
  <c r="R49" i="21" s="1"/>
  <c r="C49" i="21"/>
  <c r="Q49" i="21" s="1"/>
  <c r="P48" i="21"/>
  <c r="O48" i="21"/>
  <c r="N48" i="21"/>
  <c r="M48" i="21"/>
  <c r="L48" i="21"/>
  <c r="K48" i="21"/>
  <c r="J48" i="21"/>
  <c r="H48" i="21"/>
  <c r="V48" i="21" s="1"/>
  <c r="G48" i="21"/>
  <c r="U48" i="21" s="1"/>
  <c r="F48" i="21"/>
  <c r="T48" i="21" s="1"/>
  <c r="E48" i="21"/>
  <c r="S48" i="21" s="1"/>
  <c r="D48" i="21"/>
  <c r="C48" i="21"/>
  <c r="Q48" i="21" s="1"/>
  <c r="P47" i="21"/>
  <c r="O47" i="21"/>
  <c r="N47" i="21"/>
  <c r="M47" i="21"/>
  <c r="L47" i="21"/>
  <c r="K47" i="21"/>
  <c r="J47" i="21"/>
  <c r="H47" i="21"/>
  <c r="V47" i="21" s="1"/>
  <c r="G47" i="21"/>
  <c r="U47" i="21" s="1"/>
  <c r="F47" i="21"/>
  <c r="T47" i="21" s="1"/>
  <c r="E47" i="21"/>
  <c r="S47" i="21" s="1"/>
  <c r="D47" i="21"/>
  <c r="C47" i="21"/>
  <c r="Q47" i="21" s="1"/>
  <c r="P46" i="21"/>
  <c r="O46" i="21"/>
  <c r="N46" i="21"/>
  <c r="M46" i="21"/>
  <c r="L46" i="21"/>
  <c r="K46" i="21"/>
  <c r="J46" i="21"/>
  <c r="H46" i="21"/>
  <c r="V46" i="21" s="1"/>
  <c r="G46" i="21"/>
  <c r="U46" i="21" s="1"/>
  <c r="F46" i="21"/>
  <c r="T46" i="21" s="1"/>
  <c r="E46" i="21"/>
  <c r="S46" i="21" s="1"/>
  <c r="D46" i="21"/>
  <c r="R46" i="21" s="1"/>
  <c r="C46" i="21"/>
  <c r="Q46" i="21" s="1"/>
  <c r="P45" i="21"/>
  <c r="O45" i="21"/>
  <c r="N45" i="21"/>
  <c r="M45" i="21"/>
  <c r="L45" i="21"/>
  <c r="K45" i="21"/>
  <c r="J45" i="21"/>
  <c r="H45" i="21"/>
  <c r="V45" i="21" s="1"/>
  <c r="G45" i="21"/>
  <c r="U45" i="21" s="1"/>
  <c r="F45" i="21"/>
  <c r="E45" i="21"/>
  <c r="S45" i="21" s="1"/>
  <c r="D45" i="21"/>
  <c r="R45" i="21" s="1"/>
  <c r="C45" i="21"/>
  <c r="Q45" i="21" s="1"/>
  <c r="P44" i="21"/>
  <c r="O44" i="21"/>
  <c r="N44" i="21"/>
  <c r="M44" i="21"/>
  <c r="L44" i="21"/>
  <c r="K44" i="21"/>
  <c r="J44" i="21"/>
  <c r="H44" i="21"/>
  <c r="V44" i="21" s="1"/>
  <c r="G44" i="21"/>
  <c r="U44" i="21" s="1"/>
  <c r="F44" i="21"/>
  <c r="T44" i="21" s="1"/>
  <c r="E44" i="21"/>
  <c r="S44" i="21" s="1"/>
  <c r="D44" i="21"/>
  <c r="R44" i="21" s="1"/>
  <c r="C44" i="21"/>
  <c r="Q44" i="21" s="1"/>
  <c r="P43" i="21"/>
  <c r="O43" i="21"/>
  <c r="N43" i="21"/>
  <c r="M43" i="21"/>
  <c r="L43" i="21"/>
  <c r="K43" i="21"/>
  <c r="J43" i="21"/>
  <c r="H43" i="21"/>
  <c r="V43" i="21" s="1"/>
  <c r="G43" i="21"/>
  <c r="U43" i="21" s="1"/>
  <c r="F43" i="21"/>
  <c r="T43" i="21" s="1"/>
  <c r="E43" i="21"/>
  <c r="D43" i="21"/>
  <c r="R43" i="21" s="1"/>
  <c r="C43" i="21"/>
  <c r="Q43" i="21" s="1"/>
  <c r="P42" i="21"/>
  <c r="O42" i="21"/>
  <c r="N42" i="21"/>
  <c r="M42" i="21"/>
  <c r="L42" i="21"/>
  <c r="K42" i="21"/>
  <c r="J42" i="21"/>
  <c r="H42" i="21"/>
  <c r="V42" i="21" s="1"/>
  <c r="G42" i="21"/>
  <c r="U42" i="21" s="1"/>
  <c r="F42" i="21"/>
  <c r="T42" i="21" s="1"/>
  <c r="E42" i="21"/>
  <c r="S42" i="21" s="1"/>
  <c r="D42" i="21"/>
  <c r="R42" i="21" s="1"/>
  <c r="C42" i="21"/>
  <c r="Q42" i="21" s="1"/>
  <c r="P41" i="21"/>
  <c r="O41" i="21"/>
  <c r="N41" i="21"/>
  <c r="M41" i="21"/>
  <c r="L41" i="21"/>
  <c r="K41" i="21"/>
  <c r="J41" i="21"/>
  <c r="H41" i="21"/>
  <c r="V41" i="21" s="1"/>
  <c r="G41" i="21"/>
  <c r="U41" i="21" s="1"/>
  <c r="F41" i="21"/>
  <c r="T41" i="21" s="1"/>
  <c r="E41" i="21"/>
  <c r="S41" i="21" s="1"/>
  <c r="D41" i="21"/>
  <c r="R41" i="21" s="1"/>
  <c r="C41" i="21"/>
  <c r="Q41" i="21" s="1"/>
  <c r="P40" i="21"/>
  <c r="O40" i="21"/>
  <c r="N40" i="21"/>
  <c r="M40" i="21"/>
  <c r="L40" i="21"/>
  <c r="K40" i="21"/>
  <c r="J40" i="21"/>
  <c r="H40" i="21"/>
  <c r="V40" i="21" s="1"/>
  <c r="G40" i="21"/>
  <c r="U40" i="21" s="1"/>
  <c r="F40" i="21"/>
  <c r="T40" i="21" s="1"/>
  <c r="E40" i="21"/>
  <c r="S40" i="21" s="1"/>
  <c r="D40" i="21"/>
  <c r="C40" i="21"/>
  <c r="Q40" i="21" s="1"/>
  <c r="P39" i="21"/>
  <c r="O39" i="21"/>
  <c r="N39" i="21"/>
  <c r="M39" i="21"/>
  <c r="L39" i="21"/>
  <c r="K39" i="21"/>
  <c r="J39" i="21"/>
  <c r="H39" i="21"/>
  <c r="V39" i="21" s="1"/>
  <c r="G39" i="21"/>
  <c r="U39" i="21" s="1"/>
  <c r="F39" i="21"/>
  <c r="T39" i="21" s="1"/>
  <c r="E39" i="21"/>
  <c r="D39" i="21"/>
  <c r="R39" i="21" s="1"/>
  <c r="C39" i="21"/>
  <c r="Q39" i="21" s="1"/>
  <c r="P38" i="21"/>
  <c r="O38" i="21"/>
  <c r="N38" i="21"/>
  <c r="M38" i="21"/>
  <c r="L38" i="21"/>
  <c r="K38" i="21"/>
  <c r="J38" i="21"/>
  <c r="H38" i="21"/>
  <c r="G38" i="21"/>
  <c r="U38" i="21" s="1"/>
  <c r="F38" i="21"/>
  <c r="T38" i="21" s="1"/>
  <c r="E38" i="21"/>
  <c r="S38" i="21" s="1"/>
  <c r="D38" i="21"/>
  <c r="R38" i="21" s="1"/>
  <c r="C38" i="21"/>
  <c r="Q38" i="21" s="1"/>
  <c r="P37" i="21"/>
  <c r="O37" i="21"/>
  <c r="N37" i="21"/>
  <c r="M37" i="21"/>
  <c r="L37" i="21"/>
  <c r="K37" i="21"/>
  <c r="J37" i="21"/>
  <c r="H37" i="21"/>
  <c r="V37" i="21" s="1"/>
  <c r="G37" i="21"/>
  <c r="U37" i="21" s="1"/>
  <c r="F37" i="21"/>
  <c r="E37" i="21"/>
  <c r="S37" i="21" s="1"/>
  <c r="D37" i="21"/>
  <c r="R37" i="21" s="1"/>
  <c r="C37" i="21"/>
  <c r="Q37" i="21" s="1"/>
  <c r="P36" i="21"/>
  <c r="O36" i="21"/>
  <c r="N36" i="21"/>
  <c r="M36" i="21"/>
  <c r="L36" i="21"/>
  <c r="K36" i="21"/>
  <c r="J36" i="21"/>
  <c r="H36" i="21"/>
  <c r="V36" i="21" s="1"/>
  <c r="G36" i="21"/>
  <c r="U36" i="21" s="1"/>
  <c r="F36" i="21"/>
  <c r="T36" i="21" s="1"/>
  <c r="E36" i="21"/>
  <c r="S36" i="21" s="1"/>
  <c r="D36" i="21"/>
  <c r="C36" i="21"/>
  <c r="Q36" i="21" s="1"/>
  <c r="P35" i="21"/>
  <c r="O35" i="21"/>
  <c r="N35" i="21"/>
  <c r="M35" i="21"/>
  <c r="L35" i="21"/>
  <c r="K35" i="21"/>
  <c r="J35" i="21"/>
  <c r="H35" i="21"/>
  <c r="V35" i="21" s="1"/>
  <c r="G35" i="21"/>
  <c r="U35" i="21" s="1"/>
  <c r="F35" i="21"/>
  <c r="T35" i="21" s="1"/>
  <c r="E35" i="21"/>
  <c r="D35" i="21"/>
  <c r="R35" i="21" s="1"/>
  <c r="C35" i="21"/>
  <c r="Q35" i="21" s="1"/>
  <c r="P34" i="21"/>
  <c r="O34" i="21"/>
  <c r="N34" i="21"/>
  <c r="M34" i="21"/>
  <c r="L34" i="21"/>
  <c r="K34" i="21"/>
  <c r="J34" i="21"/>
  <c r="H34" i="21"/>
  <c r="G34" i="21"/>
  <c r="U34" i="21" s="1"/>
  <c r="F34" i="21"/>
  <c r="T34" i="21" s="1"/>
  <c r="E34" i="21"/>
  <c r="S34" i="21" s="1"/>
  <c r="D34" i="21"/>
  <c r="R34" i="21" s="1"/>
  <c r="C34" i="21"/>
  <c r="Q34" i="21" s="1"/>
  <c r="P33" i="21"/>
  <c r="O33" i="21"/>
  <c r="N33" i="21"/>
  <c r="M33" i="21"/>
  <c r="L33" i="21"/>
  <c r="K33" i="21"/>
  <c r="J33" i="21"/>
  <c r="H33" i="21"/>
  <c r="V33" i="21" s="1"/>
  <c r="G33" i="21"/>
  <c r="U33" i="21" s="1"/>
  <c r="F33" i="21"/>
  <c r="E33" i="21"/>
  <c r="S33" i="21" s="1"/>
  <c r="D33" i="21"/>
  <c r="R33" i="21" s="1"/>
  <c r="C33" i="21"/>
  <c r="Q33" i="21" s="1"/>
  <c r="P32" i="21"/>
  <c r="O32" i="21"/>
  <c r="N32" i="21"/>
  <c r="M32" i="21"/>
  <c r="L32" i="21"/>
  <c r="K32" i="21"/>
  <c r="J32" i="21"/>
  <c r="H32" i="21"/>
  <c r="V32" i="21" s="1"/>
  <c r="G32" i="21"/>
  <c r="U32" i="21" s="1"/>
  <c r="F32" i="21"/>
  <c r="T32" i="21" s="1"/>
  <c r="E32" i="21"/>
  <c r="S32" i="21" s="1"/>
  <c r="D32" i="21"/>
  <c r="C32" i="21"/>
  <c r="Q32" i="21" s="1"/>
  <c r="P31" i="21"/>
  <c r="O31" i="21"/>
  <c r="N31" i="21"/>
  <c r="M31" i="21"/>
  <c r="L31" i="21"/>
  <c r="K31" i="21"/>
  <c r="J31" i="21"/>
  <c r="H31" i="21"/>
  <c r="V31" i="21" s="1"/>
  <c r="G31" i="21"/>
  <c r="U31" i="21" s="1"/>
  <c r="F31" i="21"/>
  <c r="T31" i="21" s="1"/>
  <c r="E31" i="21"/>
  <c r="D31" i="21"/>
  <c r="R31" i="21" s="1"/>
  <c r="C31" i="21"/>
  <c r="Q31" i="21" s="1"/>
  <c r="P30" i="21"/>
  <c r="O30" i="21"/>
  <c r="N30" i="21"/>
  <c r="M30" i="21"/>
  <c r="L30" i="21"/>
  <c r="K30" i="21"/>
  <c r="J30" i="21"/>
  <c r="H30" i="21"/>
  <c r="V30" i="21" s="1"/>
  <c r="G30" i="21"/>
  <c r="U30" i="21" s="1"/>
  <c r="F30" i="21"/>
  <c r="T30" i="21" s="1"/>
  <c r="E30" i="21"/>
  <c r="S30" i="21" s="1"/>
  <c r="D30" i="21"/>
  <c r="R30" i="21" s="1"/>
  <c r="C30" i="21"/>
  <c r="Q30" i="21" s="1"/>
  <c r="P29" i="21"/>
  <c r="O29" i="21"/>
  <c r="N29" i="21"/>
  <c r="M29" i="21"/>
  <c r="L29" i="21"/>
  <c r="K29" i="21"/>
  <c r="J29" i="21"/>
  <c r="H29" i="21"/>
  <c r="V29" i="21" s="1"/>
  <c r="G29" i="21"/>
  <c r="U29" i="21" s="1"/>
  <c r="F29" i="21"/>
  <c r="E29" i="21"/>
  <c r="S29" i="21" s="1"/>
  <c r="D29" i="21"/>
  <c r="R29" i="21" s="1"/>
  <c r="C29" i="21"/>
  <c r="Q29" i="21" s="1"/>
  <c r="P28" i="21"/>
  <c r="O28" i="21"/>
  <c r="N28" i="21"/>
  <c r="M28" i="21"/>
  <c r="L28" i="21"/>
  <c r="K28" i="21"/>
  <c r="J28" i="21"/>
  <c r="H28" i="21"/>
  <c r="V28" i="21" s="1"/>
  <c r="G28" i="21"/>
  <c r="U28" i="21" s="1"/>
  <c r="F28" i="21"/>
  <c r="T28" i="21" s="1"/>
  <c r="E28" i="21"/>
  <c r="S28" i="21" s="1"/>
  <c r="D28" i="21"/>
  <c r="R28" i="21" s="1"/>
  <c r="C28" i="21"/>
  <c r="Q28" i="21" s="1"/>
  <c r="P27" i="21"/>
  <c r="O27" i="21"/>
  <c r="N27" i="21"/>
  <c r="M27" i="21"/>
  <c r="L27" i="21"/>
  <c r="K27" i="21"/>
  <c r="J27" i="21"/>
  <c r="H27" i="21"/>
  <c r="V27" i="21" s="1"/>
  <c r="G27" i="21"/>
  <c r="U27" i="21" s="1"/>
  <c r="F27" i="21"/>
  <c r="T27" i="21" s="1"/>
  <c r="E27" i="21"/>
  <c r="D27" i="21"/>
  <c r="R27" i="21" s="1"/>
  <c r="C27" i="21"/>
  <c r="Q27" i="21" s="1"/>
  <c r="P26" i="21"/>
  <c r="O26" i="21"/>
  <c r="N26" i="21"/>
  <c r="M26" i="21"/>
  <c r="L26" i="21"/>
  <c r="K26" i="21"/>
  <c r="J26" i="21"/>
  <c r="H26" i="21"/>
  <c r="V26" i="21" s="1"/>
  <c r="G26" i="21"/>
  <c r="U26" i="21" s="1"/>
  <c r="F26" i="21"/>
  <c r="T26" i="21" s="1"/>
  <c r="E26" i="21"/>
  <c r="S26" i="21" s="1"/>
  <c r="D26" i="21"/>
  <c r="R26" i="21" s="1"/>
  <c r="C26" i="21"/>
  <c r="Q26" i="21" s="1"/>
  <c r="P25" i="21"/>
  <c r="O25" i="21"/>
  <c r="N25" i="21"/>
  <c r="M25" i="21"/>
  <c r="L25" i="21"/>
  <c r="K25" i="21"/>
  <c r="J25" i="21"/>
  <c r="H25" i="21"/>
  <c r="V25" i="21" s="1"/>
  <c r="G25" i="21"/>
  <c r="U25" i="21" s="1"/>
  <c r="F25" i="21"/>
  <c r="T25" i="21" s="1"/>
  <c r="E25" i="21"/>
  <c r="S25" i="21" s="1"/>
  <c r="D25" i="21"/>
  <c r="R25" i="21" s="1"/>
  <c r="C25" i="21"/>
  <c r="Q25" i="21" s="1"/>
  <c r="P24" i="21"/>
  <c r="O24" i="21"/>
  <c r="N24" i="21"/>
  <c r="M24" i="21"/>
  <c r="L24" i="21"/>
  <c r="K24" i="21"/>
  <c r="J24" i="21"/>
  <c r="H24" i="21"/>
  <c r="V24" i="21" s="1"/>
  <c r="G24" i="21"/>
  <c r="U24" i="21" s="1"/>
  <c r="F24" i="21"/>
  <c r="T24" i="21" s="1"/>
  <c r="E24" i="21"/>
  <c r="S24" i="21" s="1"/>
  <c r="D24" i="21"/>
  <c r="C24" i="21"/>
  <c r="Q24" i="21" s="1"/>
  <c r="P23" i="21"/>
  <c r="O23" i="21"/>
  <c r="N23" i="21"/>
  <c r="M23" i="21"/>
  <c r="L23" i="21"/>
  <c r="K23" i="21"/>
  <c r="J23" i="21"/>
  <c r="H23" i="21"/>
  <c r="V23" i="21" s="1"/>
  <c r="G23" i="21"/>
  <c r="U23" i="21" s="1"/>
  <c r="F23" i="21"/>
  <c r="T23" i="21" s="1"/>
  <c r="E23" i="21"/>
  <c r="D23" i="21"/>
  <c r="R23" i="21" s="1"/>
  <c r="C23" i="21"/>
  <c r="Q23" i="21" s="1"/>
  <c r="P22" i="21"/>
  <c r="O22" i="21"/>
  <c r="N22" i="21"/>
  <c r="M22" i="21"/>
  <c r="L22" i="21"/>
  <c r="K22" i="21"/>
  <c r="J22" i="21"/>
  <c r="H22" i="21"/>
  <c r="V22" i="21" s="1"/>
  <c r="G22" i="21"/>
  <c r="U22" i="21" s="1"/>
  <c r="F22" i="21"/>
  <c r="T22" i="21" s="1"/>
  <c r="E22" i="21"/>
  <c r="S22" i="21" s="1"/>
  <c r="D22" i="21"/>
  <c r="C22" i="21"/>
  <c r="Q22" i="21" s="1"/>
  <c r="P21" i="21"/>
  <c r="O21" i="21"/>
  <c r="N21" i="21"/>
  <c r="M21" i="21"/>
  <c r="L21" i="21"/>
  <c r="K21" i="21"/>
  <c r="J21" i="21"/>
  <c r="H21" i="21"/>
  <c r="V21" i="21" s="1"/>
  <c r="G21" i="21"/>
  <c r="U21" i="21" s="1"/>
  <c r="F21" i="21"/>
  <c r="T21" i="21" s="1"/>
  <c r="E21" i="21"/>
  <c r="S21" i="21" s="1"/>
  <c r="D21" i="21"/>
  <c r="C21" i="21"/>
  <c r="Q21" i="21" s="1"/>
  <c r="P20" i="21"/>
  <c r="O20" i="21"/>
  <c r="N20" i="21"/>
  <c r="M20" i="21"/>
  <c r="L20" i="21"/>
  <c r="K20" i="21"/>
  <c r="J20" i="21"/>
  <c r="H20" i="21"/>
  <c r="V20" i="21" s="1"/>
  <c r="G20" i="21"/>
  <c r="U20" i="21" s="1"/>
  <c r="F20" i="21"/>
  <c r="T20" i="21" s="1"/>
  <c r="E20" i="21"/>
  <c r="S20" i="21" s="1"/>
  <c r="D20" i="21"/>
  <c r="C20" i="21"/>
  <c r="Q20" i="21" s="1"/>
  <c r="P19" i="21"/>
  <c r="O19" i="21"/>
  <c r="N19" i="21"/>
  <c r="M19" i="21"/>
  <c r="L19" i="21"/>
  <c r="K19" i="21"/>
  <c r="J19" i="21"/>
  <c r="H19" i="21"/>
  <c r="V19" i="21" s="1"/>
  <c r="G19" i="21"/>
  <c r="U19" i="21" s="1"/>
  <c r="F19" i="21"/>
  <c r="E19" i="21"/>
  <c r="S19" i="21" s="1"/>
  <c r="D19" i="21"/>
  <c r="R19" i="21" s="1"/>
  <c r="C19" i="21"/>
  <c r="Q19" i="21" s="1"/>
  <c r="P18" i="21"/>
  <c r="O18" i="21"/>
  <c r="N18" i="21"/>
  <c r="M18" i="21"/>
  <c r="L18" i="21"/>
  <c r="K18" i="21"/>
  <c r="J18" i="21"/>
  <c r="H18" i="21"/>
  <c r="V18" i="21" s="1"/>
  <c r="G18" i="21"/>
  <c r="U18" i="21" s="1"/>
  <c r="F18" i="21"/>
  <c r="T18" i="21" s="1"/>
  <c r="E18" i="21"/>
  <c r="D18" i="21"/>
  <c r="R18" i="21" s="1"/>
  <c r="C18" i="21"/>
  <c r="Q18" i="21" s="1"/>
  <c r="P17" i="21"/>
  <c r="O17" i="21"/>
  <c r="N17" i="21"/>
  <c r="M17" i="21"/>
  <c r="L17" i="21"/>
  <c r="K17" i="21"/>
  <c r="J17" i="21"/>
  <c r="H17" i="21"/>
  <c r="V17" i="21" s="1"/>
  <c r="G17" i="21"/>
  <c r="U17" i="21" s="1"/>
  <c r="F17" i="21"/>
  <c r="T17" i="21" s="1"/>
  <c r="E17" i="21"/>
  <c r="S17" i="21" s="1"/>
  <c r="D17" i="21"/>
  <c r="C17" i="21"/>
  <c r="Q17" i="21" s="1"/>
  <c r="P16" i="21"/>
  <c r="O16" i="21"/>
  <c r="N16" i="21"/>
  <c r="M16" i="21"/>
  <c r="L16" i="21"/>
  <c r="K16" i="21"/>
  <c r="J16" i="21"/>
  <c r="H16" i="21"/>
  <c r="V16" i="21" s="1"/>
  <c r="G16" i="21"/>
  <c r="U16" i="21" s="1"/>
  <c r="F16" i="21"/>
  <c r="T16" i="21" s="1"/>
  <c r="E16" i="21"/>
  <c r="S16" i="21" s="1"/>
  <c r="D16" i="21"/>
  <c r="R16" i="21" s="1"/>
  <c r="C16" i="21"/>
  <c r="Q16" i="21" s="1"/>
  <c r="P15" i="21"/>
  <c r="O15" i="21"/>
  <c r="N15" i="21"/>
  <c r="M15" i="21"/>
  <c r="L15" i="21"/>
  <c r="K15" i="21"/>
  <c r="J15" i="21"/>
  <c r="H15" i="21"/>
  <c r="V15" i="21" s="1"/>
  <c r="G15" i="21"/>
  <c r="U15" i="21" s="1"/>
  <c r="F15" i="21"/>
  <c r="E15" i="21"/>
  <c r="S15" i="21" s="1"/>
  <c r="D15" i="21"/>
  <c r="R15" i="21" s="1"/>
  <c r="C15" i="21"/>
  <c r="Q15" i="21" s="1"/>
  <c r="P14" i="21"/>
  <c r="O14" i="21"/>
  <c r="N14" i="21"/>
  <c r="M14" i="21"/>
  <c r="L14" i="21"/>
  <c r="K14" i="21"/>
  <c r="J14" i="21"/>
  <c r="H14" i="21"/>
  <c r="V14" i="21" s="1"/>
  <c r="G14" i="21"/>
  <c r="U14" i="21" s="1"/>
  <c r="F14" i="21"/>
  <c r="T14" i="21" s="1"/>
  <c r="E14" i="21"/>
  <c r="D14" i="21"/>
  <c r="R14" i="21" s="1"/>
  <c r="C14" i="21"/>
  <c r="Q14" i="21" s="1"/>
  <c r="P13" i="21"/>
  <c r="O13" i="21"/>
  <c r="N13" i="21"/>
  <c r="M13" i="21"/>
  <c r="L13" i="21"/>
  <c r="K13" i="21"/>
  <c r="J13" i="21"/>
  <c r="H13" i="21"/>
  <c r="V13" i="21" s="1"/>
  <c r="G13" i="21"/>
  <c r="F13" i="21"/>
  <c r="T13" i="21" s="1"/>
  <c r="E13" i="21"/>
  <c r="S13" i="21" s="1"/>
  <c r="D13" i="21"/>
  <c r="R13" i="21" s="1"/>
  <c r="C13" i="21"/>
  <c r="Q13" i="21" s="1"/>
  <c r="P12" i="21"/>
  <c r="O12" i="21"/>
  <c r="N12" i="21"/>
  <c r="M12" i="21"/>
  <c r="L12" i="21"/>
  <c r="K12" i="21"/>
  <c r="J12" i="21"/>
  <c r="H12" i="21"/>
  <c r="V12" i="21" s="1"/>
  <c r="G12" i="21"/>
  <c r="U12" i="21" s="1"/>
  <c r="F12" i="21"/>
  <c r="T12" i="21" s="1"/>
  <c r="E12" i="21"/>
  <c r="S12" i="21" s="1"/>
  <c r="D12" i="21"/>
  <c r="C12" i="21"/>
  <c r="Q12" i="21" s="1"/>
  <c r="P11" i="21"/>
  <c r="O11" i="21"/>
  <c r="N11" i="21"/>
  <c r="M11" i="21"/>
  <c r="L11" i="21"/>
  <c r="K11" i="21"/>
  <c r="J11" i="21"/>
  <c r="H11" i="21"/>
  <c r="V11" i="21" s="1"/>
  <c r="G11" i="21"/>
  <c r="U11" i="21" s="1"/>
  <c r="F11" i="21"/>
  <c r="E11" i="21"/>
  <c r="S11" i="21" s="1"/>
  <c r="D11" i="21"/>
  <c r="R11" i="21" s="1"/>
  <c r="C11" i="21"/>
  <c r="Q11" i="21" s="1"/>
  <c r="P10" i="21"/>
  <c r="O10" i="21"/>
  <c r="N10" i="21"/>
  <c r="M10" i="21"/>
  <c r="L10" i="21"/>
  <c r="K10" i="21"/>
  <c r="J10" i="21"/>
  <c r="H10" i="21"/>
  <c r="V10" i="21" s="1"/>
  <c r="G10" i="21"/>
  <c r="U10" i="21" s="1"/>
  <c r="F10" i="21"/>
  <c r="T10" i="21" s="1"/>
  <c r="E10" i="21"/>
  <c r="D10" i="21"/>
  <c r="R10" i="21" s="1"/>
  <c r="C10" i="21"/>
  <c r="Q10" i="21" s="1"/>
  <c r="P9" i="21"/>
  <c r="O9" i="21"/>
  <c r="N9" i="21"/>
  <c r="M9" i="21"/>
  <c r="L9" i="21"/>
  <c r="K9" i="21"/>
  <c r="J9" i="21"/>
  <c r="H9" i="21"/>
  <c r="V9" i="21" s="1"/>
  <c r="G9" i="21"/>
  <c r="U9" i="21" s="1"/>
  <c r="F9" i="21"/>
  <c r="T9" i="21" s="1"/>
  <c r="E9" i="21"/>
  <c r="S9" i="21" s="1"/>
  <c r="D9" i="21"/>
  <c r="R9" i="21" s="1"/>
  <c r="C9" i="21"/>
  <c r="Q9" i="21" s="1"/>
  <c r="P8" i="21"/>
  <c r="O8" i="21"/>
  <c r="N8" i="21"/>
  <c r="M8" i="21"/>
  <c r="L8" i="21"/>
  <c r="K8" i="21"/>
  <c r="J8" i="21"/>
  <c r="H8" i="21"/>
  <c r="V8" i="21" s="1"/>
  <c r="G8" i="21"/>
  <c r="U8" i="21" s="1"/>
  <c r="F8" i="21"/>
  <c r="T8" i="21" s="1"/>
  <c r="E8" i="21"/>
  <c r="S8" i="21" s="1"/>
  <c r="D8" i="21"/>
  <c r="C8" i="21"/>
  <c r="Q8" i="21" s="1"/>
  <c r="P7" i="21"/>
  <c r="O7" i="21"/>
  <c r="N7" i="21"/>
  <c r="M7" i="21"/>
  <c r="L7" i="21"/>
  <c r="K7" i="21"/>
  <c r="J7" i="21"/>
  <c r="H7" i="21"/>
  <c r="V7" i="21" s="1"/>
  <c r="G7" i="21"/>
  <c r="U7" i="21" s="1"/>
  <c r="F7" i="21"/>
  <c r="E7" i="21"/>
  <c r="S7" i="21" s="1"/>
  <c r="D7" i="21"/>
  <c r="R7" i="21" s="1"/>
  <c r="C7" i="21"/>
  <c r="Q7" i="21" s="1"/>
  <c r="P6" i="21"/>
  <c r="O6" i="21"/>
  <c r="N6" i="21"/>
  <c r="M6" i="21"/>
  <c r="L6" i="21"/>
  <c r="K6" i="21"/>
  <c r="J6" i="21"/>
  <c r="H6" i="21"/>
  <c r="G6" i="21"/>
  <c r="U6" i="21" s="1"/>
  <c r="F6" i="21"/>
  <c r="E6" i="21"/>
  <c r="D6" i="21"/>
  <c r="R6" i="21" s="1"/>
  <c r="C6" i="21"/>
  <c r="O1" i="21"/>
  <c r="N1" i="21"/>
  <c r="M1" i="21"/>
  <c r="L1" i="21"/>
  <c r="K1" i="21"/>
  <c r="H1" i="21"/>
  <c r="G1" i="21"/>
  <c r="F1" i="21"/>
  <c r="E1" i="21"/>
  <c r="D1" i="21"/>
  <c r="O66" i="20"/>
  <c r="N66" i="20"/>
  <c r="M66" i="20"/>
  <c r="L66" i="20"/>
  <c r="P65" i="20"/>
  <c r="O65" i="20"/>
  <c r="N65" i="20"/>
  <c r="M65" i="20"/>
  <c r="L65" i="20"/>
  <c r="K65" i="20"/>
  <c r="J65" i="20"/>
  <c r="P63" i="20"/>
  <c r="O63" i="20"/>
  <c r="N63" i="20"/>
  <c r="M63" i="20"/>
  <c r="L63" i="20"/>
  <c r="K63" i="20"/>
  <c r="J63" i="20"/>
  <c r="P62" i="20"/>
  <c r="O62" i="20"/>
  <c r="O62" i="20" a="1"/>
  <c r="N62" i="20"/>
  <c r="N62" i="20" a="1"/>
  <c r="M62" i="20"/>
  <c r="M62" i="20" a="1"/>
  <c r="L62" i="20"/>
  <c r="L62" i="20" a="1"/>
  <c r="K62" i="20"/>
  <c r="K62" i="20" a="1"/>
  <c r="J62" i="20"/>
  <c r="J62" i="20" a="1"/>
  <c r="P61" i="20"/>
  <c r="O61" i="20"/>
  <c r="N61" i="20"/>
  <c r="M61" i="20"/>
  <c r="L61" i="20"/>
  <c r="K61" i="20"/>
  <c r="J61" i="20"/>
  <c r="P59" i="20"/>
  <c r="O59" i="20"/>
  <c r="N59" i="20"/>
  <c r="M59" i="20"/>
  <c r="L59" i="20"/>
  <c r="K59" i="20"/>
  <c r="J59" i="20"/>
  <c r="H59" i="20"/>
  <c r="V59" i="20" s="1"/>
  <c r="G59" i="20"/>
  <c r="U59" i="20" s="1"/>
  <c r="F59" i="20"/>
  <c r="T59" i="20" s="1"/>
  <c r="E59" i="20"/>
  <c r="S59" i="20" s="1"/>
  <c r="D59" i="20"/>
  <c r="C59" i="20"/>
  <c r="Q59" i="20" s="1"/>
  <c r="P58" i="20"/>
  <c r="O58" i="20"/>
  <c r="N58" i="20"/>
  <c r="M58" i="20"/>
  <c r="L58" i="20"/>
  <c r="K58" i="20"/>
  <c r="J58" i="20"/>
  <c r="H58" i="20"/>
  <c r="V58" i="20" s="1"/>
  <c r="G58" i="20"/>
  <c r="U58" i="20" s="1"/>
  <c r="F58" i="20"/>
  <c r="T58" i="20" s="1"/>
  <c r="E58" i="20"/>
  <c r="S58" i="20" s="1"/>
  <c r="D58" i="20"/>
  <c r="R58" i="20" s="1"/>
  <c r="C58" i="20"/>
  <c r="Q58" i="20" s="1"/>
  <c r="P57" i="20"/>
  <c r="O57" i="20"/>
  <c r="N57" i="20"/>
  <c r="M57" i="20"/>
  <c r="L57" i="20"/>
  <c r="K57" i="20"/>
  <c r="J57" i="20"/>
  <c r="H57" i="20"/>
  <c r="V57" i="20" s="1"/>
  <c r="G57" i="20"/>
  <c r="U57" i="20" s="1"/>
  <c r="F57" i="20"/>
  <c r="E57" i="20"/>
  <c r="S57" i="20" s="1"/>
  <c r="D57" i="20"/>
  <c r="R57" i="20" s="1"/>
  <c r="C57" i="20"/>
  <c r="Q57" i="20" s="1"/>
  <c r="P56" i="20"/>
  <c r="O56" i="20"/>
  <c r="N56" i="20"/>
  <c r="M56" i="20"/>
  <c r="L56" i="20"/>
  <c r="K56" i="20"/>
  <c r="J56" i="20"/>
  <c r="H56" i="20"/>
  <c r="V56" i="20" s="1"/>
  <c r="G56" i="20"/>
  <c r="U56" i="20" s="1"/>
  <c r="F56" i="20"/>
  <c r="T56" i="20" s="1"/>
  <c r="E56" i="20"/>
  <c r="D56" i="20"/>
  <c r="R56" i="20" s="1"/>
  <c r="C56" i="20"/>
  <c r="Q56" i="20" s="1"/>
  <c r="P55" i="20"/>
  <c r="O55" i="20"/>
  <c r="N55" i="20"/>
  <c r="M55" i="20"/>
  <c r="L55" i="20"/>
  <c r="K55" i="20"/>
  <c r="J55" i="20"/>
  <c r="H55" i="20"/>
  <c r="V55" i="20" s="1"/>
  <c r="G55" i="20"/>
  <c r="U55" i="20" s="1"/>
  <c r="F55" i="20"/>
  <c r="T55" i="20" s="1"/>
  <c r="E55" i="20"/>
  <c r="S55" i="20" s="1"/>
  <c r="D55" i="20"/>
  <c r="C55" i="20"/>
  <c r="Q55" i="20" s="1"/>
  <c r="P54" i="20"/>
  <c r="O54" i="20"/>
  <c r="N54" i="20"/>
  <c r="M54" i="20"/>
  <c r="L54" i="20"/>
  <c r="K54" i="20"/>
  <c r="J54" i="20"/>
  <c r="H54" i="20"/>
  <c r="V54" i="20" s="1"/>
  <c r="G54" i="20"/>
  <c r="U54" i="20" s="1"/>
  <c r="F54" i="20"/>
  <c r="T54" i="20" s="1"/>
  <c r="E54" i="20"/>
  <c r="S54" i="20" s="1"/>
  <c r="D54" i="20"/>
  <c r="R54" i="20" s="1"/>
  <c r="C54" i="20"/>
  <c r="Q54" i="20" s="1"/>
  <c r="P53" i="20"/>
  <c r="O53" i="20"/>
  <c r="N53" i="20"/>
  <c r="M53" i="20"/>
  <c r="L53" i="20"/>
  <c r="K53" i="20"/>
  <c r="J53" i="20"/>
  <c r="H53" i="20"/>
  <c r="V53" i="20" s="1"/>
  <c r="G53" i="20"/>
  <c r="U53" i="20" s="1"/>
  <c r="F53" i="20"/>
  <c r="E53" i="20"/>
  <c r="S53" i="20" s="1"/>
  <c r="D53" i="20"/>
  <c r="R53" i="20" s="1"/>
  <c r="C53" i="20"/>
  <c r="Q53" i="20" s="1"/>
  <c r="P52" i="20"/>
  <c r="O52" i="20"/>
  <c r="N52" i="20"/>
  <c r="M52" i="20"/>
  <c r="L52" i="20"/>
  <c r="K52" i="20"/>
  <c r="J52" i="20"/>
  <c r="H52" i="20"/>
  <c r="V52" i="20" s="1"/>
  <c r="G52" i="20"/>
  <c r="U52" i="20" s="1"/>
  <c r="F52" i="20"/>
  <c r="T52" i="20" s="1"/>
  <c r="E52" i="20"/>
  <c r="D52" i="20"/>
  <c r="R52" i="20" s="1"/>
  <c r="C52" i="20"/>
  <c r="Q52" i="20" s="1"/>
  <c r="P51" i="20"/>
  <c r="O51" i="20"/>
  <c r="N51" i="20"/>
  <c r="M51" i="20"/>
  <c r="L51" i="20"/>
  <c r="K51" i="20"/>
  <c r="J51" i="20"/>
  <c r="H51" i="20"/>
  <c r="V51" i="20" s="1"/>
  <c r="G51" i="20"/>
  <c r="U51" i="20" s="1"/>
  <c r="F51" i="20"/>
  <c r="T51" i="20" s="1"/>
  <c r="E51" i="20"/>
  <c r="S51" i="20" s="1"/>
  <c r="D51" i="20"/>
  <c r="R51" i="20" s="1"/>
  <c r="C51" i="20"/>
  <c r="Q51" i="20" s="1"/>
  <c r="P50" i="20"/>
  <c r="O50" i="20"/>
  <c r="N50" i="20"/>
  <c r="M50" i="20"/>
  <c r="L50" i="20"/>
  <c r="K50" i="20"/>
  <c r="J50" i="20"/>
  <c r="H50" i="20"/>
  <c r="V50" i="20" s="1"/>
  <c r="G50" i="20"/>
  <c r="F50" i="20"/>
  <c r="T50" i="20" s="1"/>
  <c r="E50" i="20"/>
  <c r="S50" i="20" s="1"/>
  <c r="D50" i="20"/>
  <c r="R50" i="20" s="1"/>
  <c r="C50" i="20"/>
  <c r="Q50" i="20" s="1"/>
  <c r="P49" i="20"/>
  <c r="O49" i="20"/>
  <c r="N49" i="20"/>
  <c r="M49" i="20"/>
  <c r="L49" i="20"/>
  <c r="K49" i="20"/>
  <c r="J49" i="20"/>
  <c r="H49" i="20"/>
  <c r="V49" i="20" s="1"/>
  <c r="G49" i="20"/>
  <c r="U49" i="20" s="1"/>
  <c r="F49" i="20"/>
  <c r="E49" i="20"/>
  <c r="S49" i="20" s="1"/>
  <c r="D49" i="20"/>
  <c r="R49" i="20" s="1"/>
  <c r="C49" i="20"/>
  <c r="Q49" i="20" s="1"/>
  <c r="P48" i="20"/>
  <c r="O48" i="20"/>
  <c r="N48" i="20"/>
  <c r="M48" i="20"/>
  <c r="L48" i="20"/>
  <c r="K48" i="20"/>
  <c r="J48" i="20"/>
  <c r="H48" i="20"/>
  <c r="V48" i="20" s="1"/>
  <c r="G48" i="20"/>
  <c r="U48" i="20" s="1"/>
  <c r="F48" i="20"/>
  <c r="T48" i="20" s="1"/>
  <c r="E48" i="20"/>
  <c r="D48" i="20"/>
  <c r="R48" i="20" s="1"/>
  <c r="C48" i="20"/>
  <c r="Q48" i="20" s="1"/>
  <c r="P47" i="20"/>
  <c r="O47" i="20"/>
  <c r="N47" i="20"/>
  <c r="M47" i="20"/>
  <c r="L47" i="20"/>
  <c r="K47" i="20"/>
  <c r="J47" i="20"/>
  <c r="H47" i="20"/>
  <c r="V47" i="20" s="1"/>
  <c r="G47" i="20"/>
  <c r="U47" i="20" s="1"/>
  <c r="F47" i="20"/>
  <c r="T47" i="20" s="1"/>
  <c r="E47" i="20"/>
  <c r="S47" i="20" s="1"/>
  <c r="D47" i="20"/>
  <c r="R47" i="20" s="1"/>
  <c r="C47" i="20"/>
  <c r="Q47" i="20" s="1"/>
  <c r="P46" i="20"/>
  <c r="O46" i="20"/>
  <c r="N46" i="20"/>
  <c r="M46" i="20"/>
  <c r="L46" i="20"/>
  <c r="K46" i="20"/>
  <c r="J46" i="20"/>
  <c r="H46" i="20"/>
  <c r="V46" i="20" s="1"/>
  <c r="G46" i="20"/>
  <c r="U46" i="20" s="1"/>
  <c r="F46" i="20"/>
  <c r="T46" i="20" s="1"/>
  <c r="E46" i="20"/>
  <c r="S46" i="20" s="1"/>
  <c r="D46" i="20"/>
  <c r="R46" i="20" s="1"/>
  <c r="C46" i="20"/>
  <c r="Q46" i="20" s="1"/>
  <c r="P45" i="20"/>
  <c r="O45" i="20"/>
  <c r="N45" i="20"/>
  <c r="M45" i="20"/>
  <c r="L45" i="20"/>
  <c r="K45" i="20"/>
  <c r="J45" i="20"/>
  <c r="H45" i="20"/>
  <c r="V45" i="20" s="1"/>
  <c r="G45" i="20"/>
  <c r="U45" i="20" s="1"/>
  <c r="F45" i="20"/>
  <c r="E45" i="20"/>
  <c r="S45" i="20" s="1"/>
  <c r="D45" i="20"/>
  <c r="R45" i="20" s="1"/>
  <c r="C45" i="20"/>
  <c r="Q45" i="20" s="1"/>
  <c r="P44" i="20"/>
  <c r="O44" i="20"/>
  <c r="N44" i="20"/>
  <c r="M44" i="20"/>
  <c r="L44" i="20"/>
  <c r="K44" i="20"/>
  <c r="J44" i="20"/>
  <c r="H44" i="20"/>
  <c r="V44" i="20" s="1"/>
  <c r="G44" i="20"/>
  <c r="U44" i="20" s="1"/>
  <c r="F44" i="20"/>
  <c r="T44" i="20" s="1"/>
  <c r="E44" i="20"/>
  <c r="D44" i="20"/>
  <c r="R44" i="20" s="1"/>
  <c r="C44" i="20"/>
  <c r="Q44" i="20" s="1"/>
  <c r="P43" i="20"/>
  <c r="O43" i="20"/>
  <c r="N43" i="20"/>
  <c r="M43" i="20"/>
  <c r="L43" i="20"/>
  <c r="K43" i="20"/>
  <c r="J43" i="20"/>
  <c r="H43" i="20"/>
  <c r="V43" i="20" s="1"/>
  <c r="G43" i="20"/>
  <c r="F43" i="20"/>
  <c r="T43" i="20" s="1"/>
  <c r="E43" i="20"/>
  <c r="S43" i="20" s="1"/>
  <c r="D43" i="20"/>
  <c r="R43" i="20" s="1"/>
  <c r="C43" i="20"/>
  <c r="Q43" i="20" s="1"/>
  <c r="P42" i="20"/>
  <c r="O42" i="20"/>
  <c r="N42" i="20"/>
  <c r="M42" i="20"/>
  <c r="L42" i="20"/>
  <c r="K42" i="20"/>
  <c r="J42" i="20"/>
  <c r="H42" i="20"/>
  <c r="V42" i="20" s="1"/>
  <c r="G42" i="20"/>
  <c r="F42" i="20"/>
  <c r="T42" i="20" s="1"/>
  <c r="E42" i="20"/>
  <c r="S42" i="20" s="1"/>
  <c r="D42" i="20"/>
  <c r="R42" i="20" s="1"/>
  <c r="C42" i="20"/>
  <c r="Q42" i="20" s="1"/>
  <c r="P41" i="20"/>
  <c r="O41" i="20"/>
  <c r="N41" i="20"/>
  <c r="M41" i="20"/>
  <c r="L41" i="20"/>
  <c r="K41" i="20"/>
  <c r="J41" i="20"/>
  <c r="H41" i="20"/>
  <c r="V41" i="20" s="1"/>
  <c r="G41" i="20"/>
  <c r="U41" i="20" s="1"/>
  <c r="F41" i="20"/>
  <c r="E41" i="20"/>
  <c r="S41" i="20" s="1"/>
  <c r="D41" i="20"/>
  <c r="R41" i="20" s="1"/>
  <c r="C41" i="20"/>
  <c r="Q41" i="20" s="1"/>
  <c r="P40" i="20"/>
  <c r="O40" i="20"/>
  <c r="N40" i="20"/>
  <c r="M40" i="20"/>
  <c r="L40" i="20"/>
  <c r="K40" i="20"/>
  <c r="J40" i="20"/>
  <c r="H40" i="20"/>
  <c r="V40" i="20" s="1"/>
  <c r="G40" i="20"/>
  <c r="U40" i="20" s="1"/>
  <c r="F40" i="20"/>
  <c r="T40" i="20" s="1"/>
  <c r="E40" i="20"/>
  <c r="D40" i="20"/>
  <c r="R40" i="20" s="1"/>
  <c r="C40" i="20"/>
  <c r="Q40" i="20" s="1"/>
  <c r="P39" i="20"/>
  <c r="O39" i="20"/>
  <c r="N39" i="20"/>
  <c r="M39" i="20"/>
  <c r="L39" i="20"/>
  <c r="K39" i="20"/>
  <c r="J39" i="20"/>
  <c r="H39" i="20"/>
  <c r="V39" i="20" s="1"/>
  <c r="G39" i="20"/>
  <c r="U39" i="20" s="1"/>
  <c r="F39" i="20"/>
  <c r="T39" i="20" s="1"/>
  <c r="E39" i="20"/>
  <c r="S39" i="20" s="1"/>
  <c r="D39" i="20"/>
  <c r="R39" i="20" s="1"/>
  <c r="C39" i="20"/>
  <c r="Q39" i="20" s="1"/>
  <c r="P38" i="20"/>
  <c r="O38" i="20"/>
  <c r="N38" i="20"/>
  <c r="M38" i="20"/>
  <c r="L38" i="20"/>
  <c r="K38" i="20"/>
  <c r="J38" i="20"/>
  <c r="H38" i="20"/>
  <c r="V38" i="20" s="1"/>
  <c r="G38" i="20"/>
  <c r="U38" i="20" s="1"/>
  <c r="F38" i="20"/>
  <c r="T38" i="20" s="1"/>
  <c r="E38" i="20"/>
  <c r="S38" i="20" s="1"/>
  <c r="D38" i="20"/>
  <c r="C38" i="20"/>
  <c r="Q38" i="20" s="1"/>
  <c r="P37" i="20"/>
  <c r="O37" i="20"/>
  <c r="N37" i="20"/>
  <c r="M37" i="20"/>
  <c r="L37" i="20"/>
  <c r="K37" i="20"/>
  <c r="J37" i="20"/>
  <c r="H37" i="20"/>
  <c r="V37" i="20" s="1"/>
  <c r="G37" i="20"/>
  <c r="U37" i="20" s="1"/>
  <c r="F37" i="20"/>
  <c r="E37" i="20"/>
  <c r="S37" i="20" s="1"/>
  <c r="D37" i="20"/>
  <c r="R37" i="20" s="1"/>
  <c r="C37" i="20"/>
  <c r="Q37" i="20" s="1"/>
  <c r="P36" i="20"/>
  <c r="O36" i="20"/>
  <c r="N36" i="20"/>
  <c r="M36" i="20"/>
  <c r="L36" i="20"/>
  <c r="K36" i="20"/>
  <c r="J36" i="20"/>
  <c r="H36" i="20"/>
  <c r="V36" i="20" s="1"/>
  <c r="G36" i="20"/>
  <c r="U36" i="20" s="1"/>
  <c r="F36" i="20"/>
  <c r="T36" i="20" s="1"/>
  <c r="E36" i="20"/>
  <c r="D36" i="20"/>
  <c r="R36" i="20" s="1"/>
  <c r="C36" i="20"/>
  <c r="Q36" i="20" s="1"/>
  <c r="P35" i="20"/>
  <c r="O35" i="20"/>
  <c r="N35" i="20"/>
  <c r="M35" i="20"/>
  <c r="L35" i="20"/>
  <c r="K35" i="20"/>
  <c r="J35" i="20"/>
  <c r="H35" i="20"/>
  <c r="V35" i="20" s="1"/>
  <c r="G35" i="20"/>
  <c r="F35" i="20"/>
  <c r="T35" i="20" s="1"/>
  <c r="E35" i="20"/>
  <c r="S35" i="20" s="1"/>
  <c r="D35" i="20"/>
  <c r="R35" i="20" s="1"/>
  <c r="C35" i="20"/>
  <c r="Q35" i="20" s="1"/>
  <c r="P34" i="20"/>
  <c r="O34" i="20"/>
  <c r="N34" i="20"/>
  <c r="M34" i="20"/>
  <c r="L34" i="20"/>
  <c r="K34" i="20"/>
  <c r="J34" i="20"/>
  <c r="H34" i="20"/>
  <c r="V34" i="20" s="1"/>
  <c r="G34" i="20"/>
  <c r="U34" i="20" s="1"/>
  <c r="F34" i="20"/>
  <c r="T34" i="20" s="1"/>
  <c r="E34" i="20"/>
  <c r="S34" i="20" s="1"/>
  <c r="D34" i="20"/>
  <c r="R34" i="20" s="1"/>
  <c r="C34" i="20"/>
  <c r="Q34" i="20" s="1"/>
  <c r="P33" i="20"/>
  <c r="O33" i="20"/>
  <c r="N33" i="20"/>
  <c r="M33" i="20"/>
  <c r="L33" i="20"/>
  <c r="K33" i="20"/>
  <c r="J33" i="20"/>
  <c r="H33" i="20"/>
  <c r="V33" i="20" s="1"/>
  <c r="G33" i="20"/>
  <c r="U33" i="20" s="1"/>
  <c r="F33" i="20"/>
  <c r="E33" i="20"/>
  <c r="S33" i="20" s="1"/>
  <c r="D33" i="20"/>
  <c r="R33" i="20" s="1"/>
  <c r="C33" i="20"/>
  <c r="Q33" i="20" s="1"/>
  <c r="P32" i="20"/>
  <c r="O32" i="20"/>
  <c r="N32" i="20"/>
  <c r="M32" i="20"/>
  <c r="L32" i="20"/>
  <c r="K32" i="20"/>
  <c r="J32" i="20"/>
  <c r="H32" i="20"/>
  <c r="V32" i="20" s="1"/>
  <c r="G32" i="20"/>
  <c r="U32" i="20" s="1"/>
  <c r="F32" i="20"/>
  <c r="T32" i="20" s="1"/>
  <c r="E32" i="20"/>
  <c r="D32" i="20"/>
  <c r="R32" i="20" s="1"/>
  <c r="C32" i="20"/>
  <c r="Q32" i="20" s="1"/>
  <c r="P31" i="20"/>
  <c r="O31" i="20"/>
  <c r="N31" i="20"/>
  <c r="M31" i="20"/>
  <c r="L31" i="20"/>
  <c r="K31" i="20"/>
  <c r="J31" i="20"/>
  <c r="H31" i="20"/>
  <c r="V31" i="20" s="1"/>
  <c r="G31" i="20"/>
  <c r="U31" i="20" s="1"/>
  <c r="F31" i="20"/>
  <c r="T31" i="20" s="1"/>
  <c r="E31" i="20"/>
  <c r="S31" i="20" s="1"/>
  <c r="D31" i="20"/>
  <c r="C31" i="20"/>
  <c r="Q31" i="20" s="1"/>
  <c r="P30" i="20"/>
  <c r="O30" i="20"/>
  <c r="N30" i="20"/>
  <c r="M30" i="20"/>
  <c r="L30" i="20"/>
  <c r="K30" i="20"/>
  <c r="J30" i="20"/>
  <c r="H30" i="20"/>
  <c r="V30" i="20" s="1"/>
  <c r="G30" i="20"/>
  <c r="U30" i="20" s="1"/>
  <c r="F30" i="20"/>
  <c r="T30" i="20" s="1"/>
  <c r="E30" i="20"/>
  <c r="S30" i="20" s="1"/>
  <c r="D30" i="20"/>
  <c r="R30" i="20" s="1"/>
  <c r="C30" i="20"/>
  <c r="Q30" i="20" s="1"/>
  <c r="P29" i="20"/>
  <c r="O29" i="20"/>
  <c r="N29" i="20"/>
  <c r="M29" i="20"/>
  <c r="L29" i="20"/>
  <c r="K29" i="20"/>
  <c r="J29" i="20"/>
  <c r="H29" i="20"/>
  <c r="V29" i="20" s="1"/>
  <c r="G29" i="20"/>
  <c r="U29" i="20" s="1"/>
  <c r="F29" i="20"/>
  <c r="E29" i="20"/>
  <c r="S29" i="20" s="1"/>
  <c r="D29" i="20"/>
  <c r="R29" i="20" s="1"/>
  <c r="C29" i="20"/>
  <c r="Q29" i="20" s="1"/>
  <c r="P28" i="20"/>
  <c r="O28" i="20"/>
  <c r="N28" i="20"/>
  <c r="M28" i="20"/>
  <c r="L28" i="20"/>
  <c r="K28" i="20"/>
  <c r="J28" i="20"/>
  <c r="H28" i="20"/>
  <c r="V28" i="20" s="1"/>
  <c r="G28" i="20"/>
  <c r="U28" i="20" s="1"/>
  <c r="F28" i="20"/>
  <c r="T28" i="20" s="1"/>
  <c r="E28" i="20"/>
  <c r="D28" i="20"/>
  <c r="R28" i="20" s="1"/>
  <c r="C28" i="20"/>
  <c r="Q28" i="20" s="1"/>
  <c r="P27" i="20"/>
  <c r="O27" i="20"/>
  <c r="N27" i="20"/>
  <c r="M27" i="20"/>
  <c r="L27" i="20"/>
  <c r="K27" i="20"/>
  <c r="J27" i="20"/>
  <c r="H27" i="20"/>
  <c r="V27" i="20" s="1"/>
  <c r="G27" i="20"/>
  <c r="U27" i="20" s="1"/>
  <c r="F27" i="20"/>
  <c r="T27" i="20" s="1"/>
  <c r="E27" i="20"/>
  <c r="S27" i="20" s="1"/>
  <c r="D27" i="20"/>
  <c r="R27" i="20" s="1"/>
  <c r="C27" i="20"/>
  <c r="Q27" i="20" s="1"/>
  <c r="P26" i="20"/>
  <c r="O26" i="20"/>
  <c r="N26" i="20"/>
  <c r="M26" i="20"/>
  <c r="L26" i="20"/>
  <c r="K26" i="20"/>
  <c r="J26" i="20"/>
  <c r="H26" i="20"/>
  <c r="V26" i="20" s="1"/>
  <c r="G26" i="20"/>
  <c r="F26" i="20"/>
  <c r="T26" i="20" s="1"/>
  <c r="E26" i="20"/>
  <c r="S26" i="20" s="1"/>
  <c r="D26" i="20"/>
  <c r="R26" i="20" s="1"/>
  <c r="C26" i="20"/>
  <c r="Q26" i="20" s="1"/>
  <c r="P25" i="20"/>
  <c r="O25" i="20"/>
  <c r="N25" i="20"/>
  <c r="M25" i="20"/>
  <c r="L25" i="20"/>
  <c r="K25" i="20"/>
  <c r="J25" i="20"/>
  <c r="H25" i="20"/>
  <c r="V25" i="20" s="1"/>
  <c r="G25" i="20"/>
  <c r="U25" i="20" s="1"/>
  <c r="F25" i="20"/>
  <c r="E25" i="20"/>
  <c r="S25" i="20" s="1"/>
  <c r="D25" i="20"/>
  <c r="R25" i="20" s="1"/>
  <c r="C25" i="20"/>
  <c r="Q25" i="20" s="1"/>
  <c r="P24" i="20"/>
  <c r="O24" i="20"/>
  <c r="N24" i="20"/>
  <c r="M24" i="20"/>
  <c r="L24" i="20"/>
  <c r="K24" i="20"/>
  <c r="J24" i="20"/>
  <c r="H24" i="20"/>
  <c r="V24" i="20" s="1"/>
  <c r="G24" i="20"/>
  <c r="U24" i="20" s="1"/>
  <c r="F24" i="20"/>
  <c r="T24" i="20" s="1"/>
  <c r="E24" i="20"/>
  <c r="D24" i="20"/>
  <c r="R24" i="20" s="1"/>
  <c r="C24" i="20"/>
  <c r="Q24" i="20" s="1"/>
  <c r="P23" i="20"/>
  <c r="O23" i="20"/>
  <c r="N23" i="20"/>
  <c r="M23" i="20"/>
  <c r="L23" i="20"/>
  <c r="K23" i="20"/>
  <c r="J23" i="20"/>
  <c r="H23" i="20"/>
  <c r="V23" i="20" s="1"/>
  <c r="G23" i="20"/>
  <c r="U23" i="20" s="1"/>
  <c r="F23" i="20"/>
  <c r="T23" i="20" s="1"/>
  <c r="E23" i="20"/>
  <c r="S23" i="20" s="1"/>
  <c r="D23" i="20"/>
  <c r="R23" i="20" s="1"/>
  <c r="C23" i="20"/>
  <c r="Q23" i="20" s="1"/>
  <c r="P22" i="20"/>
  <c r="O22" i="20"/>
  <c r="N22" i="20"/>
  <c r="M22" i="20"/>
  <c r="L22" i="20"/>
  <c r="K22" i="20"/>
  <c r="J22" i="20"/>
  <c r="H22" i="20"/>
  <c r="V22" i="20" s="1"/>
  <c r="G22" i="20"/>
  <c r="U22" i="20" s="1"/>
  <c r="F22" i="20"/>
  <c r="T22" i="20" s="1"/>
  <c r="E22" i="20"/>
  <c r="S22" i="20" s="1"/>
  <c r="D22" i="20"/>
  <c r="R22" i="20" s="1"/>
  <c r="C22" i="20"/>
  <c r="Q22" i="20" s="1"/>
  <c r="P21" i="20"/>
  <c r="O21" i="20"/>
  <c r="N21" i="20"/>
  <c r="M21" i="20"/>
  <c r="L21" i="20"/>
  <c r="K21" i="20"/>
  <c r="J21" i="20"/>
  <c r="H21" i="20"/>
  <c r="V21" i="20" s="1"/>
  <c r="G21" i="20"/>
  <c r="U21" i="20" s="1"/>
  <c r="F21" i="20"/>
  <c r="E21" i="20"/>
  <c r="S21" i="20" s="1"/>
  <c r="D21" i="20"/>
  <c r="R21" i="20" s="1"/>
  <c r="C21" i="20"/>
  <c r="Q21" i="20" s="1"/>
  <c r="U20" i="20"/>
  <c r="P20" i="20"/>
  <c r="O20" i="20"/>
  <c r="N20" i="20"/>
  <c r="M20" i="20"/>
  <c r="L20" i="20"/>
  <c r="K20" i="20"/>
  <c r="J20" i="20"/>
  <c r="H20" i="20"/>
  <c r="V20" i="20" s="1"/>
  <c r="G20" i="20"/>
  <c r="F20" i="20"/>
  <c r="T20" i="20" s="1"/>
  <c r="E20" i="20"/>
  <c r="D20" i="20"/>
  <c r="R20" i="20" s="1"/>
  <c r="C20" i="20"/>
  <c r="Q20" i="20" s="1"/>
  <c r="P19" i="20"/>
  <c r="O19" i="20"/>
  <c r="N19" i="20"/>
  <c r="M19" i="20"/>
  <c r="L19" i="20"/>
  <c r="K19" i="20"/>
  <c r="J19" i="20"/>
  <c r="H19" i="20"/>
  <c r="V19" i="20" s="1"/>
  <c r="G19" i="20"/>
  <c r="F19" i="20"/>
  <c r="T19" i="20" s="1"/>
  <c r="E19" i="20"/>
  <c r="S19" i="20" s="1"/>
  <c r="D19" i="20"/>
  <c r="R19" i="20" s="1"/>
  <c r="C19" i="20"/>
  <c r="Q19" i="20" s="1"/>
  <c r="P18" i="20"/>
  <c r="O18" i="20"/>
  <c r="N18" i="20"/>
  <c r="M18" i="20"/>
  <c r="L18" i="20"/>
  <c r="K18" i="20"/>
  <c r="J18" i="20"/>
  <c r="H18" i="20"/>
  <c r="V18" i="20" s="1"/>
  <c r="G18" i="20"/>
  <c r="U18" i="20" s="1"/>
  <c r="F18" i="20"/>
  <c r="T18" i="20" s="1"/>
  <c r="E18" i="20"/>
  <c r="S18" i="20" s="1"/>
  <c r="D18" i="20"/>
  <c r="R18" i="20" s="1"/>
  <c r="C18" i="20"/>
  <c r="Q18" i="20" s="1"/>
  <c r="P17" i="20"/>
  <c r="O17" i="20"/>
  <c r="N17" i="20"/>
  <c r="M17" i="20"/>
  <c r="L17" i="20"/>
  <c r="K17" i="20"/>
  <c r="J17" i="20"/>
  <c r="H17" i="20"/>
  <c r="V17" i="20" s="1"/>
  <c r="G17" i="20"/>
  <c r="U17" i="20" s="1"/>
  <c r="F17" i="20"/>
  <c r="T17" i="20" s="1"/>
  <c r="E17" i="20"/>
  <c r="S17" i="20" s="1"/>
  <c r="D17" i="20"/>
  <c r="R17" i="20" s="1"/>
  <c r="C17" i="20"/>
  <c r="Q17" i="20" s="1"/>
  <c r="P16" i="20"/>
  <c r="O16" i="20"/>
  <c r="N16" i="20"/>
  <c r="M16" i="20"/>
  <c r="L16" i="20"/>
  <c r="K16" i="20"/>
  <c r="J16" i="20"/>
  <c r="H16" i="20"/>
  <c r="V16" i="20" s="1"/>
  <c r="G16" i="20"/>
  <c r="U16" i="20" s="1"/>
  <c r="F16" i="20"/>
  <c r="T16" i="20" s="1"/>
  <c r="E16" i="20"/>
  <c r="D16" i="20"/>
  <c r="R16" i="20" s="1"/>
  <c r="C16" i="20"/>
  <c r="Q16" i="20" s="1"/>
  <c r="P15" i="20"/>
  <c r="O15" i="20"/>
  <c r="N15" i="20"/>
  <c r="M15" i="20"/>
  <c r="L15" i="20"/>
  <c r="K15" i="20"/>
  <c r="J15" i="20"/>
  <c r="H15" i="20"/>
  <c r="V15" i="20" s="1"/>
  <c r="G15" i="20"/>
  <c r="F15" i="20"/>
  <c r="T15" i="20" s="1"/>
  <c r="E15" i="20"/>
  <c r="S15" i="20" s="1"/>
  <c r="D15" i="20"/>
  <c r="R15" i="20" s="1"/>
  <c r="C15" i="20"/>
  <c r="Q15" i="20" s="1"/>
  <c r="P14" i="20"/>
  <c r="O14" i="20"/>
  <c r="N14" i="20"/>
  <c r="M14" i="20"/>
  <c r="L14" i="20"/>
  <c r="K14" i="20"/>
  <c r="J14" i="20"/>
  <c r="H14" i="20"/>
  <c r="V14" i="20" s="1"/>
  <c r="G14" i="20"/>
  <c r="U14" i="20" s="1"/>
  <c r="F14" i="20"/>
  <c r="T14" i="20" s="1"/>
  <c r="E14" i="20"/>
  <c r="S14" i="20" s="1"/>
  <c r="D14" i="20"/>
  <c r="R14" i="20" s="1"/>
  <c r="C14" i="20"/>
  <c r="Q14" i="20" s="1"/>
  <c r="P13" i="20"/>
  <c r="O13" i="20"/>
  <c r="N13" i="20"/>
  <c r="M13" i="20"/>
  <c r="L13" i="20"/>
  <c r="K13" i="20"/>
  <c r="J13" i="20"/>
  <c r="H13" i="20"/>
  <c r="V13" i="20" s="1"/>
  <c r="G13" i="20"/>
  <c r="F13" i="20"/>
  <c r="T13" i="20" s="1"/>
  <c r="E13" i="20"/>
  <c r="S13" i="20" s="1"/>
  <c r="D13" i="20"/>
  <c r="R13" i="20" s="1"/>
  <c r="C13" i="20"/>
  <c r="Q13" i="20" s="1"/>
  <c r="P12" i="20"/>
  <c r="O12" i="20"/>
  <c r="N12" i="20"/>
  <c r="M12" i="20"/>
  <c r="L12" i="20"/>
  <c r="K12" i="20"/>
  <c r="J12" i="20"/>
  <c r="H12" i="20"/>
  <c r="V12" i="20" s="1"/>
  <c r="G12" i="20"/>
  <c r="U12" i="20" s="1"/>
  <c r="F12" i="20"/>
  <c r="T12" i="20" s="1"/>
  <c r="E12" i="20"/>
  <c r="D12" i="20"/>
  <c r="R12" i="20" s="1"/>
  <c r="C12" i="20"/>
  <c r="Q12" i="20" s="1"/>
  <c r="P11" i="20"/>
  <c r="O11" i="20"/>
  <c r="N11" i="20"/>
  <c r="M11" i="20"/>
  <c r="L11" i="20"/>
  <c r="K11" i="20"/>
  <c r="J11" i="20"/>
  <c r="H11" i="20"/>
  <c r="V11" i="20" s="1"/>
  <c r="G11" i="20"/>
  <c r="U11" i="20" s="1"/>
  <c r="F11" i="20"/>
  <c r="T11" i="20" s="1"/>
  <c r="E11" i="20"/>
  <c r="S11" i="20" s="1"/>
  <c r="D11" i="20"/>
  <c r="C11" i="20"/>
  <c r="Q11" i="20" s="1"/>
  <c r="P10" i="20"/>
  <c r="O10" i="20"/>
  <c r="N10" i="20"/>
  <c r="M10" i="20"/>
  <c r="L10" i="20"/>
  <c r="K10" i="20"/>
  <c r="J10" i="20"/>
  <c r="H10" i="20"/>
  <c r="V10" i="20" s="1"/>
  <c r="G10" i="20"/>
  <c r="U10" i="20" s="1"/>
  <c r="F10" i="20"/>
  <c r="T10" i="20" s="1"/>
  <c r="E10" i="20"/>
  <c r="S10" i="20" s="1"/>
  <c r="D10" i="20"/>
  <c r="R10" i="20" s="1"/>
  <c r="C10" i="20"/>
  <c r="Q10" i="20" s="1"/>
  <c r="U9" i="20"/>
  <c r="P9" i="20"/>
  <c r="O9" i="20"/>
  <c r="N9" i="20"/>
  <c r="M9" i="20"/>
  <c r="L9" i="20"/>
  <c r="K9" i="20"/>
  <c r="J9" i="20"/>
  <c r="H9" i="20"/>
  <c r="V9" i="20" s="1"/>
  <c r="G9" i="20"/>
  <c r="F9" i="20"/>
  <c r="T9" i="20" s="1"/>
  <c r="E9" i="20"/>
  <c r="S9" i="20" s="1"/>
  <c r="D9" i="20"/>
  <c r="R9" i="20" s="1"/>
  <c r="C9" i="20"/>
  <c r="Q9" i="20" s="1"/>
  <c r="P8" i="20"/>
  <c r="O8" i="20"/>
  <c r="N8" i="20"/>
  <c r="M8" i="20"/>
  <c r="L8" i="20"/>
  <c r="K8" i="20"/>
  <c r="J8" i="20"/>
  <c r="H8" i="20"/>
  <c r="V8" i="20" s="1"/>
  <c r="G8" i="20"/>
  <c r="U8" i="20" s="1"/>
  <c r="F8" i="20"/>
  <c r="T8" i="20" s="1"/>
  <c r="E8" i="20"/>
  <c r="D8" i="20"/>
  <c r="R8" i="20" s="1"/>
  <c r="C8" i="20"/>
  <c r="Q8" i="20" s="1"/>
  <c r="P7" i="20"/>
  <c r="O7" i="20"/>
  <c r="N7" i="20"/>
  <c r="M7" i="20"/>
  <c r="L7" i="20"/>
  <c r="K7" i="20"/>
  <c r="J7" i="20"/>
  <c r="H7" i="20"/>
  <c r="V7" i="20" s="1"/>
  <c r="G7" i="20"/>
  <c r="U7" i="20" s="1"/>
  <c r="F7" i="20"/>
  <c r="T7" i="20" s="1"/>
  <c r="E7" i="20"/>
  <c r="S7" i="20" s="1"/>
  <c r="D7" i="20"/>
  <c r="R7" i="20" s="1"/>
  <c r="C7" i="20"/>
  <c r="Q7" i="20" s="1"/>
  <c r="P6" i="20"/>
  <c r="O6" i="20"/>
  <c r="N6" i="20"/>
  <c r="M6" i="20"/>
  <c r="L6" i="20"/>
  <c r="K6" i="20"/>
  <c r="J6" i="20"/>
  <c r="H6" i="20"/>
  <c r="G6" i="20"/>
  <c r="U6" i="20" s="1"/>
  <c r="F6" i="20"/>
  <c r="E6" i="20"/>
  <c r="D6" i="20"/>
  <c r="C6" i="20"/>
  <c r="O1" i="20"/>
  <c r="N1" i="20"/>
  <c r="M1" i="20"/>
  <c r="L1" i="20"/>
  <c r="K1" i="20"/>
  <c r="H1" i="20"/>
  <c r="G1" i="20"/>
  <c r="F1" i="20"/>
  <c r="E1" i="20"/>
  <c r="D1" i="20"/>
  <c r="AE61" i="40"/>
  <c r="AD61" i="40"/>
  <c r="AC61" i="40"/>
  <c r="AB61" i="40"/>
  <c r="P61" i="40"/>
  <c r="O61" i="40"/>
  <c r="N61" i="40"/>
  <c r="M61" i="40"/>
  <c r="K61" i="40"/>
  <c r="J61" i="40"/>
  <c r="I61" i="40"/>
  <c r="H61" i="40"/>
  <c r="F61" i="40"/>
  <c r="E61" i="40"/>
  <c r="D61" i="40"/>
  <c r="C61" i="40"/>
  <c r="AE58" i="40"/>
  <c r="AD58" i="40"/>
  <c r="AC58" i="40"/>
  <c r="AB58" i="40"/>
  <c r="P58" i="40"/>
  <c r="K58" i="40"/>
  <c r="F58" i="40"/>
  <c r="AE57" i="40"/>
  <c r="AD57" i="40"/>
  <c r="AC57" i="40"/>
  <c r="AB57" i="40"/>
  <c r="M58" i="26"/>
  <c r="T58" i="26" s="1"/>
  <c r="P57" i="40"/>
  <c r="K57" i="40"/>
  <c r="F57" i="40"/>
  <c r="AE56" i="40"/>
  <c r="AD56" i="40"/>
  <c r="AC56" i="40"/>
  <c r="AB56" i="40"/>
  <c r="M57" i="26"/>
  <c r="T57" i="26" s="1"/>
  <c r="P56" i="40"/>
  <c r="K56" i="40"/>
  <c r="F56" i="40"/>
  <c r="AE55" i="40"/>
  <c r="AD55" i="40"/>
  <c r="AC55" i="40"/>
  <c r="AB55" i="40"/>
  <c r="Z55" i="40"/>
  <c r="P55" i="40"/>
  <c r="K55" i="40"/>
  <c r="F55" i="40"/>
  <c r="AE54" i="40"/>
  <c r="AD54" i="40"/>
  <c r="AC54" i="40"/>
  <c r="AB54" i="40"/>
  <c r="P54" i="40"/>
  <c r="K54" i="40"/>
  <c r="F54" i="40"/>
  <c r="AE53" i="40"/>
  <c r="AD53" i="40"/>
  <c r="AC53" i="40"/>
  <c r="AB53" i="40"/>
  <c r="Z53" i="40"/>
  <c r="U53" i="40"/>
  <c r="P53" i="40"/>
  <c r="K53" i="40"/>
  <c r="F53" i="40"/>
  <c r="AE52" i="40"/>
  <c r="AD52" i="40"/>
  <c r="AC52" i="40"/>
  <c r="AB52" i="40"/>
  <c r="M53" i="26"/>
  <c r="T53" i="26" s="1"/>
  <c r="P52" i="40"/>
  <c r="K52" i="40"/>
  <c r="F52" i="40"/>
  <c r="AE51" i="40"/>
  <c r="AD51" i="40"/>
  <c r="AC51" i="40"/>
  <c r="AB51" i="40"/>
  <c r="Z51" i="40"/>
  <c r="U51" i="40"/>
  <c r="P51" i="40"/>
  <c r="K51" i="40"/>
  <c r="F51" i="40"/>
  <c r="AE50" i="40"/>
  <c r="AD50" i="40"/>
  <c r="AC50" i="40"/>
  <c r="AB50" i="40"/>
  <c r="P50" i="40"/>
  <c r="K50" i="40"/>
  <c r="F50" i="40"/>
  <c r="AE49" i="40"/>
  <c r="AD49" i="40"/>
  <c r="AC49" i="40"/>
  <c r="AB49" i="40"/>
  <c r="M50" i="24"/>
  <c r="P49" i="40"/>
  <c r="K49" i="40"/>
  <c r="F49" i="40"/>
  <c r="AE48" i="40"/>
  <c r="AD48" i="40"/>
  <c r="AC48" i="40"/>
  <c r="AB48" i="40"/>
  <c r="N49" i="26"/>
  <c r="U49" i="26" s="1"/>
  <c r="P48" i="40"/>
  <c r="K48" i="40"/>
  <c r="F48" i="40"/>
  <c r="AE47" i="40"/>
  <c r="AD47" i="40"/>
  <c r="AC47" i="40"/>
  <c r="AB47" i="40"/>
  <c r="N48" i="24"/>
  <c r="P47" i="40"/>
  <c r="K47" i="40"/>
  <c r="F47" i="40"/>
  <c r="AE46" i="40"/>
  <c r="AD46" i="40"/>
  <c r="AC46" i="40"/>
  <c r="AB46" i="40"/>
  <c r="N47" i="24"/>
  <c r="P46" i="40"/>
  <c r="K46" i="40"/>
  <c r="F46" i="40"/>
  <c r="AE45" i="40"/>
  <c r="AD45" i="40"/>
  <c r="AC45" i="40"/>
  <c r="AB45" i="40"/>
  <c r="M46" i="24"/>
  <c r="T46" i="24" s="1"/>
  <c r="P45" i="40"/>
  <c r="K45" i="40"/>
  <c r="F45" i="40"/>
  <c r="AE44" i="40"/>
  <c r="AD44" i="40"/>
  <c r="AC44" i="40"/>
  <c r="AB44" i="40"/>
  <c r="N45" i="26"/>
  <c r="U45" i="26" s="1"/>
  <c r="P44" i="40"/>
  <c r="K44" i="40"/>
  <c r="F44" i="40"/>
  <c r="AE43" i="40"/>
  <c r="AD43" i="40"/>
  <c r="AC43" i="40"/>
  <c r="AB43" i="40"/>
  <c r="N44" i="24"/>
  <c r="U44" i="24" s="1"/>
  <c r="P43" i="40"/>
  <c r="K43" i="40"/>
  <c r="F43" i="40"/>
  <c r="AE42" i="40"/>
  <c r="AD42" i="40"/>
  <c r="AC42" i="40"/>
  <c r="AB42" i="40"/>
  <c r="Z42" i="40"/>
  <c r="U42" i="40"/>
  <c r="P42" i="40"/>
  <c r="K42" i="40"/>
  <c r="F42" i="40"/>
  <c r="AE41" i="40"/>
  <c r="AD41" i="40"/>
  <c r="AC41" i="40"/>
  <c r="AB41" i="40"/>
  <c r="Z41" i="40"/>
  <c r="U41" i="40"/>
  <c r="P41" i="40"/>
  <c r="K41" i="40"/>
  <c r="F41" i="40"/>
  <c r="AE40" i="40"/>
  <c r="AD40" i="40"/>
  <c r="AC40" i="40"/>
  <c r="AB40" i="40"/>
  <c r="N41" i="26"/>
  <c r="U41" i="26" s="1"/>
  <c r="U40" i="40"/>
  <c r="P40" i="40"/>
  <c r="K40" i="40"/>
  <c r="F40" i="40"/>
  <c r="AE39" i="40"/>
  <c r="AD39" i="40"/>
  <c r="AC39" i="40"/>
  <c r="AB39" i="40"/>
  <c r="P39" i="40"/>
  <c r="K39" i="40"/>
  <c r="F39" i="40"/>
  <c r="AE38" i="40"/>
  <c r="AD38" i="40"/>
  <c r="AC38" i="40"/>
  <c r="AB38" i="40"/>
  <c r="N39" i="24"/>
  <c r="U39" i="24" s="1"/>
  <c r="M39" i="26"/>
  <c r="T39" i="26" s="1"/>
  <c r="P38" i="40"/>
  <c r="K38" i="40"/>
  <c r="F38" i="40"/>
  <c r="AE37" i="40"/>
  <c r="AD37" i="40"/>
  <c r="AC37" i="40"/>
  <c r="AB37" i="40"/>
  <c r="Z37" i="40"/>
  <c r="M38" i="24"/>
  <c r="T38" i="24" s="1"/>
  <c r="P37" i="40"/>
  <c r="K37" i="40"/>
  <c r="F37" i="40"/>
  <c r="AE36" i="40"/>
  <c r="AD36" i="40"/>
  <c r="AC36" i="40"/>
  <c r="AB36" i="40"/>
  <c r="N37" i="26"/>
  <c r="U37" i="26" s="1"/>
  <c r="P36" i="40"/>
  <c r="K36" i="40"/>
  <c r="F36" i="40"/>
  <c r="AE35" i="40"/>
  <c r="AD35" i="40"/>
  <c r="AC35" i="40"/>
  <c r="AB35" i="40"/>
  <c r="N36" i="24"/>
  <c r="U36" i="24" s="1"/>
  <c r="P35" i="40"/>
  <c r="K35" i="40"/>
  <c r="F35" i="40"/>
  <c r="AE34" i="40"/>
  <c r="AD34" i="40"/>
  <c r="AC34" i="40"/>
  <c r="AB34" i="40"/>
  <c r="N35" i="26"/>
  <c r="U35" i="26" s="1"/>
  <c r="M35" i="26"/>
  <c r="P34" i="40"/>
  <c r="K34" i="40"/>
  <c r="F34" i="40"/>
  <c r="AE33" i="40"/>
  <c r="AD33" i="40"/>
  <c r="AC33" i="40"/>
  <c r="AB33" i="40"/>
  <c r="P33" i="40"/>
  <c r="K33" i="40"/>
  <c r="F33" i="40"/>
  <c r="AE32" i="40"/>
  <c r="AD32" i="40"/>
  <c r="AC32" i="40"/>
  <c r="AB32" i="40"/>
  <c r="N33" i="26"/>
  <c r="U33" i="26" s="1"/>
  <c r="P32" i="40"/>
  <c r="K32" i="40"/>
  <c r="F32" i="40"/>
  <c r="AE31" i="40"/>
  <c r="AD31" i="40"/>
  <c r="AC31" i="40"/>
  <c r="AB31" i="40"/>
  <c r="N32" i="26"/>
  <c r="U32" i="26" s="1"/>
  <c r="P31" i="40"/>
  <c r="K31" i="40"/>
  <c r="F31" i="40"/>
  <c r="AE30" i="40"/>
  <c r="AD30" i="40"/>
  <c r="AC30" i="40"/>
  <c r="AB30" i="40"/>
  <c r="N31" i="24"/>
  <c r="M31" i="26"/>
  <c r="T31" i="26" s="1"/>
  <c r="P30" i="40"/>
  <c r="K30" i="40"/>
  <c r="F30" i="40"/>
  <c r="AE29" i="40"/>
  <c r="AD29" i="40"/>
  <c r="AC29" i="40"/>
  <c r="AB29" i="40"/>
  <c r="Z29" i="40"/>
  <c r="P29" i="40"/>
  <c r="K29" i="40"/>
  <c r="F29" i="40"/>
  <c r="AE28" i="40"/>
  <c r="AD28" i="40"/>
  <c r="AC28" i="40"/>
  <c r="AB28" i="40"/>
  <c r="Z28" i="40"/>
  <c r="M29" i="26"/>
  <c r="P28" i="40"/>
  <c r="K28" i="40"/>
  <c r="F28" i="40"/>
  <c r="AE27" i="40"/>
  <c r="AD27" i="40"/>
  <c r="AC27" i="40"/>
  <c r="AB27" i="40"/>
  <c r="M28" i="26"/>
  <c r="P27" i="40"/>
  <c r="K27" i="40"/>
  <c r="F27" i="40"/>
  <c r="AE26" i="40"/>
  <c r="AD26" i="40"/>
  <c r="AC26" i="40"/>
  <c r="AB26" i="40"/>
  <c r="Z26" i="40"/>
  <c r="M27" i="26"/>
  <c r="P26" i="40"/>
  <c r="K26" i="40"/>
  <c r="F26" i="40"/>
  <c r="AE25" i="40"/>
  <c r="AD25" i="40"/>
  <c r="AC25" i="40"/>
  <c r="AB25" i="40"/>
  <c r="N26" i="26"/>
  <c r="U26" i="26" s="1"/>
  <c r="M26" i="26"/>
  <c r="P25" i="40"/>
  <c r="K25" i="40"/>
  <c r="F25" i="40"/>
  <c r="AE24" i="40"/>
  <c r="AD24" i="40"/>
  <c r="AC24" i="40"/>
  <c r="AB24" i="40"/>
  <c r="Z24" i="40"/>
  <c r="U24" i="40"/>
  <c r="P24" i="40"/>
  <c r="K24" i="40"/>
  <c r="F24" i="40"/>
  <c r="AE23" i="40"/>
  <c r="AD23" i="40"/>
  <c r="AC23" i="40"/>
  <c r="AB23" i="40"/>
  <c r="Z23" i="40"/>
  <c r="M24" i="26"/>
  <c r="P23" i="40"/>
  <c r="K23" i="40"/>
  <c r="F23" i="40"/>
  <c r="AE22" i="40"/>
  <c r="AD22" i="40"/>
  <c r="AC22" i="40"/>
  <c r="AB22" i="40"/>
  <c r="N23" i="26"/>
  <c r="M23" i="26"/>
  <c r="T23" i="26" s="1"/>
  <c r="P22" i="40"/>
  <c r="K22" i="40"/>
  <c r="F22" i="40"/>
  <c r="AE21" i="40"/>
  <c r="AD21" i="40"/>
  <c r="AC21" i="40"/>
  <c r="AB21" i="40"/>
  <c r="Z21" i="40"/>
  <c r="M22" i="26"/>
  <c r="T22" i="26" s="1"/>
  <c r="P21" i="40"/>
  <c r="K21" i="40"/>
  <c r="F21" i="40"/>
  <c r="AE20" i="40"/>
  <c r="AD20" i="40"/>
  <c r="AC20" i="40"/>
  <c r="AB20" i="40"/>
  <c r="N21" i="26"/>
  <c r="U21" i="26" s="1"/>
  <c r="M21" i="26"/>
  <c r="T21" i="26" s="1"/>
  <c r="P20" i="40"/>
  <c r="K20" i="40"/>
  <c r="F20" i="40"/>
  <c r="AE19" i="40"/>
  <c r="AD19" i="40"/>
  <c r="AC19" i="40"/>
  <c r="AB19" i="40"/>
  <c r="N20" i="24"/>
  <c r="M20" i="26"/>
  <c r="T20" i="26" s="1"/>
  <c r="P19" i="40"/>
  <c r="K19" i="40"/>
  <c r="F19" i="40"/>
  <c r="AE18" i="40"/>
  <c r="AD18" i="40"/>
  <c r="AC18" i="40"/>
  <c r="AB18" i="40"/>
  <c r="Z18" i="40"/>
  <c r="M19" i="26"/>
  <c r="T19" i="26" s="1"/>
  <c r="P18" i="40"/>
  <c r="K18" i="40"/>
  <c r="F18" i="40"/>
  <c r="AE17" i="40"/>
  <c r="AD17" i="40"/>
  <c r="AC17" i="40"/>
  <c r="AB17" i="40"/>
  <c r="Z17" i="40"/>
  <c r="M18" i="26"/>
  <c r="P17" i="40"/>
  <c r="K17" i="40"/>
  <c r="F17" i="40"/>
  <c r="AE16" i="40"/>
  <c r="AD16" i="40"/>
  <c r="AC16" i="40"/>
  <c r="AB16" i="40"/>
  <c r="Z16" i="40"/>
  <c r="U16" i="40"/>
  <c r="P16" i="40"/>
  <c r="K16" i="40"/>
  <c r="F16" i="40"/>
  <c r="AE15" i="40"/>
  <c r="AD15" i="40"/>
  <c r="AC15" i="40"/>
  <c r="AB15" i="40"/>
  <c r="N16" i="26"/>
  <c r="U16" i="26" s="1"/>
  <c r="M16" i="26"/>
  <c r="T16" i="26" s="1"/>
  <c r="P15" i="40"/>
  <c r="K15" i="40"/>
  <c r="F15" i="40"/>
  <c r="AE14" i="40"/>
  <c r="AD14" i="40"/>
  <c r="AC14" i="40"/>
  <c r="AB14" i="40"/>
  <c r="Z14" i="40"/>
  <c r="M15" i="26"/>
  <c r="P14" i="40"/>
  <c r="K14" i="40"/>
  <c r="F14" i="40"/>
  <c r="AE13" i="40"/>
  <c r="AD13" i="40"/>
  <c r="AC13" i="40"/>
  <c r="AB13" i="40"/>
  <c r="N14" i="26"/>
  <c r="M14" i="26"/>
  <c r="P13" i="40"/>
  <c r="K13" i="40"/>
  <c r="F13" i="40"/>
  <c r="AE12" i="40"/>
  <c r="AD12" i="40"/>
  <c r="AC12" i="40"/>
  <c r="AB12" i="40"/>
  <c r="N13" i="26"/>
  <c r="U13" i="26" s="1"/>
  <c r="M13" i="26"/>
  <c r="P12" i="40"/>
  <c r="K12" i="40"/>
  <c r="F12" i="40"/>
  <c r="AE11" i="40"/>
  <c r="AD11" i="40"/>
  <c r="AC11" i="40"/>
  <c r="AB11" i="40"/>
  <c r="N12" i="26"/>
  <c r="M12" i="26"/>
  <c r="P11" i="40"/>
  <c r="K11" i="40"/>
  <c r="F11" i="40"/>
  <c r="AE10" i="40"/>
  <c r="AD10" i="40"/>
  <c r="AC10" i="40"/>
  <c r="AB10" i="40"/>
  <c r="N11" i="26"/>
  <c r="U11" i="26" s="1"/>
  <c r="M11" i="26"/>
  <c r="P10" i="40"/>
  <c r="K10" i="40"/>
  <c r="F10" i="40"/>
  <c r="AE9" i="40"/>
  <c r="AD9" i="40"/>
  <c r="AC9" i="40"/>
  <c r="AB9" i="40"/>
  <c r="N10" i="24"/>
  <c r="U10" i="24" s="1"/>
  <c r="M10" i="26"/>
  <c r="T10" i="26" s="1"/>
  <c r="P9" i="40"/>
  <c r="K9" i="40"/>
  <c r="F9" i="40"/>
  <c r="AE8" i="40"/>
  <c r="AD8" i="40"/>
  <c r="AC8" i="40"/>
  <c r="AB8" i="40"/>
  <c r="N9" i="26"/>
  <c r="M9" i="26"/>
  <c r="T9" i="26" s="1"/>
  <c r="P8" i="40"/>
  <c r="K8" i="40"/>
  <c r="F8" i="40"/>
  <c r="AE7" i="40"/>
  <c r="AD7" i="40"/>
  <c r="AC7" i="40"/>
  <c r="AB7" i="40"/>
  <c r="N8" i="26"/>
  <c r="M8" i="26"/>
  <c r="P7" i="40"/>
  <c r="K7" i="40"/>
  <c r="F7" i="40"/>
  <c r="AE6" i="40"/>
  <c r="AD6" i="40"/>
  <c r="AC6" i="40"/>
  <c r="AB6" i="40"/>
  <c r="N7" i="26"/>
  <c r="U7" i="26" s="1"/>
  <c r="M7" i="26"/>
  <c r="P6" i="40"/>
  <c r="K6" i="40"/>
  <c r="F6" i="40"/>
  <c r="AE5" i="40"/>
  <c r="AD5" i="40"/>
  <c r="AC5" i="40"/>
  <c r="AB5" i="40"/>
  <c r="N6" i="24"/>
  <c r="M6" i="26"/>
  <c r="P5" i="40"/>
  <c r="K5" i="40"/>
  <c r="F5" i="40"/>
  <c r="AE2" i="18"/>
  <c r="AD2" i="18"/>
  <c r="AC2" i="18"/>
  <c r="AB2" i="18"/>
  <c r="Z2" i="18"/>
  <c r="Y2" i="18"/>
  <c r="X2" i="18"/>
  <c r="W2" i="18"/>
  <c r="U2" i="18"/>
  <c r="T2" i="18"/>
  <c r="S2" i="18"/>
  <c r="R2" i="18"/>
  <c r="Q2" i="18"/>
  <c r="P2" i="18"/>
  <c r="O2" i="18"/>
  <c r="N2" i="18"/>
  <c r="M2" i="18"/>
  <c r="L2" i="18"/>
  <c r="K2" i="18"/>
  <c r="J2" i="18"/>
  <c r="I2" i="18"/>
  <c r="H2" i="18"/>
  <c r="G2" i="18"/>
  <c r="F2" i="18"/>
  <c r="E2" i="18"/>
  <c r="D2" i="18"/>
  <c r="C2" i="18"/>
  <c r="B2" i="18"/>
  <c r="A2" i="18"/>
  <c r="M58" i="15"/>
  <c r="M57" i="15"/>
  <c r="M56" i="15"/>
  <c r="M55" i="15"/>
  <c r="M54" i="15"/>
  <c r="M53" i="15"/>
  <c r="M52" i="15"/>
  <c r="M51" i="15"/>
  <c r="M50" i="15"/>
  <c r="M49" i="15"/>
  <c r="M48" i="15"/>
  <c r="M47" i="15"/>
  <c r="M46" i="15"/>
  <c r="M45" i="15"/>
  <c r="M44" i="15"/>
  <c r="M43" i="15"/>
  <c r="M42" i="15"/>
  <c r="M41" i="15"/>
  <c r="M40" i="15"/>
  <c r="M39" i="15"/>
  <c r="M38" i="15"/>
  <c r="M37" i="15"/>
  <c r="M36" i="15"/>
  <c r="M35" i="15"/>
  <c r="M34" i="15"/>
  <c r="M33" i="15"/>
  <c r="M32" i="15"/>
  <c r="M31" i="15"/>
  <c r="M30" i="15"/>
  <c r="M29" i="15"/>
  <c r="M28" i="15"/>
  <c r="M27" i="15"/>
  <c r="M26" i="15"/>
  <c r="M25" i="15"/>
  <c r="M24" i="15"/>
  <c r="M23" i="15"/>
  <c r="M22" i="15"/>
  <c r="M21" i="15"/>
  <c r="M20" i="15"/>
  <c r="M19" i="15"/>
  <c r="M18" i="15"/>
  <c r="M17" i="15"/>
  <c r="M16" i="15"/>
  <c r="M15" i="15"/>
  <c r="M14" i="15"/>
  <c r="M13" i="15"/>
  <c r="M12" i="15"/>
  <c r="M11" i="15"/>
  <c r="M10" i="15"/>
  <c r="M9" i="15"/>
  <c r="M8" i="15"/>
  <c r="M7" i="15"/>
  <c r="M6" i="15"/>
  <c r="M5" i="15"/>
  <c r="M2" i="15"/>
  <c r="L2" i="15"/>
  <c r="K2" i="15"/>
  <c r="J2" i="15"/>
  <c r="I2" i="15"/>
  <c r="H2" i="15"/>
  <c r="G2" i="15"/>
  <c r="F2" i="15"/>
  <c r="E2" i="15"/>
  <c r="D2" i="15"/>
  <c r="C2" i="15"/>
  <c r="B2" i="15"/>
  <c r="A2" i="15"/>
  <c r="M58" i="16"/>
  <c r="M57" i="16"/>
  <c r="M56" i="16"/>
  <c r="M55" i="16"/>
  <c r="M54" i="16"/>
  <c r="M53" i="16"/>
  <c r="M52" i="16"/>
  <c r="M51" i="16"/>
  <c r="M50" i="16"/>
  <c r="M49" i="16"/>
  <c r="M48" i="16"/>
  <c r="M47" i="16"/>
  <c r="M46" i="16"/>
  <c r="M45" i="16"/>
  <c r="M44" i="16"/>
  <c r="M43" i="16"/>
  <c r="M42" i="16"/>
  <c r="M41" i="16"/>
  <c r="M40" i="16"/>
  <c r="M39" i="16"/>
  <c r="M38" i="16"/>
  <c r="M37" i="16"/>
  <c r="M36" i="16"/>
  <c r="M35" i="16"/>
  <c r="M34" i="16"/>
  <c r="M33" i="16"/>
  <c r="M32" i="16"/>
  <c r="M31" i="16"/>
  <c r="M30" i="16"/>
  <c r="M29" i="16"/>
  <c r="M28" i="16"/>
  <c r="M27" i="16"/>
  <c r="M26" i="16"/>
  <c r="M25" i="16"/>
  <c r="M24" i="16"/>
  <c r="M23" i="16"/>
  <c r="M22" i="16"/>
  <c r="M21" i="16"/>
  <c r="M20" i="16"/>
  <c r="M19" i="16"/>
  <c r="M18" i="16"/>
  <c r="M17" i="16"/>
  <c r="M16" i="16"/>
  <c r="M15" i="16"/>
  <c r="M14" i="16"/>
  <c r="M13" i="16"/>
  <c r="M12" i="16"/>
  <c r="M11" i="16"/>
  <c r="M10" i="16"/>
  <c r="M9" i="16"/>
  <c r="M8" i="16"/>
  <c r="M7" i="16"/>
  <c r="M6" i="16"/>
  <c r="M5" i="16"/>
  <c r="M2" i="16"/>
  <c r="L2" i="16"/>
  <c r="K2" i="16"/>
  <c r="J2" i="16"/>
  <c r="I2" i="16"/>
  <c r="H2" i="16"/>
  <c r="G2" i="16"/>
  <c r="F2" i="16"/>
  <c r="E2" i="16"/>
  <c r="D2" i="16"/>
  <c r="C2" i="16"/>
  <c r="B2" i="16"/>
  <c r="A2" i="16"/>
  <c r="M58" i="9"/>
  <c r="M57" i="9"/>
  <c r="M56" i="9"/>
  <c r="M55" i="9"/>
  <c r="M54" i="9"/>
  <c r="M53" i="9"/>
  <c r="M52" i="9"/>
  <c r="M51" i="9"/>
  <c r="M50" i="9"/>
  <c r="M49" i="9"/>
  <c r="M48" i="9"/>
  <c r="M47" i="9"/>
  <c r="M46" i="9"/>
  <c r="M45" i="9"/>
  <c r="M44" i="9"/>
  <c r="M43" i="9"/>
  <c r="M42" i="9"/>
  <c r="M41" i="9"/>
  <c r="M40" i="9"/>
  <c r="M39" i="9"/>
  <c r="M38" i="9"/>
  <c r="M37" i="9"/>
  <c r="M36" i="9"/>
  <c r="M35" i="9"/>
  <c r="M34" i="9"/>
  <c r="M33" i="9"/>
  <c r="M32" i="9"/>
  <c r="M31" i="9"/>
  <c r="M30" i="9"/>
  <c r="M29" i="9"/>
  <c r="M28" i="9"/>
  <c r="M27" i="9"/>
  <c r="M26" i="9"/>
  <c r="M25" i="9"/>
  <c r="M24" i="9"/>
  <c r="M23" i="9"/>
  <c r="M22" i="9"/>
  <c r="M21" i="9"/>
  <c r="M20" i="9"/>
  <c r="M19" i="9"/>
  <c r="M18" i="9"/>
  <c r="M17" i="9"/>
  <c r="M16" i="9"/>
  <c r="M15" i="9"/>
  <c r="M14" i="9"/>
  <c r="M13" i="9"/>
  <c r="M12" i="9"/>
  <c r="M11" i="9"/>
  <c r="M10" i="9"/>
  <c r="M9" i="9"/>
  <c r="M8" i="9"/>
  <c r="M7" i="9"/>
  <c r="M6" i="9"/>
  <c r="M5" i="9"/>
  <c r="M2" i="9"/>
  <c r="L2" i="9"/>
  <c r="K2" i="9"/>
  <c r="J2" i="9"/>
  <c r="I2" i="9"/>
  <c r="H2" i="9"/>
  <c r="G2" i="9"/>
  <c r="F2" i="9"/>
  <c r="E2" i="9"/>
  <c r="D2" i="9"/>
  <c r="C2" i="9"/>
  <c r="B2" i="9"/>
  <c r="A2" i="9"/>
  <c r="AW62" i="7"/>
  <c r="AO62" i="7"/>
  <c r="AG62" i="7"/>
  <c r="Y62" i="7"/>
  <c r="Q62" i="7"/>
  <c r="AW61" i="7"/>
  <c r="AV61" i="7"/>
  <c r="AU61" i="7"/>
  <c r="AT61" i="7"/>
  <c r="AS61" i="7"/>
  <c r="AR61" i="7"/>
  <c r="AQ61" i="7"/>
  <c r="AO61" i="7"/>
  <c r="AN61" i="7"/>
  <c r="AM61" i="7"/>
  <c r="AL61" i="7"/>
  <c r="AK61" i="7"/>
  <c r="AJ61" i="7"/>
  <c r="AI61" i="7"/>
  <c r="AG61" i="7"/>
  <c r="AF61" i="7"/>
  <c r="AE61" i="7"/>
  <c r="AD61" i="7"/>
  <c r="AC61" i="7"/>
  <c r="AB61" i="7"/>
  <c r="AA61" i="7"/>
  <c r="Y61" i="7"/>
  <c r="X61" i="7"/>
  <c r="W61" i="7"/>
  <c r="V61" i="7"/>
  <c r="U61" i="7"/>
  <c r="T61" i="7"/>
  <c r="S61" i="7"/>
  <c r="Q61" i="7"/>
  <c r="P61" i="7"/>
  <c r="O61" i="7"/>
  <c r="N61" i="7"/>
  <c r="M61" i="7"/>
  <c r="L61" i="7"/>
  <c r="K61" i="7"/>
  <c r="I61" i="7"/>
  <c r="AW58" i="7"/>
  <c r="AO58" i="7"/>
  <c r="AG58" i="7"/>
  <c r="Y58" i="7"/>
  <c r="Q58" i="7"/>
  <c r="I58" i="7"/>
  <c r="AW57" i="7"/>
  <c r="AO57" i="7"/>
  <c r="AG57" i="7"/>
  <c r="Y57" i="7"/>
  <c r="Q57" i="7"/>
  <c r="I57" i="7"/>
  <c r="AW56" i="7"/>
  <c r="AO56" i="7"/>
  <c r="AG56" i="7"/>
  <c r="Y56" i="7"/>
  <c r="Q56" i="7"/>
  <c r="I56" i="7"/>
  <c r="AW55" i="7"/>
  <c r="AO55" i="7"/>
  <c r="AG55" i="7"/>
  <c r="Y55" i="7"/>
  <c r="Q55" i="7"/>
  <c r="I55" i="7"/>
  <c r="AW54" i="7"/>
  <c r="AO54" i="7"/>
  <c r="AG54" i="7"/>
  <c r="Y54" i="7"/>
  <c r="Q54" i="7"/>
  <c r="I54" i="7"/>
  <c r="AW53" i="7"/>
  <c r="AO53" i="7"/>
  <c r="AG53" i="7"/>
  <c r="Y53" i="7"/>
  <c r="Q53" i="7"/>
  <c r="I53" i="7"/>
  <c r="AW52" i="7"/>
  <c r="AO52" i="7"/>
  <c r="AG52" i="7"/>
  <c r="Y52" i="7"/>
  <c r="Q52" i="7"/>
  <c r="I52" i="7"/>
  <c r="AW51" i="7"/>
  <c r="AO51" i="7"/>
  <c r="AG51" i="7"/>
  <c r="Y51" i="7"/>
  <c r="Q51" i="7"/>
  <c r="I51" i="7"/>
  <c r="AW50" i="7"/>
  <c r="AO50" i="7"/>
  <c r="AG50" i="7"/>
  <c r="Y50" i="7"/>
  <c r="Q50" i="7"/>
  <c r="I50" i="7"/>
  <c r="AW49" i="7"/>
  <c r="AO49" i="7"/>
  <c r="AG49" i="7"/>
  <c r="Y49" i="7"/>
  <c r="Q49" i="7"/>
  <c r="I49" i="7"/>
  <c r="AW48" i="7"/>
  <c r="AO48" i="7"/>
  <c r="AG48" i="7"/>
  <c r="Y48" i="7"/>
  <c r="Q48" i="7"/>
  <c r="I48" i="7"/>
  <c r="AW47" i="7"/>
  <c r="AO47" i="7"/>
  <c r="AG47" i="7"/>
  <c r="Y47" i="7"/>
  <c r="Q47" i="7"/>
  <c r="I47" i="7"/>
  <c r="AW46" i="7"/>
  <c r="AO46" i="7"/>
  <c r="AG46" i="7"/>
  <c r="Y46" i="7"/>
  <c r="Q46" i="7"/>
  <c r="I46" i="7"/>
  <c r="AW45" i="7"/>
  <c r="AO45" i="7"/>
  <c r="AG45" i="7"/>
  <c r="Y45" i="7"/>
  <c r="Q45" i="7"/>
  <c r="I45" i="7"/>
  <c r="AW44" i="7"/>
  <c r="AO44" i="7"/>
  <c r="AG44" i="7"/>
  <c r="Y44" i="7"/>
  <c r="Q44" i="7"/>
  <c r="I44" i="7"/>
  <c r="AW43" i="7"/>
  <c r="AO43" i="7"/>
  <c r="AG43" i="7"/>
  <c r="Y43" i="7"/>
  <c r="Q43" i="7"/>
  <c r="I43" i="7"/>
  <c r="AW42" i="7"/>
  <c r="AO42" i="7"/>
  <c r="AG42" i="7"/>
  <c r="Y42" i="7"/>
  <c r="Q42" i="7"/>
  <c r="I42" i="7"/>
  <c r="AW41" i="7"/>
  <c r="AO41" i="7"/>
  <c r="AG41" i="7"/>
  <c r="Y41" i="7"/>
  <c r="Q41" i="7"/>
  <c r="I41" i="7"/>
  <c r="AW40" i="7"/>
  <c r="AO40" i="7"/>
  <c r="AG40" i="7"/>
  <c r="Y40" i="7"/>
  <c r="Q40" i="7"/>
  <c r="I40" i="7"/>
  <c r="AW39" i="7"/>
  <c r="AO39" i="7"/>
  <c r="AG39" i="7"/>
  <c r="Y39" i="7"/>
  <c r="Q39" i="7"/>
  <c r="I39" i="7"/>
  <c r="AW38" i="7"/>
  <c r="AO38" i="7"/>
  <c r="AG38" i="7"/>
  <c r="Y38" i="7"/>
  <c r="Q38" i="7"/>
  <c r="I38" i="7"/>
  <c r="AW37" i="7"/>
  <c r="AO37" i="7"/>
  <c r="AG37" i="7"/>
  <c r="Y37" i="7"/>
  <c r="Q37" i="7"/>
  <c r="I37" i="7"/>
  <c r="AW36" i="7"/>
  <c r="AO36" i="7"/>
  <c r="AG36" i="7"/>
  <c r="Y36" i="7"/>
  <c r="Q36" i="7"/>
  <c r="I36" i="7"/>
  <c r="AW35" i="7"/>
  <c r="AO35" i="7"/>
  <c r="AG35" i="7"/>
  <c r="Y35" i="7"/>
  <c r="Q35" i="7"/>
  <c r="I35" i="7"/>
  <c r="AW34" i="7"/>
  <c r="AO34" i="7"/>
  <c r="AG34" i="7"/>
  <c r="Y34" i="7"/>
  <c r="Q34" i="7"/>
  <c r="I34" i="7"/>
  <c r="AW33" i="7"/>
  <c r="AO33" i="7"/>
  <c r="AG33" i="7"/>
  <c r="Y33" i="7"/>
  <c r="Q33" i="7"/>
  <c r="I33" i="7"/>
  <c r="AW32" i="7"/>
  <c r="AO32" i="7"/>
  <c r="AG32" i="7"/>
  <c r="Y32" i="7"/>
  <c r="Q32" i="7"/>
  <c r="I32" i="7"/>
  <c r="AW31" i="7"/>
  <c r="AO31" i="7"/>
  <c r="AG31" i="7"/>
  <c r="Y31" i="7"/>
  <c r="Q31" i="7"/>
  <c r="I31" i="7"/>
  <c r="AW30" i="7"/>
  <c r="AO30" i="7"/>
  <c r="AG30" i="7"/>
  <c r="Y30" i="7"/>
  <c r="Q30" i="7"/>
  <c r="I30" i="7"/>
  <c r="AW29" i="7"/>
  <c r="AO29" i="7"/>
  <c r="AG29" i="7"/>
  <c r="Y29" i="7"/>
  <c r="Q29" i="7"/>
  <c r="I29" i="7"/>
  <c r="AW28" i="7"/>
  <c r="AO28" i="7"/>
  <c r="AG28" i="7"/>
  <c r="Y28" i="7"/>
  <c r="Q28" i="7"/>
  <c r="I28" i="7"/>
  <c r="AW27" i="7"/>
  <c r="AO27" i="7"/>
  <c r="AG27" i="7"/>
  <c r="Y27" i="7"/>
  <c r="Q27" i="7"/>
  <c r="I27" i="7"/>
  <c r="AW26" i="7"/>
  <c r="AO26" i="7"/>
  <c r="AG26" i="7"/>
  <c r="Y26" i="7"/>
  <c r="Q26" i="7"/>
  <c r="I26" i="7"/>
  <c r="AW25" i="7"/>
  <c r="AO25" i="7"/>
  <c r="AG25" i="7"/>
  <c r="Y25" i="7"/>
  <c r="Q25" i="7"/>
  <c r="I25" i="7"/>
  <c r="AW24" i="7"/>
  <c r="AO24" i="7"/>
  <c r="AG24" i="7"/>
  <c r="Y24" i="7"/>
  <c r="Q24" i="7"/>
  <c r="I24" i="7"/>
  <c r="AW23" i="7"/>
  <c r="AO23" i="7"/>
  <c r="AG23" i="7"/>
  <c r="Y23" i="7"/>
  <c r="Q23" i="7"/>
  <c r="I23" i="7"/>
  <c r="AW22" i="7"/>
  <c r="AO22" i="7"/>
  <c r="AG22" i="7"/>
  <c r="Y22" i="7"/>
  <c r="Q22" i="7"/>
  <c r="I22" i="7"/>
  <c r="AW21" i="7"/>
  <c r="AO21" i="7"/>
  <c r="AG21" i="7"/>
  <c r="Y21" i="7"/>
  <c r="Q21" i="7"/>
  <c r="I21" i="7"/>
  <c r="AW20" i="7"/>
  <c r="AO20" i="7"/>
  <c r="AG20" i="7"/>
  <c r="Y20" i="7"/>
  <c r="Q20" i="7"/>
  <c r="I20" i="7"/>
  <c r="AW19" i="7"/>
  <c r="AO19" i="7"/>
  <c r="AG19" i="7"/>
  <c r="Y19" i="7"/>
  <c r="Q19" i="7"/>
  <c r="I19" i="7"/>
  <c r="AW18" i="7"/>
  <c r="AO18" i="7"/>
  <c r="AG18" i="7"/>
  <c r="Y18" i="7"/>
  <c r="Q18" i="7"/>
  <c r="I18" i="7"/>
  <c r="AW17" i="7"/>
  <c r="AO17" i="7"/>
  <c r="AG17" i="7"/>
  <c r="Y17" i="7"/>
  <c r="Q17" i="7"/>
  <c r="I17" i="7"/>
  <c r="AW16" i="7"/>
  <c r="AO16" i="7"/>
  <c r="AG16" i="7"/>
  <c r="Y16" i="7"/>
  <c r="Q16" i="7"/>
  <c r="I16" i="7"/>
  <c r="AW15" i="7"/>
  <c r="AO15" i="7"/>
  <c r="AG15" i="7"/>
  <c r="Y15" i="7"/>
  <c r="Q15" i="7"/>
  <c r="I15" i="7"/>
  <c r="AW14" i="7"/>
  <c r="AO14" i="7"/>
  <c r="AG14" i="7"/>
  <c r="Y14" i="7"/>
  <c r="Q14" i="7"/>
  <c r="I14" i="7"/>
  <c r="AW13" i="7"/>
  <c r="AO13" i="7"/>
  <c r="AG13" i="7"/>
  <c r="Y13" i="7"/>
  <c r="Q13" i="7"/>
  <c r="I13" i="7"/>
  <c r="AW12" i="7"/>
  <c r="AO12" i="7"/>
  <c r="AG12" i="7"/>
  <c r="Y12" i="7"/>
  <c r="Q12" i="7"/>
  <c r="I12" i="7"/>
  <c r="AW11" i="7"/>
  <c r="AO11" i="7"/>
  <c r="AG11" i="7"/>
  <c r="Y11" i="7"/>
  <c r="Q11" i="7"/>
  <c r="I11" i="7"/>
  <c r="AW10" i="7"/>
  <c r="AO10" i="7"/>
  <c r="AG10" i="7"/>
  <c r="Y10" i="7"/>
  <c r="Q10" i="7"/>
  <c r="I10" i="7"/>
  <c r="AW9" i="7"/>
  <c r="AO9" i="7"/>
  <c r="AG9" i="7"/>
  <c r="Y9" i="7"/>
  <c r="Q9" i="7"/>
  <c r="I9" i="7"/>
  <c r="AW8" i="7"/>
  <c r="AO8" i="7"/>
  <c r="AG8" i="7"/>
  <c r="Y8" i="7"/>
  <c r="Q8" i="7"/>
  <c r="I8" i="7"/>
  <c r="AW7" i="7"/>
  <c r="AO7" i="7"/>
  <c r="AG7" i="7"/>
  <c r="Y7" i="7"/>
  <c r="Q7" i="7"/>
  <c r="I7" i="7"/>
  <c r="AW6" i="7"/>
  <c r="AO6" i="7"/>
  <c r="AG6" i="7"/>
  <c r="Y6" i="7"/>
  <c r="Q6" i="7"/>
  <c r="I6" i="7"/>
  <c r="AW5" i="7"/>
  <c r="AO5" i="7"/>
  <c r="AG5" i="7"/>
  <c r="Y5" i="7"/>
  <c r="Q5" i="7"/>
  <c r="I5" i="7"/>
  <c r="AW2" i="7"/>
  <c r="AV2" i="7"/>
  <c r="AU2" i="7"/>
  <c r="AT2" i="7"/>
  <c r="AS2" i="7"/>
  <c r="AR2" i="7"/>
  <c r="AQ2" i="7"/>
  <c r="AP2" i="7"/>
  <c r="AO2" i="7"/>
  <c r="AN2" i="7"/>
  <c r="AM2" i="7"/>
  <c r="AL2" i="7"/>
  <c r="AK2" i="7"/>
  <c r="AJ2" i="7"/>
  <c r="AI2" i="7"/>
  <c r="AH2" i="7"/>
  <c r="AG2" i="7"/>
  <c r="AF2" i="7"/>
  <c r="AE2" i="7"/>
  <c r="AD2" i="7"/>
  <c r="AC2" i="7"/>
  <c r="AB2" i="7"/>
  <c r="AA2" i="7"/>
  <c r="Z2" i="7"/>
  <c r="Y2" i="7"/>
  <c r="X2" i="7"/>
  <c r="W2" i="7"/>
  <c r="V2" i="7"/>
  <c r="U2" i="7"/>
  <c r="T2" i="7"/>
  <c r="S2" i="7"/>
  <c r="R2" i="7"/>
  <c r="Q2" i="7"/>
  <c r="P2" i="7"/>
  <c r="O2" i="7"/>
  <c r="N2" i="7"/>
  <c r="M2" i="7"/>
  <c r="L2" i="7"/>
  <c r="K2" i="7"/>
  <c r="J2" i="7"/>
  <c r="I2" i="7"/>
  <c r="H2" i="7"/>
  <c r="G2" i="7"/>
  <c r="F2" i="7"/>
  <c r="E2" i="7"/>
  <c r="D2" i="7"/>
  <c r="C2" i="7"/>
  <c r="B2" i="7"/>
  <c r="A2" i="7"/>
  <c r="EO2" i="10"/>
  <c r="EN2" i="10"/>
  <c r="EM2" i="10"/>
  <c r="EL2" i="10"/>
  <c r="EK2" i="10"/>
  <c r="EJ2" i="10"/>
  <c r="EI2" i="10"/>
  <c r="EH2" i="10"/>
  <c r="EG2" i="10"/>
  <c r="EF2" i="10"/>
  <c r="EE2" i="10"/>
  <c r="ED2" i="10"/>
  <c r="EC2" i="10"/>
  <c r="EB2" i="10"/>
  <c r="EA2" i="10"/>
  <c r="DZ2" i="10"/>
  <c r="DY2" i="10"/>
  <c r="DX2" i="10"/>
  <c r="DW2" i="10"/>
  <c r="DV2" i="10"/>
  <c r="DU2" i="10"/>
  <c r="DT2" i="10"/>
  <c r="DS2" i="10"/>
  <c r="DR2" i="10"/>
  <c r="DQ2" i="10"/>
  <c r="DP2" i="10"/>
  <c r="DO2" i="10"/>
  <c r="DN2" i="10"/>
  <c r="DM2" i="10"/>
  <c r="DL2" i="10"/>
  <c r="DK2" i="10"/>
  <c r="DJ2" i="10"/>
  <c r="DI2" i="10"/>
  <c r="DH2" i="10"/>
  <c r="DG2" i="10"/>
  <c r="DF2" i="10"/>
  <c r="DE2" i="10"/>
  <c r="DD2" i="10"/>
  <c r="DC2" i="10"/>
  <c r="DB2" i="10"/>
  <c r="DA2" i="10"/>
  <c r="CZ2" i="10"/>
  <c r="CY2" i="10"/>
  <c r="CX2" i="10"/>
  <c r="CW2" i="10"/>
  <c r="CV2" i="10"/>
  <c r="CU2" i="10"/>
  <c r="CT2" i="10"/>
  <c r="CS2" i="10"/>
  <c r="CR2" i="10"/>
  <c r="CQ2" i="10"/>
  <c r="CP2" i="10"/>
  <c r="CO2" i="10"/>
  <c r="CN2" i="10"/>
  <c r="CM2" i="10"/>
  <c r="CL2" i="10"/>
  <c r="CK2" i="10"/>
  <c r="CJ2" i="10"/>
  <c r="CI2" i="10"/>
  <c r="CH2" i="10"/>
  <c r="CG2" i="10"/>
  <c r="CF2" i="10"/>
  <c r="CE2" i="10"/>
  <c r="CD2" i="10"/>
  <c r="CC2" i="10"/>
  <c r="CB2" i="10"/>
  <c r="CA2" i="10"/>
  <c r="BZ2" i="10"/>
  <c r="BY2" i="10"/>
  <c r="BX2" i="10"/>
  <c r="BW2" i="10"/>
  <c r="BV2" i="10"/>
  <c r="BU2" i="10"/>
  <c r="BT2" i="10"/>
  <c r="BS2" i="10"/>
  <c r="BR2" i="10"/>
  <c r="BQ2" i="10"/>
  <c r="BP2" i="10"/>
  <c r="BO2" i="10"/>
  <c r="BN2" i="10"/>
  <c r="BM2" i="10"/>
  <c r="BL2" i="10"/>
  <c r="BK2" i="10"/>
  <c r="BJ2" i="10"/>
  <c r="BI2" i="10"/>
  <c r="BH2" i="10"/>
  <c r="BG2" i="10"/>
  <c r="BF2" i="10"/>
  <c r="BE2" i="10"/>
  <c r="BD2" i="10"/>
  <c r="BC2" i="10"/>
  <c r="BB2" i="10"/>
  <c r="BA2" i="10"/>
  <c r="AZ2" i="10"/>
  <c r="AY2" i="10"/>
  <c r="AX2" i="10"/>
  <c r="AW2" i="10"/>
  <c r="AV2" i="10"/>
  <c r="AU2" i="10"/>
  <c r="AT2" i="10"/>
  <c r="AS2" i="10"/>
  <c r="AR2" i="10"/>
  <c r="AQ2" i="10"/>
  <c r="AP2" i="10"/>
  <c r="AO2" i="10"/>
  <c r="AN2" i="10"/>
  <c r="AM2" i="10"/>
  <c r="AL2" i="10"/>
  <c r="AK2" i="10"/>
  <c r="AJ2" i="10"/>
  <c r="AI2" i="10"/>
  <c r="AH2" i="10"/>
  <c r="AG2" i="10"/>
  <c r="AF2" i="10"/>
  <c r="AE2" i="10"/>
  <c r="AD2" i="10"/>
  <c r="AC2" i="10"/>
  <c r="AB2" i="10"/>
  <c r="AA2" i="10"/>
  <c r="Z2" i="10"/>
  <c r="Y2" i="10"/>
  <c r="X2" i="10"/>
  <c r="W2" i="10"/>
  <c r="V2" i="10"/>
  <c r="U2" i="10"/>
  <c r="T2" i="10"/>
  <c r="S2" i="10"/>
  <c r="R2" i="10"/>
  <c r="Q2" i="10"/>
  <c r="P2" i="10"/>
  <c r="O2" i="10"/>
  <c r="N2" i="10"/>
  <c r="M2" i="10"/>
  <c r="L2" i="10"/>
  <c r="K2" i="10"/>
  <c r="J2" i="10"/>
  <c r="I2" i="10"/>
  <c r="H2" i="10"/>
  <c r="G2" i="10"/>
  <c r="F2" i="10"/>
  <c r="E2" i="10"/>
  <c r="D2" i="10"/>
  <c r="C2" i="10"/>
  <c r="B2" i="10"/>
  <c r="A2" i="10"/>
  <c r="Y2" i="6"/>
  <c r="X2" i="6"/>
  <c r="W2" i="6"/>
  <c r="U2" i="6"/>
  <c r="T2" i="6"/>
  <c r="S2" i="6"/>
  <c r="R2" i="6"/>
  <c r="Q2" i="6"/>
  <c r="P2" i="6"/>
  <c r="O2" i="6"/>
  <c r="M2" i="6"/>
  <c r="L2" i="6"/>
  <c r="K2" i="6"/>
  <c r="J2" i="6"/>
  <c r="I2" i="6"/>
  <c r="H2" i="6"/>
  <c r="G2" i="6"/>
  <c r="F2" i="6"/>
  <c r="E2" i="6"/>
  <c r="D2" i="6"/>
  <c r="C2" i="6"/>
  <c r="B2" i="6"/>
  <c r="A2" i="6"/>
  <c r="R59" i="26" l="1"/>
  <c r="R43" i="26"/>
  <c r="R44" i="26"/>
  <c r="Q19" i="26"/>
  <c r="Q7" i="24"/>
  <c r="R9" i="26"/>
  <c r="Q14" i="26"/>
  <c r="V45" i="26"/>
  <c r="Q48" i="26"/>
  <c r="S49" i="26"/>
  <c r="V52" i="24"/>
  <c r="U15" i="26"/>
  <c r="V10" i="26"/>
  <c r="S44" i="24"/>
  <c r="Q6" i="26"/>
  <c r="S48" i="26"/>
  <c r="V36" i="26"/>
  <c r="S52" i="24"/>
  <c r="S17" i="26"/>
  <c r="V19" i="26"/>
  <c r="S34" i="26"/>
  <c r="Q11" i="24"/>
  <c r="S12" i="24"/>
  <c r="Q24" i="26"/>
  <c r="Q27" i="26"/>
  <c r="K65" i="26"/>
  <c r="L65" i="24"/>
  <c r="S65" i="24" s="1"/>
  <c r="S44" i="26"/>
  <c r="S50" i="26"/>
  <c r="S59" i="24"/>
  <c r="V53" i="24"/>
  <c r="V38" i="26"/>
  <c r="P52" i="26"/>
  <c r="V42" i="26"/>
  <c r="V43" i="26"/>
  <c r="V44" i="26"/>
  <c r="V50" i="26"/>
  <c r="R55" i="26"/>
  <c r="V57" i="26"/>
  <c r="Q28" i="24"/>
  <c r="P52" i="24"/>
  <c r="V41" i="26"/>
  <c r="V49" i="26"/>
  <c r="S28" i="24"/>
  <c r="Q10" i="24"/>
  <c r="V35" i="26"/>
  <c r="D45" i="23"/>
  <c r="E1" i="23"/>
  <c r="D7" i="23"/>
  <c r="J8" i="23"/>
  <c r="I15" i="23"/>
  <c r="D19" i="23"/>
  <c r="J20" i="23"/>
  <c r="I27" i="23"/>
  <c r="D31" i="23"/>
  <c r="J32" i="23"/>
  <c r="I36" i="23"/>
  <c r="N36" i="23" s="1"/>
  <c r="D40" i="23"/>
  <c r="J41" i="23"/>
  <c r="I48" i="23"/>
  <c r="I53" i="23"/>
  <c r="D57" i="23"/>
  <c r="J58" i="23"/>
  <c r="I10" i="23"/>
  <c r="D14" i="23"/>
  <c r="J15" i="23"/>
  <c r="I22" i="23"/>
  <c r="D26" i="23"/>
  <c r="J27" i="23"/>
  <c r="L27" i="23" s="1"/>
  <c r="I34" i="23"/>
  <c r="J36" i="23"/>
  <c r="I43" i="23"/>
  <c r="D47" i="23"/>
  <c r="J48" i="23"/>
  <c r="D52" i="23"/>
  <c r="J53" i="23"/>
  <c r="D50" i="23"/>
  <c r="K11" i="23"/>
  <c r="K26" i="23"/>
  <c r="K38" i="23"/>
  <c r="K44" i="23"/>
  <c r="D9" i="23"/>
  <c r="J10" i="23"/>
  <c r="I17" i="23"/>
  <c r="D21" i="23"/>
  <c r="J22" i="23"/>
  <c r="I29" i="23"/>
  <c r="D33" i="23"/>
  <c r="J34" i="23"/>
  <c r="I38" i="23"/>
  <c r="D42" i="23"/>
  <c r="J43" i="23"/>
  <c r="I55" i="23"/>
  <c r="L55" i="23" s="1"/>
  <c r="D59" i="23"/>
  <c r="K56" i="23"/>
  <c r="K14" i="23"/>
  <c r="K35" i="23"/>
  <c r="K57" i="23"/>
  <c r="I12" i="23"/>
  <c r="D16" i="23"/>
  <c r="J17" i="23"/>
  <c r="I24" i="23"/>
  <c r="D28" i="23"/>
  <c r="J29" i="23"/>
  <c r="L29" i="23" s="1"/>
  <c r="D37" i="23"/>
  <c r="J38" i="23"/>
  <c r="I45" i="23"/>
  <c r="I50" i="23"/>
  <c r="N50" i="23" s="1"/>
  <c r="D54" i="23"/>
  <c r="J55" i="23"/>
  <c r="K8" i="23"/>
  <c r="K17" i="23"/>
  <c r="K32" i="23"/>
  <c r="K54" i="23"/>
  <c r="K1" i="23"/>
  <c r="K48" i="23" s="1"/>
  <c r="I7" i="23"/>
  <c r="N7" i="23" s="1"/>
  <c r="D11" i="23"/>
  <c r="J12" i="23"/>
  <c r="I19" i="23"/>
  <c r="D23" i="23"/>
  <c r="J24" i="23"/>
  <c r="I31" i="23"/>
  <c r="D35" i="23"/>
  <c r="N35" i="23" s="1"/>
  <c r="I40" i="23"/>
  <c r="D44" i="23"/>
  <c r="J45" i="23"/>
  <c r="L45" i="23" s="1"/>
  <c r="D49" i="23"/>
  <c r="J50" i="23"/>
  <c r="L50" i="23" s="1"/>
  <c r="I57" i="23"/>
  <c r="L57" i="23" s="1"/>
  <c r="K21" i="23"/>
  <c r="K29" i="23"/>
  <c r="K51" i="23"/>
  <c r="I14" i="23"/>
  <c r="D18" i="23"/>
  <c r="J19" i="23"/>
  <c r="I26" i="23"/>
  <c r="D30" i="23"/>
  <c r="J31" i="23"/>
  <c r="L31" i="23" s="1"/>
  <c r="D39" i="23"/>
  <c r="J40" i="23"/>
  <c r="I47" i="23"/>
  <c r="L47" i="23" s="1"/>
  <c r="I52" i="23"/>
  <c r="D56" i="23"/>
  <c r="J57" i="23"/>
  <c r="K15" i="23"/>
  <c r="K27" i="23"/>
  <c r="K39" i="23"/>
  <c r="K42" i="23"/>
  <c r="K45" i="23"/>
  <c r="D6" i="23"/>
  <c r="N6" i="23" s="1"/>
  <c r="I9" i="23"/>
  <c r="D13" i="23"/>
  <c r="J14" i="23"/>
  <c r="L14" i="23" s="1"/>
  <c r="I21" i="23"/>
  <c r="N21" i="23" s="1"/>
  <c r="D25" i="23"/>
  <c r="J26" i="23"/>
  <c r="I33" i="23"/>
  <c r="I42" i="23"/>
  <c r="D46" i="23"/>
  <c r="J47" i="23"/>
  <c r="D51" i="23"/>
  <c r="J52" i="23"/>
  <c r="L52" i="23" s="1"/>
  <c r="I59" i="23"/>
  <c r="K50" i="23"/>
  <c r="D12" i="23"/>
  <c r="K6" i="23"/>
  <c r="K16" i="23"/>
  <c r="K30" i="23"/>
  <c r="K49" i="23"/>
  <c r="K58" i="23"/>
  <c r="D8" i="23"/>
  <c r="J9" i="23"/>
  <c r="I16" i="23"/>
  <c r="D20" i="23"/>
  <c r="J21" i="23"/>
  <c r="I28" i="23"/>
  <c r="N28" i="23" s="1"/>
  <c r="D32" i="23"/>
  <c r="J33" i="23"/>
  <c r="I37" i="23"/>
  <c r="D41" i="23"/>
  <c r="J42" i="23"/>
  <c r="I54" i="23"/>
  <c r="D58" i="23"/>
  <c r="J59" i="23"/>
  <c r="D24" i="23"/>
  <c r="K12" i="23"/>
  <c r="K24" i="23"/>
  <c r="K36" i="23"/>
  <c r="K55" i="23"/>
  <c r="D15" i="23"/>
  <c r="J16" i="23"/>
  <c r="I23" i="23"/>
  <c r="N23" i="23" s="1"/>
  <c r="D27" i="23"/>
  <c r="N27" i="23" s="1"/>
  <c r="J28" i="23"/>
  <c r="D36" i="23"/>
  <c r="J37" i="23"/>
  <c r="I44" i="23"/>
  <c r="D48" i="23"/>
  <c r="I49" i="23"/>
  <c r="D53" i="23"/>
  <c r="J54" i="23"/>
  <c r="L54" i="23" s="1"/>
  <c r="K59" i="23"/>
  <c r="K9" i="23"/>
  <c r="K18" i="23"/>
  <c r="K33" i="23"/>
  <c r="K52" i="23"/>
  <c r="I6" i="23"/>
  <c r="D10" i="23"/>
  <c r="J11" i="23"/>
  <c r="I18" i="23"/>
  <c r="N18" i="23" s="1"/>
  <c r="D22" i="23"/>
  <c r="J23" i="23"/>
  <c r="I30" i="23"/>
  <c r="N30" i="23" s="1"/>
  <c r="D34" i="23"/>
  <c r="I39" i="23"/>
  <c r="D43" i="23"/>
  <c r="J44" i="23"/>
  <c r="J49" i="23"/>
  <c r="I56" i="23"/>
  <c r="L56" i="23" s="1"/>
  <c r="K7" i="23"/>
  <c r="K10" i="23"/>
  <c r="K13" i="23"/>
  <c r="K20" i="23"/>
  <c r="K19" i="23"/>
  <c r="K22" i="23"/>
  <c r="K25" i="23"/>
  <c r="K28" i="23"/>
  <c r="K31" i="23"/>
  <c r="K34" i="23"/>
  <c r="K37" i="23"/>
  <c r="K40" i="23"/>
  <c r="K43" i="23"/>
  <c r="K46" i="23"/>
  <c r="J6" i="23"/>
  <c r="I13" i="23"/>
  <c r="D17" i="23"/>
  <c r="J18" i="23"/>
  <c r="I25" i="23"/>
  <c r="D29" i="23"/>
  <c r="J30" i="23"/>
  <c r="D38" i="23"/>
  <c r="J39" i="23"/>
  <c r="I46" i="23"/>
  <c r="N46" i="23" s="1"/>
  <c r="M50" i="23"/>
  <c r="N26" i="23"/>
  <c r="N11" i="23"/>
  <c r="L32" i="23"/>
  <c r="U48" i="24"/>
  <c r="Q23" i="24"/>
  <c r="S24" i="24"/>
  <c r="R39" i="24"/>
  <c r="V40" i="24"/>
  <c r="S55" i="24"/>
  <c r="U47" i="24"/>
  <c r="I9" i="24"/>
  <c r="I20" i="25"/>
  <c r="V55" i="24"/>
  <c r="I40" i="24"/>
  <c r="S8" i="24"/>
  <c r="I22" i="21"/>
  <c r="V7" i="24"/>
  <c r="V45" i="24"/>
  <c r="I8" i="22"/>
  <c r="I40" i="22"/>
  <c r="I59" i="20"/>
  <c r="V44" i="24"/>
  <c r="V29" i="24"/>
  <c r="V43" i="24"/>
  <c r="I30" i="24"/>
  <c r="I42" i="24"/>
  <c r="I43" i="24"/>
  <c r="I44" i="24"/>
  <c r="I55" i="20"/>
  <c r="I42" i="20"/>
  <c r="I50" i="20"/>
  <c r="I17" i="24"/>
  <c r="I18" i="24"/>
  <c r="V39" i="24"/>
  <c r="I55" i="25"/>
  <c r="I35" i="20"/>
  <c r="I43" i="20"/>
  <c r="I13" i="21"/>
  <c r="V46" i="24"/>
  <c r="W7" i="20"/>
  <c r="I38" i="20"/>
  <c r="I8" i="21"/>
  <c r="U54" i="24"/>
  <c r="Q59" i="24"/>
  <c r="I29" i="25"/>
  <c r="I23" i="21"/>
  <c r="Q36" i="24"/>
  <c r="S37" i="24"/>
  <c r="S45" i="24"/>
  <c r="V54" i="24"/>
  <c r="I53" i="25"/>
  <c r="T50" i="24"/>
  <c r="I13" i="20"/>
  <c r="I31" i="20"/>
  <c r="I17" i="21"/>
  <c r="R17" i="21"/>
  <c r="W46" i="21"/>
  <c r="W54" i="21"/>
  <c r="V11" i="24"/>
  <c r="I14" i="24"/>
  <c r="I14" i="25"/>
  <c r="I32" i="20"/>
  <c r="V30" i="24"/>
  <c r="T42" i="24"/>
  <c r="T43" i="24"/>
  <c r="W10" i="20"/>
  <c r="I15" i="20"/>
  <c r="I56" i="20"/>
  <c r="I58" i="21"/>
  <c r="Q34" i="24"/>
  <c r="I38" i="24"/>
  <c r="I51" i="24"/>
  <c r="I53" i="24"/>
  <c r="F65" i="25"/>
  <c r="I47" i="25"/>
  <c r="I59" i="25"/>
  <c r="I26" i="20"/>
  <c r="I19" i="20"/>
  <c r="U31" i="24"/>
  <c r="I24" i="22"/>
  <c r="I45" i="24"/>
  <c r="I28" i="25"/>
  <c r="I11" i="20"/>
  <c r="R11" i="20"/>
  <c r="W18" i="20"/>
  <c r="I12" i="21"/>
  <c r="I20" i="22"/>
  <c r="I36" i="22"/>
  <c r="I59" i="22"/>
  <c r="V48" i="24"/>
  <c r="W42" i="21"/>
  <c r="W22" i="20"/>
  <c r="W57" i="21"/>
  <c r="I23" i="20"/>
  <c r="I24" i="20"/>
  <c r="I30" i="20"/>
  <c r="R31" i="20"/>
  <c r="W31" i="20" s="1"/>
  <c r="R38" i="20"/>
  <c r="I47" i="20"/>
  <c r="I48" i="20"/>
  <c r="I54" i="20"/>
  <c r="R55" i="20"/>
  <c r="W55" i="20" s="1"/>
  <c r="R8" i="21"/>
  <c r="W8" i="21" s="1"/>
  <c r="I18" i="21"/>
  <c r="I48" i="21"/>
  <c r="I9" i="22"/>
  <c r="I25" i="22"/>
  <c r="I41" i="22"/>
  <c r="I29" i="24"/>
  <c r="S57" i="24"/>
  <c r="G62" i="25" a="1"/>
  <c r="G62" i="25" s="1"/>
  <c r="W7" i="25"/>
  <c r="I12" i="25"/>
  <c r="R47" i="25"/>
  <c r="W47" i="25" s="1"/>
  <c r="R22" i="21"/>
  <c r="W22" i="21" s="1"/>
  <c r="I33" i="21"/>
  <c r="I45" i="21"/>
  <c r="I50" i="21"/>
  <c r="W58" i="22"/>
  <c r="I8" i="24"/>
  <c r="I16" i="24"/>
  <c r="V25" i="24"/>
  <c r="W25" i="24" s="1"/>
  <c r="I37" i="24"/>
  <c r="Q38" i="24"/>
  <c r="I50" i="24"/>
  <c r="R56" i="24"/>
  <c r="I7" i="20"/>
  <c r="I14" i="20"/>
  <c r="I27" i="20"/>
  <c r="I28" i="20"/>
  <c r="I34" i="20"/>
  <c r="I51" i="20"/>
  <c r="I52" i="20"/>
  <c r="I58" i="20"/>
  <c r="R59" i="20"/>
  <c r="W59" i="20" s="1"/>
  <c r="R12" i="21"/>
  <c r="I25" i="21"/>
  <c r="I51" i="21"/>
  <c r="I10" i="22"/>
  <c r="I12" i="22"/>
  <c r="I26" i="22"/>
  <c r="I28" i="22"/>
  <c r="I44" i="22"/>
  <c r="I15" i="24"/>
  <c r="S32" i="24"/>
  <c r="I41" i="24"/>
  <c r="S47" i="24"/>
  <c r="Q55" i="24"/>
  <c r="I24" i="25"/>
  <c r="R24" i="25"/>
  <c r="W24" i="25" s="1"/>
  <c r="I30" i="25"/>
  <c r="I33" i="25"/>
  <c r="I39" i="25"/>
  <c r="I40" i="25"/>
  <c r="U62" i="25" a="1"/>
  <c r="U62" i="25" s="1"/>
  <c r="U20" i="24"/>
  <c r="U15" i="20"/>
  <c r="W15" i="20" s="1"/>
  <c r="I21" i="20"/>
  <c r="U35" i="20"/>
  <c r="W35" i="20" s="1"/>
  <c r="U42" i="20"/>
  <c r="W42" i="20" s="1"/>
  <c r="I13" i="22"/>
  <c r="I29" i="22"/>
  <c r="I45" i="22"/>
  <c r="N54" i="23"/>
  <c r="I7" i="24"/>
  <c r="V12" i="24"/>
  <c r="I26" i="24"/>
  <c r="I35" i="24"/>
  <c r="R37" i="24"/>
  <c r="S38" i="24"/>
  <c r="V47" i="24"/>
  <c r="I49" i="24"/>
  <c r="R52" i="24"/>
  <c r="R54" i="24"/>
  <c r="V56" i="24"/>
  <c r="I58" i="24"/>
  <c r="I13" i="25"/>
  <c r="I21" i="25"/>
  <c r="Q30" i="25"/>
  <c r="W30" i="25" s="1"/>
  <c r="I43" i="25"/>
  <c r="I44" i="25"/>
  <c r="Q45" i="24"/>
  <c r="Q51" i="24"/>
  <c r="R53" i="24"/>
  <c r="W38" i="25"/>
  <c r="I45" i="25"/>
  <c r="I48" i="25"/>
  <c r="W39" i="20"/>
  <c r="S23" i="21"/>
  <c r="W23" i="21" s="1"/>
  <c r="V38" i="24"/>
  <c r="D62" i="20" a="1"/>
  <c r="D62" i="20" s="1"/>
  <c r="I18" i="20"/>
  <c r="I20" i="21"/>
  <c r="I27" i="21"/>
  <c r="S27" i="21"/>
  <c r="W27" i="21" s="1"/>
  <c r="I55" i="21"/>
  <c r="I16" i="22"/>
  <c r="I32" i="22"/>
  <c r="I55" i="22"/>
  <c r="I23" i="24"/>
  <c r="I33" i="24"/>
  <c r="R36" i="24"/>
  <c r="Q44" i="24"/>
  <c r="R45" i="24"/>
  <c r="T54" i="24"/>
  <c r="I57" i="24"/>
  <c r="W11" i="25"/>
  <c r="I16" i="25"/>
  <c r="W42" i="25"/>
  <c r="I51" i="25"/>
  <c r="I52" i="25"/>
  <c r="I56" i="25"/>
  <c r="I54" i="21"/>
  <c r="S20" i="22"/>
  <c r="W20" i="22" s="1"/>
  <c r="R6" i="20"/>
  <c r="I36" i="20"/>
  <c r="E65" i="21"/>
  <c r="I38" i="21"/>
  <c r="I42" i="21"/>
  <c r="I17" i="22"/>
  <c r="I33" i="22"/>
  <c r="I48" i="22"/>
  <c r="I13" i="24"/>
  <c r="I21" i="24"/>
  <c r="I22" i="24"/>
  <c r="Q24" i="24"/>
  <c r="Q27" i="24"/>
  <c r="Q35" i="24"/>
  <c r="S36" i="24"/>
  <c r="I39" i="24"/>
  <c r="I48" i="24"/>
  <c r="R28" i="25"/>
  <c r="W28" i="25" s="1"/>
  <c r="W46" i="25"/>
  <c r="S58" i="21"/>
  <c r="W58" i="21" s="1"/>
  <c r="W52" i="22"/>
  <c r="W55" i="22"/>
  <c r="D61" i="24"/>
  <c r="F65" i="20"/>
  <c r="T65" i="20" s="1"/>
  <c r="U13" i="20"/>
  <c r="W13" i="20" s="1"/>
  <c r="U19" i="20"/>
  <c r="W19" i="20" s="1"/>
  <c r="U26" i="20"/>
  <c r="U43" i="20"/>
  <c r="W43" i="20" s="1"/>
  <c r="U50" i="20"/>
  <c r="W50" i="20" s="1"/>
  <c r="U13" i="21"/>
  <c r="W13" i="21" s="1"/>
  <c r="I24" i="21"/>
  <c r="I34" i="21"/>
  <c r="I39" i="21"/>
  <c r="I49" i="22"/>
  <c r="V9" i="24"/>
  <c r="I12" i="24"/>
  <c r="R24" i="24"/>
  <c r="I32" i="24"/>
  <c r="R35" i="24"/>
  <c r="S43" i="24"/>
  <c r="I47" i="24"/>
  <c r="I8" i="25"/>
  <c r="Q14" i="25"/>
  <c r="I25" i="25"/>
  <c r="G62" i="20" a="1"/>
  <c r="G62" i="20" s="1"/>
  <c r="I39" i="20"/>
  <c r="I46" i="20"/>
  <c r="I9" i="21"/>
  <c r="I10" i="21"/>
  <c r="I16" i="21"/>
  <c r="I21" i="21"/>
  <c r="I31" i="21"/>
  <c r="I40" i="21"/>
  <c r="I43" i="21"/>
  <c r="W50" i="21"/>
  <c r="I18" i="22"/>
  <c r="H65" i="24"/>
  <c r="I11" i="24"/>
  <c r="I20" i="24"/>
  <c r="I56" i="24"/>
  <c r="C62" i="25" a="1"/>
  <c r="C62" i="25" s="1"/>
  <c r="W14" i="20"/>
  <c r="I40" i="20"/>
  <c r="I32" i="21"/>
  <c r="I46" i="21"/>
  <c r="I59" i="21"/>
  <c r="I21" i="22"/>
  <c r="I37" i="22"/>
  <c r="W44" i="22"/>
  <c r="I52" i="22"/>
  <c r="I53" i="22"/>
  <c r="V8" i="24"/>
  <c r="I10" i="24"/>
  <c r="I19" i="24"/>
  <c r="Q22" i="24"/>
  <c r="R23" i="24"/>
  <c r="V35" i="24"/>
  <c r="S41" i="24"/>
  <c r="I46" i="24"/>
  <c r="I55" i="24"/>
  <c r="Q6" i="25"/>
  <c r="I17" i="25"/>
  <c r="I6" i="20"/>
  <c r="I44" i="20"/>
  <c r="W51" i="20"/>
  <c r="I14" i="21"/>
  <c r="I41" i="21"/>
  <c r="I47" i="21"/>
  <c r="S7" i="24"/>
  <c r="R22" i="24"/>
  <c r="I31" i="24"/>
  <c r="R40" i="24"/>
  <c r="V41" i="24"/>
  <c r="I54" i="24"/>
  <c r="T6" i="25"/>
  <c r="I9" i="25"/>
  <c r="W15" i="25"/>
  <c r="I32" i="25"/>
  <c r="I9" i="20"/>
  <c r="W27" i="20"/>
  <c r="W34" i="20"/>
  <c r="I37" i="20"/>
  <c r="T37" i="20"/>
  <c r="W37" i="20" s="1"/>
  <c r="W58" i="20"/>
  <c r="C61" i="21"/>
  <c r="C65" i="21"/>
  <c r="Q65" i="21" s="1"/>
  <c r="C62" i="21" a="1"/>
  <c r="C62" i="21" s="1"/>
  <c r="Q6" i="21"/>
  <c r="W9" i="21"/>
  <c r="W16" i="21"/>
  <c r="T19" i="21"/>
  <c r="W19" i="21" s="1"/>
  <c r="I19" i="21"/>
  <c r="W30" i="21"/>
  <c r="U19" i="22"/>
  <c r="W19" i="22" s="1"/>
  <c r="I19" i="22"/>
  <c r="T21" i="20"/>
  <c r="W21" i="20" s="1"/>
  <c r="I42" i="22"/>
  <c r="R42" i="22"/>
  <c r="W42" i="22" s="1"/>
  <c r="I41" i="20"/>
  <c r="T41" i="20"/>
  <c r="W41" i="20" s="1"/>
  <c r="I52" i="21"/>
  <c r="R52" i="21"/>
  <c r="W52" i="21" s="1"/>
  <c r="W38" i="20"/>
  <c r="V34" i="21"/>
  <c r="W34" i="21" s="1"/>
  <c r="I8" i="20"/>
  <c r="S8" i="20"/>
  <c r="W8" i="20" s="1"/>
  <c r="I16" i="20"/>
  <c r="S16" i="20"/>
  <c r="W16" i="20" s="1"/>
  <c r="I45" i="20"/>
  <c r="T45" i="20"/>
  <c r="W45" i="20" s="1"/>
  <c r="W17" i="21"/>
  <c r="V49" i="21"/>
  <c r="W49" i="21" s="1"/>
  <c r="I49" i="21"/>
  <c r="I14" i="22"/>
  <c r="R14" i="22"/>
  <c r="W14" i="22" s="1"/>
  <c r="I30" i="22"/>
  <c r="R30" i="22"/>
  <c r="W30" i="22" s="1"/>
  <c r="C65" i="20"/>
  <c r="Q65" i="20" s="1"/>
  <c r="I10" i="20"/>
  <c r="W11" i="20"/>
  <c r="I25" i="20"/>
  <c r="T25" i="20"/>
  <c r="W25" i="20" s="1"/>
  <c r="W46" i="20"/>
  <c r="I49" i="20"/>
  <c r="T49" i="20"/>
  <c r="W49" i="20" s="1"/>
  <c r="C61" i="20"/>
  <c r="I7" i="21"/>
  <c r="T7" i="21"/>
  <c r="W7" i="21" s="1"/>
  <c r="U11" i="22"/>
  <c r="I11" i="22"/>
  <c r="U27" i="22"/>
  <c r="W27" i="22" s="1"/>
  <c r="I27" i="22"/>
  <c r="E65" i="20"/>
  <c r="W17" i="20"/>
  <c r="W25" i="21"/>
  <c r="T65" i="25"/>
  <c r="T6" i="20"/>
  <c r="F62" i="20" a="1"/>
  <c r="F62" i="20" s="1"/>
  <c r="F61" i="20"/>
  <c r="I53" i="20"/>
  <c r="T53" i="20"/>
  <c r="W53" i="20" s="1"/>
  <c r="I11" i="21"/>
  <c r="T11" i="21"/>
  <c r="W11" i="21" s="1"/>
  <c r="W9" i="20"/>
  <c r="I29" i="20"/>
  <c r="T29" i="20"/>
  <c r="W29" i="20" s="1"/>
  <c r="I17" i="20"/>
  <c r="I20" i="20"/>
  <c r="S20" i="20"/>
  <c r="W20" i="20" s="1"/>
  <c r="I22" i="20"/>
  <c r="H62" i="20" a="1"/>
  <c r="H62" i="20" s="1"/>
  <c r="I12" i="20"/>
  <c r="S12" i="20"/>
  <c r="W12" i="20" s="1"/>
  <c r="W23" i="20"/>
  <c r="W30" i="20"/>
  <c r="I33" i="20"/>
  <c r="T33" i="20"/>
  <c r="W33" i="20" s="1"/>
  <c r="W47" i="20"/>
  <c r="W54" i="20"/>
  <c r="I57" i="20"/>
  <c r="T57" i="20"/>
  <c r="W57" i="20" s="1"/>
  <c r="W12" i="21"/>
  <c r="I15" i="21"/>
  <c r="T15" i="21"/>
  <c r="W15" i="21" s="1"/>
  <c r="W26" i="21"/>
  <c r="I29" i="21"/>
  <c r="T29" i="21"/>
  <c r="W29" i="21" s="1"/>
  <c r="I37" i="21"/>
  <c r="T37" i="21"/>
  <c r="W37" i="21" s="1"/>
  <c r="D65" i="22"/>
  <c r="R65" i="22" s="1"/>
  <c r="D61" i="22"/>
  <c r="I6" i="22"/>
  <c r="D62" i="22" a="1"/>
  <c r="D62" i="22" s="1"/>
  <c r="R6" i="22"/>
  <c r="Q62" i="22" a="1"/>
  <c r="Q62" i="22" s="1"/>
  <c r="Q61" i="22"/>
  <c r="I22" i="22"/>
  <c r="R22" i="22"/>
  <c r="W22" i="22" s="1"/>
  <c r="V6" i="20"/>
  <c r="D61" i="20"/>
  <c r="E62" i="20" a="1"/>
  <c r="E62" i="20" s="1"/>
  <c r="G65" i="20"/>
  <c r="D62" i="21" a="1"/>
  <c r="D62" i="21" s="1"/>
  <c r="D65" i="21"/>
  <c r="E66" i="21" s="1"/>
  <c r="D61" i="21"/>
  <c r="E62" i="21" a="1"/>
  <c r="E62" i="21" s="1"/>
  <c r="E65" i="22"/>
  <c r="E61" i="22"/>
  <c r="E62" i="22" a="1"/>
  <c r="E62" i="22" s="1"/>
  <c r="S6" i="22"/>
  <c r="W36" i="22"/>
  <c r="U51" i="22"/>
  <c r="W51" i="22" s="1"/>
  <c r="I51" i="22"/>
  <c r="E61" i="20"/>
  <c r="H65" i="20"/>
  <c r="S31" i="21"/>
  <c r="W31" i="21" s="1"/>
  <c r="E61" i="21"/>
  <c r="F65" i="22"/>
  <c r="F61" i="22"/>
  <c r="F62" i="22" a="1"/>
  <c r="F62" i="22" s="1"/>
  <c r="T6" i="22"/>
  <c r="U39" i="22"/>
  <c r="W39" i="22" s="1"/>
  <c r="I39" i="22"/>
  <c r="F65" i="21"/>
  <c r="R24" i="21"/>
  <c r="W24" i="21" s="1"/>
  <c r="I57" i="21"/>
  <c r="F61" i="21"/>
  <c r="F62" i="21" a="1"/>
  <c r="F62" i="21" s="1"/>
  <c r="I46" i="22"/>
  <c r="R46" i="22"/>
  <c r="W46" i="22" s="1"/>
  <c r="S27" i="24"/>
  <c r="I27" i="24"/>
  <c r="S24" i="20"/>
  <c r="W24" i="20" s="1"/>
  <c r="S28" i="20"/>
  <c r="W28" i="20" s="1"/>
  <c r="S32" i="20"/>
  <c r="W32" i="20" s="1"/>
  <c r="S36" i="20"/>
  <c r="W36" i="20" s="1"/>
  <c r="S40" i="20"/>
  <c r="W40" i="20" s="1"/>
  <c r="S44" i="20"/>
  <c r="W44" i="20" s="1"/>
  <c r="S48" i="20"/>
  <c r="W48" i="20" s="1"/>
  <c r="S52" i="20"/>
  <c r="W52" i="20" s="1"/>
  <c r="S56" i="20"/>
  <c r="W56" i="20" s="1"/>
  <c r="G61" i="20"/>
  <c r="G62" i="21" a="1"/>
  <c r="G62" i="21" s="1"/>
  <c r="G61" i="21"/>
  <c r="S6" i="21"/>
  <c r="S10" i="21"/>
  <c r="W10" i="21" s="1"/>
  <c r="S14" i="21"/>
  <c r="W14" i="21" s="1"/>
  <c r="S18" i="21"/>
  <c r="W18" i="21" s="1"/>
  <c r="R21" i="21"/>
  <c r="W21" i="21" s="1"/>
  <c r="I28" i="21"/>
  <c r="T33" i="21"/>
  <c r="W33" i="21" s="1"/>
  <c r="I35" i="21"/>
  <c r="S35" i="21"/>
  <c r="W35" i="21" s="1"/>
  <c r="R40" i="21"/>
  <c r="W40" i="21" s="1"/>
  <c r="W12" i="22"/>
  <c r="W28" i="22"/>
  <c r="W40" i="22"/>
  <c r="H61" i="20"/>
  <c r="H63" i="20" s="1"/>
  <c r="H62" i="21" a="1"/>
  <c r="H62" i="21" s="1"/>
  <c r="H61" i="21"/>
  <c r="T6" i="21"/>
  <c r="W28" i="21"/>
  <c r="T45" i="21"/>
  <c r="W45" i="21" s="1"/>
  <c r="W53" i="21"/>
  <c r="W7" i="22"/>
  <c r="W15" i="22"/>
  <c r="W23" i="22"/>
  <c r="W31" i="22"/>
  <c r="U43" i="22"/>
  <c r="W43" i="22" s="1"/>
  <c r="I43" i="22"/>
  <c r="W34" i="25"/>
  <c r="I6" i="21"/>
  <c r="U62" i="21" a="1"/>
  <c r="U62" i="21" s="1"/>
  <c r="U61" i="21"/>
  <c r="R48" i="21"/>
  <c r="W48" i="21" s="1"/>
  <c r="S65" i="21"/>
  <c r="I34" i="22"/>
  <c r="R34" i="22"/>
  <c r="W34" i="22" s="1"/>
  <c r="V6" i="21"/>
  <c r="R32" i="21"/>
  <c r="W32" i="21" s="1"/>
  <c r="I36" i="21"/>
  <c r="I56" i="21"/>
  <c r="R10" i="22"/>
  <c r="W10" i="22" s="1"/>
  <c r="R18" i="22"/>
  <c r="W18" i="22" s="1"/>
  <c r="R26" i="22"/>
  <c r="W26" i="22" s="1"/>
  <c r="I50" i="22"/>
  <c r="R50" i="22"/>
  <c r="W50" i="22" s="1"/>
  <c r="Q6" i="20"/>
  <c r="R20" i="21"/>
  <c r="W20" i="21" s="1"/>
  <c r="I26" i="21"/>
  <c r="R36" i="21"/>
  <c r="W36" i="21" s="1"/>
  <c r="W41" i="21"/>
  <c r="I53" i="21"/>
  <c r="R56" i="21"/>
  <c r="W56" i="21" s="1"/>
  <c r="G65" i="21"/>
  <c r="I7" i="22"/>
  <c r="I15" i="22"/>
  <c r="I23" i="22"/>
  <c r="I31" i="22"/>
  <c r="U57" i="22"/>
  <c r="W57" i="22" s="1"/>
  <c r="I57" i="22"/>
  <c r="E61" i="24"/>
  <c r="W22" i="25"/>
  <c r="C62" i="20" a="1"/>
  <c r="C62" i="20" s="1"/>
  <c r="V38" i="21"/>
  <c r="W38" i="21" s="1"/>
  <c r="H65" i="21"/>
  <c r="I38" i="22"/>
  <c r="R38" i="22"/>
  <c r="W38" i="22" s="1"/>
  <c r="U47" i="22"/>
  <c r="W47" i="22" s="1"/>
  <c r="I47" i="22"/>
  <c r="I54" i="22"/>
  <c r="R54" i="22"/>
  <c r="W54" i="22" s="1"/>
  <c r="S6" i="20"/>
  <c r="D65" i="20"/>
  <c r="I44" i="21"/>
  <c r="W8" i="22"/>
  <c r="W16" i="22"/>
  <c r="W24" i="22"/>
  <c r="W32" i="22"/>
  <c r="I30" i="21"/>
  <c r="W44" i="21"/>
  <c r="C62" i="22" a="1"/>
  <c r="C62" i="22" s="1"/>
  <c r="W11" i="22"/>
  <c r="U35" i="22"/>
  <c r="W35" i="22" s="1"/>
  <c r="I35" i="22"/>
  <c r="W48" i="22"/>
  <c r="C61" i="24"/>
  <c r="I24" i="24"/>
  <c r="I34" i="24"/>
  <c r="W31" i="25"/>
  <c r="I49" i="25"/>
  <c r="I57" i="25"/>
  <c r="H62" i="25" a="1"/>
  <c r="H62" i="25" s="1"/>
  <c r="G65" i="22"/>
  <c r="G61" i="22"/>
  <c r="S59" i="22"/>
  <c r="W59" i="22" s="1"/>
  <c r="E62" i="24" a="1"/>
  <c r="E62" i="24" s="1"/>
  <c r="I10" i="25"/>
  <c r="W23" i="25"/>
  <c r="W35" i="25"/>
  <c r="W50" i="25"/>
  <c r="H62" i="22" a="1"/>
  <c r="H62" i="22" s="1"/>
  <c r="H65" i="22"/>
  <c r="I56" i="22"/>
  <c r="F62" i="24" a="1"/>
  <c r="F62" i="24" s="1"/>
  <c r="W10" i="25"/>
  <c r="I18" i="25"/>
  <c r="I26" i="25"/>
  <c r="W39" i="25"/>
  <c r="W54" i="25"/>
  <c r="W58" i="25"/>
  <c r="R47" i="21"/>
  <c r="W47" i="21" s="1"/>
  <c r="R51" i="21"/>
  <c r="W51" i="21" s="1"/>
  <c r="R55" i="21"/>
  <c r="W55" i="21" s="1"/>
  <c r="R59" i="21"/>
  <c r="W59" i="21" s="1"/>
  <c r="U6" i="22"/>
  <c r="R9" i="22"/>
  <c r="W9" i="22" s="1"/>
  <c r="R13" i="22"/>
  <c r="W13" i="22" s="1"/>
  <c r="R17" i="22"/>
  <c r="W17" i="22" s="1"/>
  <c r="R21" i="22"/>
  <c r="W21" i="22" s="1"/>
  <c r="R25" i="22"/>
  <c r="W25" i="22" s="1"/>
  <c r="R29" i="22"/>
  <c r="W29" i="22" s="1"/>
  <c r="R33" i="22"/>
  <c r="W33" i="22" s="1"/>
  <c r="R37" i="22"/>
  <c r="W37" i="22" s="1"/>
  <c r="R41" i="22"/>
  <c r="W41" i="22" s="1"/>
  <c r="R45" i="22"/>
  <c r="W45" i="22" s="1"/>
  <c r="R49" i="22"/>
  <c r="W49" i="22" s="1"/>
  <c r="R53" i="22"/>
  <c r="W53" i="22" s="1"/>
  <c r="R56" i="22"/>
  <c r="W56" i="22" s="1"/>
  <c r="G65" i="24"/>
  <c r="H66" i="24" s="1"/>
  <c r="W18" i="25"/>
  <c r="W26" i="25"/>
  <c r="W43" i="25"/>
  <c r="S39" i="21"/>
  <c r="W39" i="21" s="1"/>
  <c r="S43" i="21"/>
  <c r="W43" i="21" s="1"/>
  <c r="V6" i="22"/>
  <c r="G62" i="22" a="1"/>
  <c r="G62" i="22" s="1"/>
  <c r="C61" i="22"/>
  <c r="W51" i="25"/>
  <c r="C65" i="22"/>
  <c r="W19" i="25"/>
  <c r="W27" i="25"/>
  <c r="W55" i="25"/>
  <c r="W59" i="25"/>
  <c r="I36" i="24"/>
  <c r="T52" i="24"/>
  <c r="I52" i="24"/>
  <c r="I58" i="22"/>
  <c r="R28" i="24"/>
  <c r="I28" i="24"/>
  <c r="D65" i="25"/>
  <c r="W14" i="25"/>
  <c r="I37" i="25"/>
  <c r="H61" i="22"/>
  <c r="I59" i="24"/>
  <c r="E65" i="25"/>
  <c r="F66" i="25" s="1"/>
  <c r="E61" i="25"/>
  <c r="E62" i="25" a="1"/>
  <c r="E62" i="25" s="1"/>
  <c r="S6" i="25"/>
  <c r="I22" i="25"/>
  <c r="I34" i="25"/>
  <c r="I41" i="25"/>
  <c r="R9" i="24"/>
  <c r="F61" i="24"/>
  <c r="G62" i="24" a="1"/>
  <c r="G62" i="24" s="1"/>
  <c r="C65" i="24"/>
  <c r="R6" i="25"/>
  <c r="I7" i="25"/>
  <c r="I11" i="25"/>
  <c r="I15" i="25"/>
  <c r="I19" i="25"/>
  <c r="I23" i="25"/>
  <c r="I27" i="25"/>
  <c r="I31" i="25"/>
  <c r="I35" i="25"/>
  <c r="Q37" i="25"/>
  <c r="W37" i="25" s="1"/>
  <c r="Q41" i="25"/>
  <c r="W41" i="25" s="1"/>
  <c r="Q45" i="25"/>
  <c r="W45" i="25" s="1"/>
  <c r="Q49" i="25"/>
  <c r="W49" i="25" s="1"/>
  <c r="Q53" i="25"/>
  <c r="W53" i="25" s="1"/>
  <c r="Q57" i="25"/>
  <c r="W57" i="25" s="1"/>
  <c r="D62" i="25" a="1"/>
  <c r="D62" i="25" s="1"/>
  <c r="Q37" i="24"/>
  <c r="S39" i="24"/>
  <c r="V42" i="24"/>
  <c r="U43" i="24"/>
  <c r="G61" i="24"/>
  <c r="D65" i="24"/>
  <c r="I38" i="25"/>
  <c r="I42" i="25"/>
  <c r="I46" i="25"/>
  <c r="I50" i="25"/>
  <c r="I54" i="25"/>
  <c r="I58" i="25"/>
  <c r="C61" i="25"/>
  <c r="C63" i="25" s="1"/>
  <c r="C65" i="25"/>
  <c r="H61" i="24"/>
  <c r="H62" i="24" a="1"/>
  <c r="H62" i="24" s="1"/>
  <c r="E65" i="24"/>
  <c r="D61" i="25"/>
  <c r="M30" i="23"/>
  <c r="N44" i="23"/>
  <c r="Q52" i="24"/>
  <c r="F65" i="24"/>
  <c r="F66" i="24" s="1"/>
  <c r="I6" i="25"/>
  <c r="V37" i="24"/>
  <c r="C62" i="24" a="1"/>
  <c r="C62" i="24" s="1"/>
  <c r="V6" i="25"/>
  <c r="S9" i="25"/>
  <c r="W9" i="25" s="1"/>
  <c r="S13" i="25"/>
  <c r="W13" i="25" s="1"/>
  <c r="S17" i="25"/>
  <c r="W17" i="25" s="1"/>
  <c r="S21" i="25"/>
  <c r="W21" i="25" s="1"/>
  <c r="S25" i="25"/>
  <c r="W25" i="25" s="1"/>
  <c r="S29" i="25"/>
  <c r="W29" i="25" s="1"/>
  <c r="S33" i="25"/>
  <c r="W33" i="25" s="1"/>
  <c r="R40" i="25"/>
  <c r="W40" i="25" s="1"/>
  <c r="R44" i="25"/>
  <c r="W44" i="25" s="1"/>
  <c r="R48" i="25"/>
  <c r="W48" i="25" s="1"/>
  <c r="R52" i="25"/>
  <c r="W52" i="25" s="1"/>
  <c r="R56" i="25"/>
  <c r="W56" i="25" s="1"/>
  <c r="F61" i="25"/>
  <c r="F62" i="25" a="1"/>
  <c r="F62" i="25" s="1"/>
  <c r="Q17" i="24"/>
  <c r="Q19" i="24"/>
  <c r="Q20" i="24"/>
  <c r="R21" i="24"/>
  <c r="S22" i="24"/>
  <c r="S23" i="24"/>
  <c r="U24" i="24"/>
  <c r="Q26" i="24"/>
  <c r="R27" i="24"/>
  <c r="Q33" i="24"/>
  <c r="S35" i="24"/>
  <c r="V36" i="24"/>
  <c r="Q50" i="24"/>
  <c r="R51" i="24"/>
  <c r="Q58" i="24"/>
  <c r="R59" i="24"/>
  <c r="G61" i="25"/>
  <c r="G65" i="25"/>
  <c r="M15" i="23"/>
  <c r="Q15" i="24"/>
  <c r="Q16" i="24"/>
  <c r="R17" i="24"/>
  <c r="Q18" i="24"/>
  <c r="R19" i="24"/>
  <c r="R20" i="24"/>
  <c r="S21" i="24"/>
  <c r="U22" i="24"/>
  <c r="V23" i="24"/>
  <c r="V24" i="24"/>
  <c r="R26" i="24"/>
  <c r="Q32" i="24"/>
  <c r="R33" i="24"/>
  <c r="S34" i="24"/>
  <c r="Q49" i="24"/>
  <c r="R50" i="24"/>
  <c r="S51" i="24"/>
  <c r="Q57" i="24"/>
  <c r="R58" i="24"/>
  <c r="D62" i="24" a="1"/>
  <c r="D62" i="24" s="1"/>
  <c r="D63" i="24" s="1"/>
  <c r="R32" i="25"/>
  <c r="W32" i="25" s="1"/>
  <c r="H61" i="25"/>
  <c r="H65" i="25"/>
  <c r="Q14" i="24"/>
  <c r="R15" i="24"/>
  <c r="R16" i="24"/>
  <c r="S17" i="24"/>
  <c r="R18" i="24"/>
  <c r="S19" i="24"/>
  <c r="S20" i="24"/>
  <c r="V21" i="24"/>
  <c r="V22" i="24"/>
  <c r="S26" i="24"/>
  <c r="U27" i="24"/>
  <c r="Q29" i="24"/>
  <c r="Q30" i="24"/>
  <c r="Q31" i="24"/>
  <c r="R32" i="24"/>
  <c r="S33" i="24"/>
  <c r="V34" i="24"/>
  <c r="Q48" i="24"/>
  <c r="R49" i="24"/>
  <c r="S50" i="24"/>
  <c r="V51" i="24"/>
  <c r="U52" i="24"/>
  <c r="Q53" i="24"/>
  <c r="Q54" i="24"/>
  <c r="Q56" i="24"/>
  <c r="R57" i="24"/>
  <c r="S58" i="24"/>
  <c r="V59" i="24"/>
  <c r="U61" i="25"/>
  <c r="U63" i="25" s="1"/>
  <c r="M55" i="23"/>
  <c r="I6" i="24"/>
  <c r="Q9" i="24"/>
  <c r="Q12" i="24"/>
  <c r="Q13" i="24"/>
  <c r="R14" i="24"/>
  <c r="S15" i="24"/>
  <c r="T17" i="24"/>
  <c r="S18" i="24"/>
  <c r="U19" i="24"/>
  <c r="V20" i="24"/>
  <c r="V26" i="24"/>
  <c r="V27" i="24"/>
  <c r="V28" i="24"/>
  <c r="R29" i="24"/>
  <c r="R30" i="24"/>
  <c r="R31" i="24"/>
  <c r="V33" i="24"/>
  <c r="Q42" i="24"/>
  <c r="Q47" i="24"/>
  <c r="S49" i="24"/>
  <c r="V50" i="24"/>
  <c r="T8" i="25"/>
  <c r="W8" i="25" s="1"/>
  <c r="T12" i="25"/>
  <c r="W12" i="25" s="1"/>
  <c r="T16" i="25"/>
  <c r="W16" i="25" s="1"/>
  <c r="T20" i="25"/>
  <c r="W20" i="25" s="1"/>
  <c r="N17" i="23"/>
  <c r="Q6" i="24"/>
  <c r="Q8" i="24"/>
  <c r="R10" i="24"/>
  <c r="R11" i="24"/>
  <c r="R12" i="24"/>
  <c r="R13" i="24"/>
  <c r="S14" i="24"/>
  <c r="U15" i="24"/>
  <c r="V16" i="24"/>
  <c r="U17" i="24"/>
  <c r="V18" i="24"/>
  <c r="V19" i="24"/>
  <c r="S29" i="24"/>
  <c r="S30" i="24"/>
  <c r="S31" i="24"/>
  <c r="V32" i="24"/>
  <c r="Q41" i="24"/>
  <c r="Q43" i="24"/>
  <c r="Q46" i="24"/>
  <c r="R47" i="24"/>
  <c r="S48" i="24"/>
  <c r="V49" i="24"/>
  <c r="S53" i="24"/>
  <c r="S54" i="24"/>
  <c r="R55" i="24"/>
  <c r="V57" i="24"/>
  <c r="R7" i="24"/>
  <c r="R8" i="24"/>
  <c r="S9" i="24"/>
  <c r="S10" i="24"/>
  <c r="S11" i="24"/>
  <c r="S13" i="24"/>
  <c r="V15" i="24"/>
  <c r="V17" i="24"/>
  <c r="U29" i="24"/>
  <c r="U30" i="24"/>
  <c r="Q40" i="24"/>
  <c r="R41" i="24"/>
  <c r="S42" i="24"/>
  <c r="R43" i="24"/>
  <c r="N42" i="23"/>
  <c r="M6" i="23"/>
  <c r="M53" i="23"/>
  <c r="N41" i="23"/>
  <c r="M48" i="23"/>
  <c r="M29" i="23"/>
  <c r="N19" i="23"/>
  <c r="N29" i="23"/>
  <c r="M16" i="23"/>
  <c r="M26" i="23"/>
  <c r="N31" i="23"/>
  <c r="N37" i="23"/>
  <c r="U32" i="40"/>
  <c r="N40" i="24"/>
  <c r="U40" i="24" s="1"/>
  <c r="N40" i="26"/>
  <c r="U40" i="26" s="1"/>
  <c r="Z49" i="40"/>
  <c r="S15" i="26"/>
  <c r="V17" i="26"/>
  <c r="U24" i="26"/>
  <c r="S26" i="26"/>
  <c r="U27" i="26"/>
  <c r="Q32" i="26"/>
  <c r="R6" i="24"/>
  <c r="K65" i="24"/>
  <c r="L65" i="26"/>
  <c r="R14" i="26"/>
  <c r="V33" i="26"/>
  <c r="S42" i="26"/>
  <c r="S43" i="26"/>
  <c r="U33" i="40"/>
  <c r="O65" i="24"/>
  <c r="O65" i="26"/>
  <c r="V9" i="26"/>
  <c r="U44" i="40"/>
  <c r="Q28" i="26"/>
  <c r="S35" i="26"/>
  <c r="Q40" i="26"/>
  <c r="U19" i="26"/>
  <c r="U30" i="26"/>
  <c r="U39" i="40"/>
  <c r="M40" i="26"/>
  <c r="V48" i="26"/>
  <c r="U48" i="40"/>
  <c r="Z56" i="40"/>
  <c r="Q10" i="26"/>
  <c r="R16" i="26"/>
  <c r="Q23" i="26"/>
  <c r="Q26" i="26"/>
  <c r="T52" i="26"/>
  <c r="U25" i="40"/>
  <c r="V6" i="26"/>
  <c r="S33" i="26"/>
  <c r="S39" i="26"/>
  <c r="M51" i="23"/>
  <c r="L9" i="23"/>
  <c r="M43" i="23"/>
  <c r="N38" i="23"/>
  <c r="M31" i="23"/>
  <c r="M44" i="23"/>
  <c r="M18" i="23"/>
  <c r="N59" i="23"/>
  <c r="M32" i="23"/>
  <c r="M41" i="23"/>
  <c r="N22" i="23"/>
  <c r="L48" i="23"/>
  <c r="M19" i="23"/>
  <c r="M27" i="23"/>
  <c r="N51" i="23"/>
  <c r="M10" i="23"/>
  <c r="M11" i="23"/>
  <c r="N13" i="23"/>
  <c r="N32" i="23"/>
  <c r="N39" i="23"/>
  <c r="M42" i="23"/>
  <c r="L8" i="23"/>
  <c r="M20" i="23"/>
  <c r="L21" i="23"/>
  <c r="M28" i="23"/>
  <c r="M46" i="23"/>
  <c r="M58" i="23"/>
  <c r="N8" i="23"/>
  <c r="N15" i="23"/>
  <c r="M39" i="23"/>
  <c r="L44" i="23"/>
  <c r="N53" i="23"/>
  <c r="M17" i="23"/>
  <c r="N33" i="23"/>
  <c r="M38" i="23"/>
  <c r="N49" i="23"/>
  <c r="M54" i="23"/>
  <c r="M22" i="23"/>
  <c r="N25" i="23"/>
  <c r="N34" i="23"/>
  <c r="L41" i="23"/>
  <c r="N43" i="23"/>
  <c r="N9" i="23"/>
  <c r="M14" i="23"/>
  <c r="L20" i="23"/>
  <c r="M40" i="23"/>
  <c r="L33" i="23"/>
  <c r="L49" i="23"/>
  <c r="M56" i="23"/>
  <c r="L12" i="23"/>
  <c r="L17" i="23"/>
  <c r="N52" i="23"/>
  <c r="M9" i="23"/>
  <c r="L15" i="23"/>
  <c r="M21" i="23"/>
  <c r="M33" i="23"/>
  <c r="L39" i="23"/>
  <c r="M45" i="23"/>
  <c r="M52" i="23"/>
  <c r="C63" i="23"/>
  <c r="L13" i="23"/>
  <c r="L25" i="23"/>
  <c r="L37" i="23"/>
  <c r="N58" i="23"/>
  <c r="M7" i="23"/>
  <c r="L51" i="23"/>
  <c r="N56" i="23"/>
  <c r="H67" i="23"/>
  <c r="N12" i="23"/>
  <c r="M13" i="23"/>
  <c r="L19" i="23"/>
  <c r="M25" i="23"/>
  <c r="M37" i="23"/>
  <c r="L7" i="23"/>
  <c r="M23" i="23"/>
  <c r="M35" i="23"/>
  <c r="M47" i="23"/>
  <c r="C64" i="23" a="1"/>
  <c r="C64" i="23" s="1"/>
  <c r="M12" i="23"/>
  <c r="M24" i="23"/>
  <c r="M36" i="23"/>
  <c r="M49" i="23"/>
  <c r="C67" i="23"/>
  <c r="L16" i="23"/>
  <c r="L28" i="23"/>
  <c r="L40" i="23"/>
  <c r="L53" i="23"/>
  <c r="M59" i="23"/>
  <c r="N16" i="23"/>
  <c r="L23" i="23"/>
  <c r="L35" i="23"/>
  <c r="N40" i="23"/>
  <c r="S61" i="40"/>
  <c r="M8" i="23"/>
  <c r="W61" i="40"/>
  <c r="Z45" i="40"/>
  <c r="T29" i="26"/>
  <c r="M38" i="26"/>
  <c r="T38" i="26" s="1"/>
  <c r="X61" i="40"/>
  <c r="U9" i="40"/>
  <c r="U56" i="40"/>
  <c r="U57" i="40"/>
  <c r="M16" i="24"/>
  <c r="T16" i="24" s="1"/>
  <c r="Q9" i="26"/>
  <c r="R15" i="26"/>
  <c r="S16" i="26"/>
  <c r="Q33" i="26"/>
  <c r="S41" i="26"/>
  <c r="Q56" i="26"/>
  <c r="N45" i="24"/>
  <c r="U45" i="24" s="1"/>
  <c r="R56" i="26"/>
  <c r="Q8" i="26"/>
  <c r="S9" i="26"/>
  <c r="Q22" i="26"/>
  <c r="R23" i="26"/>
  <c r="Q54" i="26"/>
  <c r="L6" i="23"/>
  <c r="L10" i="23"/>
  <c r="L18" i="23"/>
  <c r="L22" i="23"/>
  <c r="L26" i="23"/>
  <c r="L34" i="23"/>
  <c r="L38" i="23"/>
  <c r="L42" i="23"/>
  <c r="L58" i="23"/>
  <c r="P54" i="24"/>
  <c r="V16" i="26"/>
  <c r="V34" i="26"/>
  <c r="U13" i="40"/>
  <c r="U22" i="40"/>
  <c r="Z27" i="40"/>
  <c r="H64" i="23" a="1"/>
  <c r="H64" i="23" s="1"/>
  <c r="Q7" i="26"/>
  <c r="S8" i="26"/>
  <c r="Q21" i="26"/>
  <c r="Q37" i="26"/>
  <c r="S38" i="26"/>
  <c r="S47" i="26"/>
  <c r="T8" i="26"/>
  <c r="U23" i="26"/>
  <c r="S32" i="26"/>
  <c r="M50" i="26"/>
  <c r="T50" i="26" s="1"/>
  <c r="Z33" i="40"/>
  <c r="U36" i="40"/>
  <c r="L59" i="23"/>
  <c r="Q20" i="26"/>
  <c r="Q31" i="26"/>
  <c r="Q36" i="26"/>
  <c r="S37" i="26"/>
  <c r="V39" i="26"/>
  <c r="S46" i="26"/>
  <c r="S52" i="26"/>
  <c r="S53" i="26"/>
  <c r="Z15" i="40"/>
  <c r="U21" i="40"/>
  <c r="U35" i="40"/>
  <c r="U43" i="40"/>
  <c r="M15" i="24"/>
  <c r="T15" i="24" s="1"/>
  <c r="N10" i="26"/>
  <c r="P10" i="26" s="1"/>
  <c r="Q12" i="26"/>
  <c r="Q18" i="26"/>
  <c r="Q30" i="26"/>
  <c r="V32" i="26"/>
  <c r="V47" i="26"/>
  <c r="U5" i="40"/>
  <c r="H63" i="23"/>
  <c r="R12" i="26"/>
  <c r="Q29" i="26"/>
  <c r="S36" i="26"/>
  <c r="Q44" i="26"/>
  <c r="S45" i="26"/>
  <c r="R51" i="26"/>
  <c r="U52" i="26"/>
  <c r="M28" i="24"/>
  <c r="T28" i="24" s="1"/>
  <c r="M34" i="24"/>
  <c r="T34" i="24" s="1"/>
  <c r="Q11" i="26"/>
  <c r="S12" i="26"/>
  <c r="S18" i="26"/>
  <c r="V37" i="26"/>
  <c r="V46" i="26"/>
  <c r="V52" i="26"/>
  <c r="Q10" i="29"/>
  <c r="Q22" i="29"/>
  <c r="Q34" i="29"/>
  <c r="Q46" i="29"/>
  <c r="Q11" i="29"/>
  <c r="Q17" i="29"/>
  <c r="Q29" i="29"/>
  <c r="Q41" i="29"/>
  <c r="Q59" i="29"/>
  <c r="C65" i="29"/>
  <c r="Q65" i="29" s="1"/>
  <c r="Q13" i="29"/>
  <c r="Q37" i="29"/>
  <c r="Q49" i="29"/>
  <c r="Q55" i="29"/>
  <c r="Q38" i="29"/>
  <c r="Q44" i="29"/>
  <c r="R65" i="29"/>
  <c r="Q21" i="29"/>
  <c r="Q33" i="29"/>
  <c r="Q45" i="29"/>
  <c r="J61" i="29"/>
  <c r="J65" i="29"/>
  <c r="Q45" i="27"/>
  <c r="Q52" i="28"/>
  <c r="K55" i="29"/>
  <c r="K18" i="29"/>
  <c r="K41" i="29"/>
  <c r="K42" i="29"/>
  <c r="K8" i="29"/>
  <c r="R8" i="29" s="1"/>
  <c r="Q14" i="29"/>
  <c r="K19" i="29"/>
  <c r="Q26" i="29"/>
  <c r="K31" i="29"/>
  <c r="K32" i="29"/>
  <c r="K43" i="29"/>
  <c r="Q50" i="29"/>
  <c r="K57" i="29"/>
  <c r="K9" i="29"/>
  <c r="Q15" i="29"/>
  <c r="K20" i="29"/>
  <c r="Q27" i="29"/>
  <c r="K33" i="29"/>
  <c r="K44" i="29"/>
  <c r="Q51" i="29"/>
  <c r="Q52" i="29"/>
  <c r="K58" i="29"/>
  <c r="K10" i="29"/>
  <c r="K21" i="29"/>
  <c r="R21" i="29" s="1"/>
  <c r="K34" i="29"/>
  <c r="R34" i="29" s="1"/>
  <c r="K45" i="29"/>
  <c r="Q53" i="29"/>
  <c r="K59" i="29"/>
  <c r="J62" i="29" a="1"/>
  <c r="J62" i="29" s="1"/>
  <c r="J63" i="29" s="1"/>
  <c r="K11" i="29"/>
  <c r="K22" i="29"/>
  <c r="K35" i="29"/>
  <c r="R35" i="29" s="1"/>
  <c r="K46" i="29"/>
  <c r="R6" i="29"/>
  <c r="Q7" i="29"/>
  <c r="Q18" i="29"/>
  <c r="K23" i="29"/>
  <c r="Q30" i="29"/>
  <c r="K36" i="29"/>
  <c r="Q42" i="29"/>
  <c r="K47" i="29"/>
  <c r="R54" i="29"/>
  <c r="R55" i="29"/>
  <c r="Q56" i="29"/>
  <c r="K17" i="29"/>
  <c r="K7" i="29"/>
  <c r="R7" i="29"/>
  <c r="K12" i="29"/>
  <c r="R18" i="29"/>
  <c r="Q19" i="29"/>
  <c r="K24" i="29"/>
  <c r="Q31" i="29"/>
  <c r="K37" i="29"/>
  <c r="K48" i="29"/>
  <c r="E1" i="29"/>
  <c r="K13" i="29"/>
  <c r="K25" i="29"/>
  <c r="K49" i="29"/>
  <c r="R57" i="29"/>
  <c r="K14" i="29"/>
  <c r="R20" i="29"/>
  <c r="K26" i="29"/>
  <c r="R32" i="29"/>
  <c r="R33" i="29"/>
  <c r="K38" i="29"/>
  <c r="K50" i="29"/>
  <c r="K51" i="29"/>
  <c r="R58" i="29"/>
  <c r="L1" i="29"/>
  <c r="K15" i="29"/>
  <c r="R15" i="29" s="1"/>
  <c r="K27" i="29"/>
  <c r="K39" i="29"/>
  <c r="K52" i="29"/>
  <c r="R59" i="29"/>
  <c r="K29" i="29"/>
  <c r="K30" i="29"/>
  <c r="R30" i="29" s="1"/>
  <c r="K56" i="29"/>
  <c r="K16" i="29"/>
  <c r="Q23" i="29"/>
  <c r="K28" i="29"/>
  <c r="K40" i="29"/>
  <c r="K53" i="29"/>
  <c r="Q43" i="28"/>
  <c r="K58" i="28"/>
  <c r="K55" i="28"/>
  <c r="K59" i="28"/>
  <c r="K56" i="28"/>
  <c r="K57" i="28"/>
  <c r="K6" i="28"/>
  <c r="K7" i="28"/>
  <c r="K8" i="28"/>
  <c r="K9" i="28"/>
  <c r="K10" i="28"/>
  <c r="K11" i="28"/>
  <c r="K12" i="28"/>
  <c r="K13" i="28"/>
  <c r="K14" i="28"/>
  <c r="K15" i="28"/>
  <c r="K16" i="28"/>
  <c r="K17" i="28"/>
  <c r="K18" i="28"/>
  <c r="R18" i="28" s="1"/>
  <c r="K19" i="28"/>
  <c r="K20" i="28"/>
  <c r="K21" i="28"/>
  <c r="K22" i="28"/>
  <c r="K23" i="28"/>
  <c r="K24" i="28"/>
  <c r="K25" i="28"/>
  <c r="K26" i="28"/>
  <c r="K27" i="28"/>
  <c r="K28" i="28"/>
  <c r="R28" i="28" s="1"/>
  <c r="K29" i="28"/>
  <c r="K30" i="28"/>
  <c r="R30" i="28" s="1"/>
  <c r="K31" i="28"/>
  <c r="D33" i="28"/>
  <c r="D34" i="28"/>
  <c r="D35" i="28"/>
  <c r="D36" i="28"/>
  <c r="D37" i="28"/>
  <c r="D38" i="28"/>
  <c r="D39" i="28"/>
  <c r="D40" i="28"/>
  <c r="D41" i="28"/>
  <c r="D42" i="28"/>
  <c r="D43" i="28"/>
  <c r="D44" i="28"/>
  <c r="D45" i="28"/>
  <c r="D46" i="28"/>
  <c r="D47" i="28"/>
  <c r="D48" i="28"/>
  <c r="D49" i="28"/>
  <c r="D50" i="28"/>
  <c r="D51" i="28"/>
  <c r="L1" i="28"/>
  <c r="D52" i="28"/>
  <c r="K52" i="28"/>
  <c r="K53" i="28"/>
  <c r="D55" i="28"/>
  <c r="D56" i="28"/>
  <c r="D57" i="28"/>
  <c r="D58" i="28"/>
  <c r="D59" i="28"/>
  <c r="D54" i="28"/>
  <c r="E1" i="28"/>
  <c r="D53" i="28"/>
  <c r="Q26" i="28"/>
  <c r="Q29" i="28"/>
  <c r="D6" i="28"/>
  <c r="D7" i="28"/>
  <c r="D8" i="28"/>
  <c r="D9" i="28"/>
  <c r="D10" i="28"/>
  <c r="D11" i="28"/>
  <c r="D12" i="28"/>
  <c r="D13" i="28"/>
  <c r="D14" i="28"/>
  <c r="D15" i="28"/>
  <c r="D16" i="28"/>
  <c r="D17" i="28"/>
  <c r="D18" i="28"/>
  <c r="D19" i="28"/>
  <c r="D20" i="28"/>
  <c r="D21" i="28"/>
  <c r="D22" i="28"/>
  <c r="D23" i="28"/>
  <c r="D24" i="28"/>
  <c r="D25" i="28"/>
  <c r="D26" i="28"/>
  <c r="D27" i="28"/>
  <c r="D28" i="28"/>
  <c r="D29" i="28"/>
  <c r="D30" i="28"/>
  <c r="D31" i="28"/>
  <c r="K33" i="28"/>
  <c r="R33" i="28" s="1"/>
  <c r="K34" i="28"/>
  <c r="K35" i="28"/>
  <c r="K36" i="28"/>
  <c r="K37" i="28"/>
  <c r="K38" i="28"/>
  <c r="K39" i="28"/>
  <c r="K40" i="28"/>
  <c r="K41" i="28"/>
  <c r="K42" i="28"/>
  <c r="K43" i="28"/>
  <c r="K44" i="28"/>
  <c r="K45" i="28"/>
  <c r="K46" i="28"/>
  <c r="K47" i="28"/>
  <c r="K48" i="28"/>
  <c r="K49" i="28"/>
  <c r="K50" i="28"/>
  <c r="K59" i="27"/>
  <c r="L59" i="27"/>
  <c r="K57" i="27"/>
  <c r="L57" i="27"/>
  <c r="K55" i="27"/>
  <c r="L55" i="27"/>
  <c r="K58" i="27"/>
  <c r="R58" i="27" s="1"/>
  <c r="M1" i="27"/>
  <c r="L58" i="27"/>
  <c r="K56" i="27"/>
  <c r="E1" i="27"/>
  <c r="K7" i="27"/>
  <c r="K8" i="27"/>
  <c r="K9" i="27"/>
  <c r="K10" i="27"/>
  <c r="K11" i="27"/>
  <c r="K12" i="27"/>
  <c r="K13" i="27"/>
  <c r="K14" i="27"/>
  <c r="K15" i="27"/>
  <c r="K16" i="27"/>
  <c r="K17" i="27"/>
  <c r="K18" i="27"/>
  <c r="K19" i="27"/>
  <c r="K20" i="27"/>
  <c r="K21" i="27"/>
  <c r="K22" i="27"/>
  <c r="K23" i="27"/>
  <c r="K24" i="27"/>
  <c r="R24" i="27" s="1"/>
  <c r="K25" i="27"/>
  <c r="K26" i="27"/>
  <c r="K27" i="27"/>
  <c r="K28" i="27"/>
  <c r="K29" i="27"/>
  <c r="K30" i="27"/>
  <c r="K31" i="27"/>
  <c r="D33" i="27"/>
  <c r="D34" i="27"/>
  <c r="D35" i="27"/>
  <c r="D36" i="27"/>
  <c r="D37" i="27"/>
  <c r="D38" i="27"/>
  <c r="D39" i="27"/>
  <c r="D40" i="27"/>
  <c r="D41" i="27"/>
  <c r="D42" i="27"/>
  <c r="D43" i="27"/>
  <c r="D44" i="27"/>
  <c r="D45" i="27"/>
  <c r="D46" i="27"/>
  <c r="D47" i="27"/>
  <c r="D48" i="27"/>
  <c r="D49" i="27"/>
  <c r="D50" i="27"/>
  <c r="D51" i="27"/>
  <c r="L7" i="27"/>
  <c r="L8" i="27"/>
  <c r="L9" i="27"/>
  <c r="L10" i="27"/>
  <c r="L11" i="27"/>
  <c r="L12" i="27"/>
  <c r="L13" i="27"/>
  <c r="L14" i="27"/>
  <c r="L15" i="27"/>
  <c r="L16" i="27"/>
  <c r="L17" i="27"/>
  <c r="L18" i="27"/>
  <c r="L19" i="27"/>
  <c r="L20" i="27"/>
  <c r="L21" i="27"/>
  <c r="L22" i="27"/>
  <c r="L23" i="27"/>
  <c r="L24" i="27"/>
  <c r="L25" i="27"/>
  <c r="L26" i="27"/>
  <c r="L27" i="27"/>
  <c r="L28" i="27"/>
  <c r="L29" i="27"/>
  <c r="L30" i="27"/>
  <c r="L31" i="27"/>
  <c r="K52" i="27"/>
  <c r="M7" i="27"/>
  <c r="M8" i="27"/>
  <c r="M9" i="27"/>
  <c r="M10" i="27"/>
  <c r="M11" i="27"/>
  <c r="M12" i="27"/>
  <c r="M13" i="27"/>
  <c r="M14" i="27"/>
  <c r="M15" i="27"/>
  <c r="M16" i="27"/>
  <c r="M17" i="27"/>
  <c r="M18" i="27"/>
  <c r="M19" i="27"/>
  <c r="M20" i="27"/>
  <c r="M21" i="27"/>
  <c r="M22" i="27"/>
  <c r="M23" i="27"/>
  <c r="M24" i="27"/>
  <c r="M25" i="27"/>
  <c r="M26" i="27"/>
  <c r="M27" i="27"/>
  <c r="M28" i="27"/>
  <c r="M29" i="27"/>
  <c r="M30" i="27"/>
  <c r="M31" i="27"/>
  <c r="L52" i="27"/>
  <c r="D55" i="27"/>
  <c r="D56" i="27"/>
  <c r="D57" i="27"/>
  <c r="D58" i="27"/>
  <c r="D59" i="27"/>
  <c r="K54" i="27"/>
  <c r="K6" i="27"/>
  <c r="M52" i="27"/>
  <c r="L54" i="27"/>
  <c r="L6" i="27"/>
  <c r="M6" i="27"/>
  <c r="M54" i="27"/>
  <c r="Q13" i="27"/>
  <c r="Q21" i="27"/>
  <c r="Q29" i="27"/>
  <c r="Q33" i="27"/>
  <c r="N1" i="27"/>
  <c r="D7" i="27"/>
  <c r="D8" i="27"/>
  <c r="D9" i="27"/>
  <c r="D10" i="27"/>
  <c r="D11" i="27"/>
  <c r="D12" i="27"/>
  <c r="D13" i="27"/>
  <c r="D14" i="27"/>
  <c r="D15" i="27"/>
  <c r="D16" i="27"/>
  <c r="D17" i="27"/>
  <c r="D18" i="27"/>
  <c r="D19" i="27"/>
  <c r="D20" i="27"/>
  <c r="D21" i="27"/>
  <c r="D22" i="27"/>
  <c r="D23" i="27"/>
  <c r="D24" i="27"/>
  <c r="D25" i="27"/>
  <c r="D26" i="27"/>
  <c r="D27" i="27"/>
  <c r="D28" i="27"/>
  <c r="D29" i="27"/>
  <c r="D30" i="27"/>
  <c r="D31" i="27"/>
  <c r="D32" i="27"/>
  <c r="K33" i="27"/>
  <c r="K34" i="27"/>
  <c r="K35" i="27"/>
  <c r="K36" i="27"/>
  <c r="K37" i="27"/>
  <c r="K38" i="27"/>
  <c r="K39" i="27"/>
  <c r="K40" i="27"/>
  <c r="K41" i="27"/>
  <c r="K42" i="27"/>
  <c r="K43" i="27"/>
  <c r="K44" i="27"/>
  <c r="K45" i="27"/>
  <c r="K46" i="27"/>
  <c r="R46" i="27" s="1"/>
  <c r="K47" i="27"/>
  <c r="K48" i="27"/>
  <c r="K49" i="27"/>
  <c r="K50" i="27"/>
  <c r="L33" i="27"/>
  <c r="L34" i="27"/>
  <c r="L35" i="27"/>
  <c r="L36" i="27"/>
  <c r="L37" i="27"/>
  <c r="L38" i="27"/>
  <c r="L39" i="27"/>
  <c r="L40" i="27"/>
  <c r="L41" i="27"/>
  <c r="L42" i="27"/>
  <c r="L43" i="27"/>
  <c r="L44" i="27"/>
  <c r="L45" i="27"/>
  <c r="L46" i="27"/>
  <c r="L47" i="27"/>
  <c r="L48" i="27"/>
  <c r="L49" i="27"/>
  <c r="L50" i="27"/>
  <c r="D52" i="27"/>
  <c r="D53" i="27"/>
  <c r="J62" i="28" a="1"/>
  <c r="J62" i="28" s="1"/>
  <c r="Q36" i="28"/>
  <c r="Q40" i="28"/>
  <c r="Q47" i="28"/>
  <c r="Q12" i="28"/>
  <c r="Q21" i="28"/>
  <c r="R16" i="28"/>
  <c r="Q22" i="28"/>
  <c r="Q57" i="28"/>
  <c r="Q58" i="28"/>
  <c r="Q11" i="28"/>
  <c r="R41" i="28"/>
  <c r="Q42" i="28"/>
  <c r="J65" i="28"/>
  <c r="J61" i="28"/>
  <c r="R14" i="28"/>
  <c r="Q27" i="28"/>
  <c r="R15" i="28"/>
  <c r="Q16" i="28"/>
  <c r="R27" i="28"/>
  <c r="Q35" i="28"/>
  <c r="Q46" i="28"/>
  <c r="R55" i="28"/>
  <c r="Q56" i="28"/>
  <c r="Q18" i="28"/>
  <c r="Q30" i="28"/>
  <c r="Q8" i="28"/>
  <c r="Q19" i="28"/>
  <c r="Q31" i="28"/>
  <c r="Q38" i="28"/>
  <c r="Q9" i="28"/>
  <c r="Q20" i="28"/>
  <c r="Q39" i="28"/>
  <c r="Q50" i="28"/>
  <c r="I52" i="26"/>
  <c r="V59" i="26"/>
  <c r="V27" i="26"/>
  <c r="R32" i="26"/>
  <c r="I42" i="26"/>
  <c r="R37" i="26"/>
  <c r="I24" i="26"/>
  <c r="Q34" i="27"/>
  <c r="R42" i="27"/>
  <c r="S58" i="26"/>
  <c r="U42" i="26"/>
  <c r="T43" i="26"/>
  <c r="R49" i="26"/>
  <c r="R39" i="26"/>
  <c r="U43" i="26"/>
  <c r="T17" i="26"/>
  <c r="Q35" i="27"/>
  <c r="Q37" i="27"/>
  <c r="Q38" i="27"/>
  <c r="Q42" i="27"/>
  <c r="Q13" i="26"/>
  <c r="S14" i="26"/>
  <c r="V18" i="26"/>
  <c r="V20" i="26"/>
  <c r="R35" i="27"/>
  <c r="R37" i="27"/>
  <c r="Q43" i="27"/>
  <c r="V15" i="26"/>
  <c r="I43" i="26"/>
  <c r="Q44" i="27"/>
  <c r="Q46" i="27"/>
  <c r="Q52" i="26"/>
  <c r="Q22" i="27"/>
  <c r="I19" i="26"/>
  <c r="R52" i="26"/>
  <c r="R22" i="27"/>
  <c r="Q23" i="27"/>
  <c r="Q28" i="27"/>
  <c r="Q30" i="27"/>
  <c r="T13" i="26"/>
  <c r="R10" i="26"/>
  <c r="S11" i="26"/>
  <c r="I20" i="26"/>
  <c r="V28" i="26"/>
  <c r="I37" i="26"/>
  <c r="Q51" i="26"/>
  <c r="R28" i="27"/>
  <c r="R29" i="27"/>
  <c r="R30" i="27"/>
  <c r="T35" i="26"/>
  <c r="I30" i="26"/>
  <c r="I31" i="26"/>
  <c r="I54" i="26"/>
  <c r="I41" i="26"/>
  <c r="I51" i="26"/>
  <c r="V11" i="26"/>
  <c r="I23" i="26"/>
  <c r="Q44" i="28"/>
  <c r="Q9" i="29"/>
  <c r="R6" i="26"/>
  <c r="R7" i="26"/>
  <c r="I36" i="26"/>
  <c r="I40" i="26"/>
  <c r="S51" i="26"/>
  <c r="Q53" i="26"/>
  <c r="S57" i="26"/>
  <c r="V58" i="26"/>
  <c r="Q14" i="28"/>
  <c r="R41" i="29"/>
  <c r="S7" i="26"/>
  <c r="V8" i="26"/>
  <c r="I18" i="26"/>
  <c r="R24" i="26"/>
  <c r="S29" i="26"/>
  <c r="R31" i="26"/>
  <c r="I35" i="26"/>
  <c r="I44" i="26"/>
  <c r="V51" i="26"/>
  <c r="Q55" i="27"/>
  <c r="U8" i="26"/>
  <c r="T28" i="26"/>
  <c r="V7" i="26"/>
  <c r="I13" i="26"/>
  <c r="I17" i="26"/>
  <c r="S22" i="26"/>
  <c r="S23" i="26"/>
  <c r="S24" i="26"/>
  <c r="R28" i="26"/>
  <c r="U29" i="26"/>
  <c r="I34" i="26"/>
  <c r="Q45" i="26"/>
  <c r="I59" i="26"/>
  <c r="R45" i="29"/>
  <c r="U9" i="26"/>
  <c r="I11" i="26"/>
  <c r="R21" i="26"/>
  <c r="U22" i="26"/>
  <c r="S27" i="26"/>
  <c r="V29" i="26"/>
  <c r="S30" i="26"/>
  <c r="I33" i="26"/>
  <c r="I38" i="26"/>
  <c r="Q43" i="26"/>
  <c r="R10" i="27"/>
  <c r="Q12" i="27"/>
  <c r="Q48" i="28"/>
  <c r="S21" i="26"/>
  <c r="V22" i="26"/>
  <c r="T42" i="26"/>
  <c r="I49" i="26"/>
  <c r="I50" i="26"/>
  <c r="I58" i="26"/>
  <c r="Q14" i="27"/>
  <c r="Q15" i="27"/>
  <c r="I8" i="26"/>
  <c r="R20" i="26"/>
  <c r="V30" i="26"/>
  <c r="Q38" i="26"/>
  <c r="Q39" i="26"/>
  <c r="I57" i="26"/>
  <c r="Q34" i="28"/>
  <c r="Q53" i="28"/>
  <c r="Q25" i="29"/>
  <c r="T24" i="26"/>
  <c r="I7" i="26"/>
  <c r="I29" i="26"/>
  <c r="C65" i="28"/>
  <c r="I22" i="26"/>
  <c r="I53" i="26"/>
  <c r="C62" i="26" a="1"/>
  <c r="C62" i="26" s="1"/>
  <c r="C65" i="26"/>
  <c r="C61" i="26"/>
  <c r="F32" i="26"/>
  <c r="F61" i="26" s="1"/>
  <c r="R26" i="28"/>
  <c r="U12" i="26"/>
  <c r="T15" i="26"/>
  <c r="D62" i="26" a="1"/>
  <c r="D62" i="26" s="1"/>
  <c r="D65" i="26"/>
  <c r="D61" i="26"/>
  <c r="R8" i="26"/>
  <c r="S20" i="26"/>
  <c r="T14" i="26"/>
  <c r="I10" i="26"/>
  <c r="R6" i="28"/>
  <c r="Q15" i="28"/>
  <c r="E65" i="26"/>
  <c r="I12" i="26"/>
  <c r="I14" i="26"/>
  <c r="T18" i="26"/>
  <c r="V23" i="26"/>
  <c r="E61" i="26"/>
  <c r="U14" i="26"/>
  <c r="S10" i="26"/>
  <c r="Q15" i="26"/>
  <c r="R22" i="26"/>
  <c r="I32" i="26"/>
  <c r="Q41" i="28"/>
  <c r="G65" i="26"/>
  <c r="G61" i="26"/>
  <c r="G62" i="26" a="1"/>
  <c r="G62" i="26" s="1"/>
  <c r="E62" i="26" a="1"/>
  <c r="E62" i="26" s="1"/>
  <c r="Q23" i="28"/>
  <c r="T7" i="26"/>
  <c r="H65" i="26"/>
  <c r="H62" i="26" a="1"/>
  <c r="H62" i="26" s="1"/>
  <c r="H61" i="26"/>
  <c r="R13" i="26"/>
  <c r="I16" i="26"/>
  <c r="I21" i="26"/>
  <c r="S28" i="26"/>
  <c r="R36" i="26"/>
  <c r="I47" i="26"/>
  <c r="I48" i="26"/>
  <c r="I6" i="26"/>
  <c r="Q16" i="26"/>
  <c r="I46" i="26"/>
  <c r="Q48" i="27"/>
  <c r="Q13" i="28"/>
  <c r="Q17" i="28"/>
  <c r="I45" i="26"/>
  <c r="Q17" i="26"/>
  <c r="S31" i="26"/>
  <c r="I56" i="26"/>
  <c r="R9" i="29"/>
  <c r="R29" i="26"/>
  <c r="I39" i="26"/>
  <c r="I55" i="26"/>
  <c r="C61" i="28"/>
  <c r="T11" i="26"/>
  <c r="T26" i="26"/>
  <c r="I26" i="26"/>
  <c r="I27" i="26"/>
  <c r="Q49" i="28"/>
  <c r="T12" i="26"/>
  <c r="T27" i="26"/>
  <c r="I9" i="26"/>
  <c r="I15" i="26"/>
  <c r="U17" i="26"/>
  <c r="I28" i="26"/>
  <c r="Q50" i="26"/>
  <c r="Q55" i="28"/>
  <c r="Q20" i="29"/>
  <c r="Q6" i="27"/>
  <c r="C62" i="27" a="1"/>
  <c r="C62" i="27" s="1"/>
  <c r="Q10" i="28"/>
  <c r="Q12" i="29"/>
  <c r="Q32" i="29"/>
  <c r="C61" i="27"/>
  <c r="Q28" i="28"/>
  <c r="R54" i="26"/>
  <c r="Q37" i="28"/>
  <c r="Q45" i="28"/>
  <c r="Q24" i="29"/>
  <c r="R40" i="26"/>
  <c r="R45" i="26"/>
  <c r="Q46" i="26"/>
  <c r="S54" i="26"/>
  <c r="Q16" i="27"/>
  <c r="Q24" i="27"/>
  <c r="Q39" i="27"/>
  <c r="Q47" i="27"/>
  <c r="Q7" i="28"/>
  <c r="Q36" i="29"/>
  <c r="Q48" i="29"/>
  <c r="V24" i="26"/>
  <c r="R33" i="26"/>
  <c r="Q47" i="26"/>
  <c r="Q55" i="26"/>
  <c r="R16" i="27"/>
  <c r="Q17" i="27"/>
  <c r="R47" i="27"/>
  <c r="Q52" i="27"/>
  <c r="Q56" i="27"/>
  <c r="C65" i="27"/>
  <c r="Q34" i="26"/>
  <c r="Q41" i="26"/>
  <c r="R47" i="26"/>
  <c r="V53" i="26"/>
  <c r="U54" i="26"/>
  <c r="Q59" i="26"/>
  <c r="Q8" i="27"/>
  <c r="R17" i="27"/>
  <c r="Q18" i="27"/>
  <c r="Q25" i="27"/>
  <c r="R48" i="27"/>
  <c r="R52" i="27"/>
  <c r="Q53" i="27"/>
  <c r="R56" i="27"/>
  <c r="Q59" i="28"/>
  <c r="Q8" i="29"/>
  <c r="Q16" i="29"/>
  <c r="R11" i="26"/>
  <c r="R19" i="26"/>
  <c r="R26" i="26"/>
  <c r="Q35" i="26"/>
  <c r="R41" i="26"/>
  <c r="Q42" i="26"/>
  <c r="R48" i="26"/>
  <c r="V54" i="26"/>
  <c r="S55" i="26"/>
  <c r="Q57" i="26"/>
  <c r="Q58" i="26"/>
  <c r="Q9" i="27"/>
  <c r="R18" i="27"/>
  <c r="Q19" i="27"/>
  <c r="Q26" i="27"/>
  <c r="Q40" i="27"/>
  <c r="Q49" i="27"/>
  <c r="R53" i="27"/>
  <c r="Q57" i="27"/>
  <c r="Q58" i="27"/>
  <c r="Q33" i="28"/>
  <c r="C61" i="29"/>
  <c r="Q28" i="29"/>
  <c r="S19" i="26"/>
  <c r="R27" i="26"/>
  <c r="R35" i="26"/>
  <c r="Q49" i="26"/>
  <c r="V55" i="26"/>
  <c r="V56" i="26"/>
  <c r="R57" i="26"/>
  <c r="R58" i="26"/>
  <c r="S59" i="26"/>
  <c r="Q10" i="27"/>
  <c r="Q20" i="27"/>
  <c r="Q27" i="27"/>
  <c r="R40" i="27"/>
  <c r="Q41" i="27"/>
  <c r="Q50" i="27"/>
  <c r="R57" i="27"/>
  <c r="Q59" i="27"/>
  <c r="C62" i="28" a="1"/>
  <c r="C62" i="28" s="1"/>
  <c r="Q6" i="28"/>
  <c r="Q40" i="29"/>
  <c r="Q58" i="29"/>
  <c r="R17" i="26"/>
  <c r="Q35" i="29"/>
  <c r="Q39" i="29"/>
  <c r="Q43" i="29"/>
  <c r="Q47" i="29"/>
  <c r="R51" i="29"/>
  <c r="Q54" i="29"/>
  <c r="C62" i="29" a="1"/>
  <c r="C62" i="29" s="1"/>
  <c r="Q57" i="29"/>
  <c r="R11" i="29"/>
  <c r="R19" i="29"/>
  <c r="R23" i="29"/>
  <c r="R27" i="29"/>
  <c r="Q6" i="29"/>
  <c r="Q36" i="27"/>
  <c r="J62" i="27" a="1"/>
  <c r="J62" i="27" s="1"/>
  <c r="Q7" i="27"/>
  <c r="Q11" i="27"/>
  <c r="Q31" i="27"/>
  <c r="J61" i="27"/>
  <c r="J65" i="27"/>
  <c r="U6" i="24"/>
  <c r="M32" i="26"/>
  <c r="M32" i="24"/>
  <c r="T32" i="24" s="1"/>
  <c r="M48" i="26"/>
  <c r="M48" i="24"/>
  <c r="T48" i="24" s="1"/>
  <c r="M13" i="24"/>
  <c r="T13" i="24" s="1"/>
  <c r="U20" i="40"/>
  <c r="U31" i="40"/>
  <c r="U47" i="40"/>
  <c r="N9" i="24"/>
  <c r="U9" i="24" s="1"/>
  <c r="P17" i="24"/>
  <c r="P25" i="24"/>
  <c r="N32" i="24"/>
  <c r="U32" i="24" s="1"/>
  <c r="L61" i="24"/>
  <c r="N56" i="26"/>
  <c r="U56" i="26" s="1"/>
  <c r="N56" i="24"/>
  <c r="U56" i="24" s="1"/>
  <c r="N13" i="24"/>
  <c r="U13" i="24" s="1"/>
  <c r="M22" i="24"/>
  <c r="Z7" i="40"/>
  <c r="Z11" i="40"/>
  <c r="Z19" i="40"/>
  <c r="Z30" i="40"/>
  <c r="Z34" i="40"/>
  <c r="Z38" i="40"/>
  <c r="Z46" i="40"/>
  <c r="N16" i="24"/>
  <c r="U16" i="24" s="1"/>
  <c r="M19" i="24"/>
  <c r="T19" i="24" s="1"/>
  <c r="M26" i="24"/>
  <c r="T26" i="24" s="1"/>
  <c r="R46" i="24"/>
  <c r="J61" i="26"/>
  <c r="P15" i="26"/>
  <c r="P16" i="26"/>
  <c r="M34" i="26"/>
  <c r="T34" i="26" s="1"/>
  <c r="R38" i="26"/>
  <c r="P43" i="26"/>
  <c r="N47" i="26"/>
  <c r="U47" i="26" s="1"/>
  <c r="M44" i="26"/>
  <c r="M44" i="24"/>
  <c r="T44" i="24" s="1"/>
  <c r="R34" i="26"/>
  <c r="T6" i="26"/>
  <c r="M33" i="26"/>
  <c r="M33" i="24"/>
  <c r="T33" i="24" s="1"/>
  <c r="M37" i="26"/>
  <c r="M37" i="24"/>
  <c r="T37" i="24" s="1"/>
  <c r="M41" i="26"/>
  <c r="M41" i="24"/>
  <c r="T41" i="24" s="1"/>
  <c r="M45" i="26"/>
  <c r="M45" i="24"/>
  <c r="T45" i="24" s="1"/>
  <c r="M49" i="26"/>
  <c r="M49" i="24"/>
  <c r="T49" i="24" s="1"/>
  <c r="N57" i="26"/>
  <c r="U57" i="26" s="1"/>
  <c r="N57" i="24"/>
  <c r="U57" i="24" s="1"/>
  <c r="R61" i="40"/>
  <c r="R63" i="40"/>
  <c r="S6" i="24"/>
  <c r="M8" i="24"/>
  <c r="T8" i="24" s="1"/>
  <c r="M12" i="24"/>
  <c r="T12" i="24" s="1"/>
  <c r="M24" i="24"/>
  <c r="N26" i="24"/>
  <c r="U26" i="24" s="1"/>
  <c r="N37" i="24"/>
  <c r="U37" i="24" s="1"/>
  <c r="Z8" i="40"/>
  <c r="Z12" i="40"/>
  <c r="Z20" i="40"/>
  <c r="Z31" i="40"/>
  <c r="Z35" i="40"/>
  <c r="Z39" i="40"/>
  <c r="Z43" i="40"/>
  <c r="Z47" i="40"/>
  <c r="M55" i="26"/>
  <c r="T55" i="26" s="1"/>
  <c r="M55" i="24"/>
  <c r="M59" i="26"/>
  <c r="T59" i="26" s="1"/>
  <c r="M59" i="24"/>
  <c r="T61" i="40"/>
  <c r="M21" i="24"/>
  <c r="M35" i="24"/>
  <c r="R38" i="24"/>
  <c r="N6" i="26"/>
  <c r="P12" i="26"/>
  <c r="N20" i="26"/>
  <c r="U20" i="26" s="1"/>
  <c r="P22" i="26"/>
  <c r="M9" i="24"/>
  <c r="T9" i="24" s="1"/>
  <c r="U8" i="40"/>
  <c r="U52" i="40"/>
  <c r="U54" i="40"/>
  <c r="N58" i="26"/>
  <c r="U58" i="26" s="1"/>
  <c r="N58" i="24"/>
  <c r="U58" i="24" s="1"/>
  <c r="U58" i="40"/>
  <c r="J62" i="24" a="1"/>
  <c r="J62" i="24" s="1"/>
  <c r="J65" i="24"/>
  <c r="M7" i="24"/>
  <c r="T7" i="24" s="1"/>
  <c r="M11" i="24"/>
  <c r="T11" i="24" s="1"/>
  <c r="M18" i="24"/>
  <c r="T18" i="24" s="1"/>
  <c r="N21" i="24"/>
  <c r="U21" i="24" s="1"/>
  <c r="N35" i="24"/>
  <c r="U35" i="24" s="1"/>
  <c r="O62" i="26" a="1"/>
  <c r="O62" i="26" s="1"/>
  <c r="P8" i="26"/>
  <c r="R30" i="26"/>
  <c r="N48" i="26"/>
  <c r="U48" i="26" s="1"/>
  <c r="J62" i="26" a="1"/>
  <c r="J62" i="26" s="1"/>
  <c r="M40" i="24"/>
  <c r="J61" i="24"/>
  <c r="N8" i="24"/>
  <c r="U8" i="24" s="1"/>
  <c r="N44" i="26"/>
  <c r="U44" i="26" s="1"/>
  <c r="U15" i="40"/>
  <c r="U26" i="40"/>
  <c r="U27" i="40"/>
  <c r="U37" i="40"/>
  <c r="U45" i="40"/>
  <c r="U49" i="40"/>
  <c r="Z57" i="40"/>
  <c r="K62" i="24" a="1"/>
  <c r="K62" i="24" s="1"/>
  <c r="K61" i="24"/>
  <c r="N7" i="24"/>
  <c r="U7" i="24" s="1"/>
  <c r="N11" i="24"/>
  <c r="U11" i="24" s="1"/>
  <c r="S16" i="24"/>
  <c r="M29" i="24"/>
  <c r="T29" i="24" s="1"/>
  <c r="P43" i="24"/>
  <c r="V25" i="26"/>
  <c r="W25" i="26" s="1"/>
  <c r="P25" i="26"/>
  <c r="N31" i="26"/>
  <c r="U31" i="26" s="1"/>
  <c r="U14" i="40"/>
  <c r="U17" i="40"/>
  <c r="U23" i="40"/>
  <c r="Z5" i="40"/>
  <c r="Z9" i="40"/>
  <c r="Z13" i="40"/>
  <c r="Z22" i="40"/>
  <c r="Z25" i="40"/>
  <c r="Z32" i="40"/>
  <c r="Z36" i="40"/>
  <c r="Z40" i="40"/>
  <c r="Z44" i="40"/>
  <c r="Z48" i="40"/>
  <c r="M56" i="26"/>
  <c r="T56" i="26" s="1"/>
  <c r="M56" i="24"/>
  <c r="T56" i="24" s="1"/>
  <c r="L62" i="24" a="1"/>
  <c r="L62" i="24" s="1"/>
  <c r="M14" i="24"/>
  <c r="T14" i="24" s="1"/>
  <c r="M27" i="24"/>
  <c r="T27" i="24" s="1"/>
  <c r="M31" i="24"/>
  <c r="N33" i="24"/>
  <c r="U33" i="24" s="1"/>
  <c r="N41" i="24"/>
  <c r="U41" i="24" s="1"/>
  <c r="S56" i="24"/>
  <c r="M57" i="24"/>
  <c r="T57" i="24" s="1"/>
  <c r="P17" i="26"/>
  <c r="P23" i="26"/>
  <c r="P35" i="26"/>
  <c r="N39" i="26"/>
  <c r="U39" i="26" s="1"/>
  <c r="R46" i="26"/>
  <c r="R53" i="26"/>
  <c r="M36" i="26"/>
  <c r="M36" i="24"/>
  <c r="T36" i="24" s="1"/>
  <c r="U12" i="40"/>
  <c r="N12" i="24"/>
  <c r="U12" i="24" s="1"/>
  <c r="P26" i="26"/>
  <c r="M30" i="26"/>
  <c r="T30" i="26" s="1"/>
  <c r="M30" i="24"/>
  <c r="T30" i="24" s="1"/>
  <c r="M47" i="24"/>
  <c r="M47" i="26"/>
  <c r="T47" i="26" s="1"/>
  <c r="N51" i="24"/>
  <c r="N51" i="26"/>
  <c r="N53" i="26"/>
  <c r="U53" i="26" s="1"/>
  <c r="N53" i="24"/>
  <c r="U53" i="24" s="1"/>
  <c r="N55" i="26"/>
  <c r="U55" i="26" s="1"/>
  <c r="N55" i="24"/>
  <c r="U55" i="24" s="1"/>
  <c r="U55" i="40"/>
  <c r="N59" i="26"/>
  <c r="U59" i="26" s="1"/>
  <c r="N59" i="24"/>
  <c r="U59" i="24" s="1"/>
  <c r="Y61" i="40"/>
  <c r="Z61" i="40" s="1"/>
  <c r="M6" i="24"/>
  <c r="M10" i="24"/>
  <c r="N14" i="24"/>
  <c r="U14" i="24" s="1"/>
  <c r="M23" i="24"/>
  <c r="R48" i="24"/>
  <c r="M58" i="24"/>
  <c r="P9" i="26"/>
  <c r="S13" i="26"/>
  <c r="P13" i="26"/>
  <c r="S6" i="26"/>
  <c r="L62" i="26" a="1"/>
  <c r="L62" i="26" s="1"/>
  <c r="L61" i="26"/>
  <c r="R42" i="26"/>
  <c r="P42" i="26"/>
  <c r="U6" i="40"/>
  <c r="U7" i="40"/>
  <c r="U11" i="40"/>
  <c r="N18" i="26"/>
  <c r="U18" i="26" s="1"/>
  <c r="N18" i="24"/>
  <c r="U18" i="24" s="1"/>
  <c r="U18" i="40"/>
  <c r="U19" i="40"/>
  <c r="N28" i="24"/>
  <c r="U28" i="24" s="1"/>
  <c r="N28" i="26"/>
  <c r="U28" i="26" s="1"/>
  <c r="U28" i="40"/>
  <c r="U29" i="40"/>
  <c r="U30" i="40"/>
  <c r="N34" i="26"/>
  <c r="U34" i="26" s="1"/>
  <c r="N34" i="24"/>
  <c r="U34" i="24" s="1"/>
  <c r="U34" i="40"/>
  <c r="N38" i="26"/>
  <c r="U38" i="26" s="1"/>
  <c r="N38" i="24"/>
  <c r="U38" i="24" s="1"/>
  <c r="U38" i="40"/>
  <c r="N46" i="26"/>
  <c r="U46" i="26" s="1"/>
  <c r="N46" i="24"/>
  <c r="U46" i="24" s="1"/>
  <c r="U46" i="40"/>
  <c r="N50" i="26"/>
  <c r="U50" i="26" s="1"/>
  <c r="N50" i="24"/>
  <c r="U50" i="24" s="1"/>
  <c r="Z50" i="40"/>
  <c r="Z52" i="40"/>
  <c r="Z54" i="40"/>
  <c r="Z58" i="40"/>
  <c r="M20" i="24"/>
  <c r="N23" i="24"/>
  <c r="U23" i="24" s="1"/>
  <c r="M39" i="24"/>
  <c r="R42" i="24"/>
  <c r="P42" i="24"/>
  <c r="M53" i="24"/>
  <c r="T53" i="24" s="1"/>
  <c r="P14" i="26"/>
  <c r="P19" i="26"/>
  <c r="P29" i="26"/>
  <c r="N36" i="26"/>
  <c r="U36" i="26" s="1"/>
  <c r="M46" i="26"/>
  <c r="T46" i="26" s="1"/>
  <c r="R50" i="26"/>
  <c r="U10" i="40"/>
  <c r="Z6" i="40"/>
  <c r="Z10" i="40"/>
  <c r="O61" i="24"/>
  <c r="O62" i="24" a="1"/>
  <c r="O62" i="24" s="1"/>
  <c r="R34" i="24"/>
  <c r="R44" i="24"/>
  <c r="N49" i="24"/>
  <c r="U49" i="24" s="1"/>
  <c r="J65" i="26"/>
  <c r="P7" i="26"/>
  <c r="P11" i="26"/>
  <c r="P21" i="26"/>
  <c r="P54" i="26"/>
  <c r="K61" i="26"/>
  <c r="K62" i="26" a="1"/>
  <c r="K62" i="26" s="1"/>
  <c r="P20" i="26"/>
  <c r="P24" i="26"/>
  <c r="P27" i="26"/>
  <c r="O61" i="26"/>
  <c r="R59" i="27" l="1"/>
  <c r="R20" i="27"/>
  <c r="R8" i="27"/>
  <c r="R23" i="27"/>
  <c r="R11" i="27"/>
  <c r="R41" i="27"/>
  <c r="L30" i="23"/>
  <c r="J63" i="23"/>
  <c r="N57" i="23"/>
  <c r="L43" i="23"/>
  <c r="I67" i="23"/>
  <c r="N47" i="23"/>
  <c r="N55" i="23"/>
  <c r="J64" i="23" a="1"/>
  <c r="J64" i="23" s="1"/>
  <c r="J65" i="23" s="1"/>
  <c r="L46" i="23"/>
  <c r="R7" i="28"/>
  <c r="R19" i="28"/>
  <c r="R54" i="28"/>
  <c r="Q65" i="28"/>
  <c r="V65" i="26"/>
  <c r="R36" i="27"/>
  <c r="R23" i="28"/>
  <c r="R11" i="28"/>
  <c r="W9" i="26"/>
  <c r="P57" i="26"/>
  <c r="W27" i="26"/>
  <c r="U10" i="26"/>
  <c r="W10" i="26" s="1"/>
  <c r="W24" i="26"/>
  <c r="P44" i="24"/>
  <c r="W52" i="26"/>
  <c r="P53" i="24"/>
  <c r="W16" i="26"/>
  <c r="W15" i="26"/>
  <c r="P15" i="24"/>
  <c r="W31" i="26"/>
  <c r="P29" i="24"/>
  <c r="W18" i="26"/>
  <c r="M65" i="26"/>
  <c r="P16" i="24"/>
  <c r="I64" i="23" a="1"/>
  <c r="I64" i="23" s="1"/>
  <c r="L11" i="23"/>
  <c r="N48" i="23"/>
  <c r="L24" i="23"/>
  <c r="D67" i="23"/>
  <c r="D63" i="23"/>
  <c r="D64" i="23" a="1"/>
  <c r="D64" i="23" s="1"/>
  <c r="D65" i="23" s="1"/>
  <c r="L36" i="23"/>
  <c r="N14" i="23"/>
  <c r="K41" i="23"/>
  <c r="I63" i="23"/>
  <c r="I65" i="23" s="1"/>
  <c r="N20" i="23"/>
  <c r="N64" i="23" s="1" a="1"/>
  <c r="N64" i="23" s="1"/>
  <c r="K23" i="23"/>
  <c r="K64" i="23" s="1" a="1"/>
  <c r="K64" i="23" s="1"/>
  <c r="N24" i="23"/>
  <c r="E43" i="23"/>
  <c r="E34" i="23"/>
  <c r="E22" i="23"/>
  <c r="E10" i="23"/>
  <c r="O10" i="23" s="1"/>
  <c r="E53" i="23"/>
  <c r="E48" i="23"/>
  <c r="O48" i="23" s="1"/>
  <c r="E36" i="23"/>
  <c r="E27" i="23"/>
  <c r="E15" i="23"/>
  <c r="E58" i="23"/>
  <c r="O58" i="23" s="1"/>
  <c r="Q58" i="23" s="1"/>
  <c r="E41" i="23"/>
  <c r="E32" i="23"/>
  <c r="E20" i="23"/>
  <c r="O20" i="23" s="1"/>
  <c r="E8" i="23"/>
  <c r="E55" i="23"/>
  <c r="E51" i="23"/>
  <c r="E46" i="23"/>
  <c r="E25" i="23"/>
  <c r="E13" i="23"/>
  <c r="E6" i="23"/>
  <c r="E56" i="23"/>
  <c r="E39" i="23"/>
  <c r="E30" i="23"/>
  <c r="E18" i="23"/>
  <c r="E29" i="23"/>
  <c r="E17" i="23"/>
  <c r="E49" i="23"/>
  <c r="E44" i="23"/>
  <c r="E35" i="23"/>
  <c r="E23" i="23"/>
  <c r="E11" i="23"/>
  <c r="E54" i="23"/>
  <c r="E37" i="23"/>
  <c r="E28" i="23"/>
  <c r="E16" i="23"/>
  <c r="E59" i="23"/>
  <c r="E42" i="23"/>
  <c r="E33" i="23"/>
  <c r="E21" i="23"/>
  <c r="E9" i="23"/>
  <c r="E52" i="23"/>
  <c r="E47" i="23"/>
  <c r="E26" i="23"/>
  <c r="E14" i="23"/>
  <c r="E38" i="23"/>
  <c r="E57" i="23"/>
  <c r="E40" i="23"/>
  <c r="E31" i="23"/>
  <c r="E19" i="23"/>
  <c r="E7" i="23"/>
  <c r="F1" i="23"/>
  <c r="E50" i="23"/>
  <c r="E45" i="23"/>
  <c r="E24" i="23"/>
  <c r="E12" i="23"/>
  <c r="N45" i="23"/>
  <c r="J67" i="23"/>
  <c r="J68" i="23" s="1"/>
  <c r="N10" i="23"/>
  <c r="Q10" i="23" s="1"/>
  <c r="K47" i="23"/>
  <c r="K53" i="23"/>
  <c r="W37" i="24"/>
  <c r="G63" i="20"/>
  <c r="Q65" i="24"/>
  <c r="I62" i="20"/>
  <c r="G63" i="21"/>
  <c r="W17" i="24"/>
  <c r="R61" i="20"/>
  <c r="W53" i="24"/>
  <c r="E63" i="21"/>
  <c r="R62" i="20" a="1"/>
  <c r="R62" i="20" s="1"/>
  <c r="R63" i="20" s="1"/>
  <c r="C63" i="22"/>
  <c r="H63" i="25"/>
  <c r="H63" i="21"/>
  <c r="W56" i="24"/>
  <c r="V62" i="24" a="1"/>
  <c r="V62" i="24" s="1"/>
  <c r="W43" i="24"/>
  <c r="W54" i="24"/>
  <c r="U62" i="20" a="1"/>
  <c r="U62" i="20" s="1"/>
  <c r="W52" i="24"/>
  <c r="Q62" i="24" a="1"/>
  <c r="Q62" i="24" s="1"/>
  <c r="E63" i="24"/>
  <c r="C63" i="20"/>
  <c r="W42" i="24"/>
  <c r="F63" i="22"/>
  <c r="W26" i="20"/>
  <c r="G63" i="25"/>
  <c r="E63" i="22"/>
  <c r="Q63" i="22"/>
  <c r="U61" i="20"/>
  <c r="W19" i="24"/>
  <c r="Q61" i="24"/>
  <c r="H63" i="22"/>
  <c r="V61" i="24"/>
  <c r="W36" i="24"/>
  <c r="W15" i="24"/>
  <c r="C63" i="24"/>
  <c r="E63" i="20"/>
  <c r="F63" i="25"/>
  <c r="E66" i="24"/>
  <c r="W41" i="24"/>
  <c r="D63" i="25"/>
  <c r="I65" i="24"/>
  <c r="F63" i="24"/>
  <c r="H66" i="20"/>
  <c r="V65" i="20"/>
  <c r="R65" i="21"/>
  <c r="I65" i="21"/>
  <c r="I61" i="22"/>
  <c r="I62" i="22" a="1"/>
  <c r="I62" i="22" s="1"/>
  <c r="I61" i="21"/>
  <c r="D63" i="21"/>
  <c r="G63" i="24"/>
  <c r="G66" i="24"/>
  <c r="G63" i="22"/>
  <c r="S61" i="21"/>
  <c r="S62" i="21" a="1"/>
  <c r="S62" i="21" s="1"/>
  <c r="I62" i="21"/>
  <c r="D63" i="22"/>
  <c r="Q62" i="20" a="1"/>
  <c r="Q62" i="20" s="1"/>
  <c r="Q61" i="20"/>
  <c r="U65" i="22"/>
  <c r="G66" i="22"/>
  <c r="F66" i="21"/>
  <c r="T65" i="21"/>
  <c r="G66" i="20"/>
  <c r="U65" i="20"/>
  <c r="W27" i="24"/>
  <c r="M67" i="23"/>
  <c r="V65" i="25"/>
  <c r="H66" i="25"/>
  <c r="H63" i="24"/>
  <c r="U61" i="22"/>
  <c r="U62" i="22" a="1"/>
  <c r="U62" i="22" s="1"/>
  <c r="G66" i="21"/>
  <c r="U65" i="21"/>
  <c r="U63" i="21"/>
  <c r="F63" i="20"/>
  <c r="E66" i="20"/>
  <c r="S65" i="20"/>
  <c r="W29" i="24"/>
  <c r="W16" i="24"/>
  <c r="W45" i="24"/>
  <c r="T61" i="25"/>
  <c r="I65" i="25"/>
  <c r="Q65" i="25"/>
  <c r="V65" i="22"/>
  <c r="H66" i="22"/>
  <c r="I61" i="24"/>
  <c r="H66" i="21"/>
  <c r="V65" i="21"/>
  <c r="R62" i="21" a="1"/>
  <c r="R62" i="21" s="1"/>
  <c r="I61" i="20"/>
  <c r="D63" i="20"/>
  <c r="W48" i="24"/>
  <c r="W32" i="24"/>
  <c r="I62" i="25" a="1"/>
  <c r="I62" i="25" s="1"/>
  <c r="I61" i="25"/>
  <c r="V61" i="22"/>
  <c r="V62" i="22" a="1"/>
  <c r="V62" i="22" s="1"/>
  <c r="I65" i="20"/>
  <c r="R65" i="20"/>
  <c r="T62" i="22" a="1"/>
  <c r="T62" i="22" s="1"/>
  <c r="T61" i="22"/>
  <c r="V62" i="20" a="1"/>
  <c r="V62" i="20" s="1"/>
  <c r="V61" i="20"/>
  <c r="T62" i="20" a="1"/>
  <c r="T62" i="20" s="1"/>
  <c r="T61" i="20"/>
  <c r="W6" i="21"/>
  <c r="V61" i="25"/>
  <c r="V62" i="25" a="1"/>
  <c r="V62" i="25" s="1"/>
  <c r="U65" i="25"/>
  <c r="G66" i="25"/>
  <c r="Q62" i="25" a="1"/>
  <c r="Q62" i="25" s="1"/>
  <c r="S61" i="20"/>
  <c r="S62" i="20" a="1"/>
  <c r="S62" i="20" s="1"/>
  <c r="W6" i="20"/>
  <c r="S62" i="22" a="1"/>
  <c r="S62" i="22" s="1"/>
  <c r="S61" i="22"/>
  <c r="Q62" i="21" a="1"/>
  <c r="Q62" i="21" s="1"/>
  <c r="Q61" i="21"/>
  <c r="W50" i="24"/>
  <c r="I62" i="24"/>
  <c r="T62" i="25" a="1"/>
  <c r="T62" i="25" s="1"/>
  <c r="Q61" i="25"/>
  <c r="R61" i="21"/>
  <c r="S62" i="25" a="1"/>
  <c r="S62" i="25" s="1"/>
  <c r="S61" i="25"/>
  <c r="W6" i="25"/>
  <c r="T62" i="21" a="1"/>
  <c r="T62" i="21" s="1"/>
  <c r="T61" i="21"/>
  <c r="T65" i="22"/>
  <c r="F66" i="22"/>
  <c r="S65" i="25"/>
  <c r="E66" i="25"/>
  <c r="W30" i="24"/>
  <c r="R62" i="25" a="1"/>
  <c r="R62" i="25" s="1"/>
  <c r="R61" i="25"/>
  <c r="D66" i="25"/>
  <c r="R65" i="25"/>
  <c r="S65" i="22"/>
  <c r="E66" i="22"/>
  <c r="C63" i="21"/>
  <c r="F66" i="20"/>
  <c r="W44" i="24"/>
  <c r="W28" i="24"/>
  <c r="W33" i="24"/>
  <c r="E63" i="25"/>
  <c r="I65" i="22"/>
  <c r="Q65" i="22"/>
  <c r="V62" i="21" a="1"/>
  <c r="V62" i="21" s="1"/>
  <c r="V61" i="21"/>
  <c r="F63" i="21"/>
  <c r="R61" i="22"/>
  <c r="W6" i="22"/>
  <c r="R62" i="22" a="1"/>
  <c r="R62" i="22" s="1"/>
  <c r="Q48" i="23"/>
  <c r="W18" i="24"/>
  <c r="W39" i="26"/>
  <c r="P41" i="24"/>
  <c r="P31" i="26"/>
  <c r="M65" i="24"/>
  <c r="P36" i="24"/>
  <c r="P6" i="26"/>
  <c r="N65" i="26"/>
  <c r="W8" i="24"/>
  <c r="W13" i="24"/>
  <c r="U61" i="40"/>
  <c r="P18" i="24"/>
  <c r="N65" i="24"/>
  <c r="L66" i="24"/>
  <c r="O63" i="26"/>
  <c r="M64" i="23" a="1"/>
  <c r="M64" i="23" s="1"/>
  <c r="I68" i="23"/>
  <c r="C65" i="23"/>
  <c r="L67" i="23"/>
  <c r="P34" i="24"/>
  <c r="P50" i="24"/>
  <c r="P58" i="26"/>
  <c r="W34" i="24"/>
  <c r="W12" i="24"/>
  <c r="P11" i="24"/>
  <c r="W14" i="24"/>
  <c r="P7" i="24"/>
  <c r="P19" i="24"/>
  <c r="W7" i="26"/>
  <c r="P13" i="24"/>
  <c r="W17" i="26"/>
  <c r="R55" i="27"/>
  <c r="P33" i="24"/>
  <c r="P57" i="24"/>
  <c r="W57" i="24"/>
  <c r="J63" i="24"/>
  <c r="P12" i="24"/>
  <c r="W9" i="24"/>
  <c r="W49" i="24"/>
  <c r="W11" i="24"/>
  <c r="P39" i="26"/>
  <c r="P8" i="24"/>
  <c r="W26" i="24"/>
  <c r="P55" i="26"/>
  <c r="W7" i="24"/>
  <c r="R56" i="28"/>
  <c r="H65" i="23"/>
  <c r="M63" i="23"/>
  <c r="R37" i="29"/>
  <c r="R47" i="29"/>
  <c r="R22" i="29"/>
  <c r="K61" i="29"/>
  <c r="R36" i="29"/>
  <c r="R12" i="29"/>
  <c r="R53" i="29"/>
  <c r="K65" i="29"/>
  <c r="R44" i="29"/>
  <c r="R43" i="27"/>
  <c r="R54" i="27"/>
  <c r="R27" i="27"/>
  <c r="R33" i="27"/>
  <c r="R34" i="27"/>
  <c r="R50" i="27"/>
  <c r="R13" i="28"/>
  <c r="R15" i="27"/>
  <c r="R59" i="28"/>
  <c r="R58" i="28"/>
  <c r="R20" i="28"/>
  <c r="R8" i="28"/>
  <c r="R57" i="28"/>
  <c r="R31" i="29"/>
  <c r="R52" i="29"/>
  <c r="R50" i="29"/>
  <c r="R49" i="29"/>
  <c r="R40" i="29"/>
  <c r="R38" i="29"/>
  <c r="R28" i="29"/>
  <c r="R39" i="29"/>
  <c r="E59" i="29"/>
  <c r="E45" i="29"/>
  <c r="E34" i="29"/>
  <c r="E21" i="29"/>
  <c r="E10" i="29"/>
  <c r="E58" i="29"/>
  <c r="E44" i="29"/>
  <c r="E33" i="29"/>
  <c r="E32" i="29"/>
  <c r="E20" i="29"/>
  <c r="E9" i="29"/>
  <c r="E57" i="29"/>
  <c r="E43" i="29"/>
  <c r="E31" i="29"/>
  <c r="E19" i="29"/>
  <c r="E8" i="29"/>
  <c r="F1" i="29"/>
  <c r="E36" i="29"/>
  <c r="E35" i="29"/>
  <c r="E56" i="29"/>
  <c r="E42" i="29"/>
  <c r="E30" i="29"/>
  <c r="E18" i="29"/>
  <c r="E7" i="29"/>
  <c r="E55" i="29"/>
  <c r="E54" i="29"/>
  <c r="E41" i="29"/>
  <c r="E29" i="29"/>
  <c r="E17" i="29"/>
  <c r="E6" i="29"/>
  <c r="E53" i="29"/>
  <c r="E40" i="29"/>
  <c r="E28" i="29"/>
  <c r="E16" i="29"/>
  <c r="E52" i="29"/>
  <c r="E51" i="29"/>
  <c r="E39" i="29"/>
  <c r="E27" i="29"/>
  <c r="E15" i="29"/>
  <c r="E50" i="29"/>
  <c r="E26" i="29"/>
  <c r="E14" i="29"/>
  <c r="E22" i="29"/>
  <c r="E11" i="29"/>
  <c r="E49" i="29"/>
  <c r="E38" i="29"/>
  <c r="E25" i="29"/>
  <c r="E13" i="29"/>
  <c r="E46" i="29"/>
  <c r="E48" i="29"/>
  <c r="E37" i="29"/>
  <c r="E24" i="29"/>
  <c r="E12" i="29"/>
  <c r="E47" i="29"/>
  <c r="E23" i="29"/>
  <c r="R29" i="29"/>
  <c r="R26" i="29"/>
  <c r="R56" i="29"/>
  <c r="R16" i="29"/>
  <c r="R10" i="29"/>
  <c r="R25" i="29"/>
  <c r="L52" i="29"/>
  <c r="L39" i="29"/>
  <c r="L27" i="29"/>
  <c r="L15" i="29"/>
  <c r="L51" i="29"/>
  <c r="L50" i="29"/>
  <c r="L38" i="29"/>
  <c r="L26" i="29"/>
  <c r="L14" i="29"/>
  <c r="L41" i="29"/>
  <c r="L49" i="29"/>
  <c r="L25" i="29"/>
  <c r="L13" i="29"/>
  <c r="L48" i="29"/>
  <c r="L37" i="29"/>
  <c r="L24" i="29"/>
  <c r="L12" i="29"/>
  <c r="L53" i="29"/>
  <c r="L47" i="29"/>
  <c r="L36" i="29"/>
  <c r="L23" i="29"/>
  <c r="L55" i="29"/>
  <c r="L17" i="29"/>
  <c r="L28" i="29"/>
  <c r="L46" i="29"/>
  <c r="L35" i="29"/>
  <c r="L22" i="29"/>
  <c r="L11" i="29"/>
  <c r="L6" i="29"/>
  <c r="L54" i="29"/>
  <c r="L59" i="29"/>
  <c r="L45" i="29"/>
  <c r="L34" i="29"/>
  <c r="L21" i="29"/>
  <c r="L10" i="29"/>
  <c r="L58" i="29"/>
  <c r="L44" i="29"/>
  <c r="L33" i="29"/>
  <c r="L20" i="29"/>
  <c r="L9" i="29"/>
  <c r="L40" i="29"/>
  <c r="L57" i="29"/>
  <c r="L43" i="29"/>
  <c r="L32" i="29"/>
  <c r="L31" i="29"/>
  <c r="L19" i="29"/>
  <c r="L8" i="29"/>
  <c r="L16" i="29"/>
  <c r="L56" i="29"/>
  <c r="L42" i="29"/>
  <c r="L30" i="29"/>
  <c r="L18" i="29"/>
  <c r="L7" i="29"/>
  <c r="M1" i="29"/>
  <c r="L29" i="29"/>
  <c r="R42" i="29"/>
  <c r="K62" i="29" a="1"/>
  <c r="K62" i="29" s="1"/>
  <c r="R17" i="29"/>
  <c r="R14" i="29"/>
  <c r="R46" i="29"/>
  <c r="R48" i="29"/>
  <c r="R13" i="29"/>
  <c r="R43" i="29"/>
  <c r="R24" i="29"/>
  <c r="R36" i="28"/>
  <c r="R45" i="28"/>
  <c r="R44" i="28"/>
  <c r="R48" i="28"/>
  <c r="R43" i="28"/>
  <c r="R38" i="28"/>
  <c r="K65" i="28"/>
  <c r="R49" i="28"/>
  <c r="R12" i="28"/>
  <c r="K62" i="28" a="1"/>
  <c r="K62" i="28" s="1"/>
  <c r="R10" i="28"/>
  <c r="R34" i="28"/>
  <c r="R9" i="28"/>
  <c r="R47" i="28"/>
  <c r="R31" i="28"/>
  <c r="R53" i="28"/>
  <c r="R46" i="28"/>
  <c r="R29" i="28"/>
  <c r="R42" i="28"/>
  <c r="R22" i="28"/>
  <c r="D65" i="28"/>
  <c r="K61" i="28"/>
  <c r="R21" i="28"/>
  <c r="E54" i="28"/>
  <c r="E53" i="28"/>
  <c r="E27" i="28"/>
  <c r="E20" i="28"/>
  <c r="E13" i="28"/>
  <c r="E7" i="28"/>
  <c r="E29" i="28"/>
  <c r="E23" i="28"/>
  <c r="E16" i="28"/>
  <c r="E10" i="28"/>
  <c r="E32" i="28"/>
  <c r="E25" i="28"/>
  <c r="E18" i="28"/>
  <c r="E59" i="28"/>
  <c r="E58" i="28"/>
  <c r="E57" i="28"/>
  <c r="E56" i="28"/>
  <c r="E55" i="28"/>
  <c r="E52" i="28"/>
  <c r="E26" i="28"/>
  <c r="E19" i="28"/>
  <c r="E12" i="28"/>
  <c r="E6" i="28"/>
  <c r="F1" i="28"/>
  <c r="E30" i="28"/>
  <c r="E22" i="28"/>
  <c r="E15" i="28"/>
  <c r="E9" i="28"/>
  <c r="E51" i="28"/>
  <c r="E50" i="28"/>
  <c r="E49" i="28"/>
  <c r="E48" i="28"/>
  <c r="E47" i="28"/>
  <c r="E46" i="28"/>
  <c r="E45" i="28"/>
  <c r="E44" i="28"/>
  <c r="E43" i="28"/>
  <c r="E42" i="28"/>
  <c r="E41" i="28"/>
  <c r="E40" i="28"/>
  <c r="E39" i="28"/>
  <c r="E38" i="28"/>
  <c r="E37" i="28"/>
  <c r="E36" i="28"/>
  <c r="E35" i="28"/>
  <c r="E34" i="28"/>
  <c r="E33" i="28"/>
  <c r="E31" i="28"/>
  <c r="E24" i="28"/>
  <c r="E17" i="28"/>
  <c r="E11" i="28"/>
  <c r="E28" i="28"/>
  <c r="E21" i="28"/>
  <c r="E14" i="28"/>
  <c r="E8" i="28"/>
  <c r="D62" i="28" a="1"/>
  <c r="D62" i="28" s="1"/>
  <c r="R52" i="28"/>
  <c r="L54" i="28"/>
  <c r="L47" i="28"/>
  <c r="L40" i="28"/>
  <c r="L33" i="28"/>
  <c r="L59" i="28"/>
  <c r="L50" i="28"/>
  <c r="L43" i="28"/>
  <c r="S43" i="28" s="1"/>
  <c r="L36" i="28"/>
  <c r="L48" i="28"/>
  <c r="L53" i="28"/>
  <c r="L52" i="28"/>
  <c r="L57" i="28"/>
  <c r="L46" i="28"/>
  <c r="L39" i="28"/>
  <c r="L34" i="28"/>
  <c r="M1" i="28"/>
  <c r="L58" i="28"/>
  <c r="L49" i="28"/>
  <c r="L42" i="28"/>
  <c r="L37" i="28"/>
  <c r="L31" i="28"/>
  <c r="L30" i="28"/>
  <c r="L29" i="28"/>
  <c r="L28" i="28"/>
  <c r="L27" i="28"/>
  <c r="L26" i="28"/>
  <c r="L25" i="28"/>
  <c r="L24" i="28"/>
  <c r="L23" i="28"/>
  <c r="L22" i="28"/>
  <c r="L21" i="28"/>
  <c r="L20" i="28"/>
  <c r="L19" i="28"/>
  <c r="L18" i="28"/>
  <c r="L17" i="28"/>
  <c r="L16" i="28"/>
  <c r="L15" i="28"/>
  <c r="L14" i="28"/>
  <c r="L13" i="28"/>
  <c r="L12" i="28"/>
  <c r="L11" i="28"/>
  <c r="L10" i="28"/>
  <c r="L9" i="28"/>
  <c r="L8" i="28"/>
  <c r="L7" i="28"/>
  <c r="L6" i="28"/>
  <c r="L56" i="28"/>
  <c r="L44" i="28"/>
  <c r="L38" i="28"/>
  <c r="L55" i="28"/>
  <c r="L45" i="28"/>
  <c r="L41" i="28"/>
  <c r="L35" i="28"/>
  <c r="R40" i="28"/>
  <c r="R39" i="28"/>
  <c r="R50" i="28"/>
  <c r="R37" i="28"/>
  <c r="R17" i="28"/>
  <c r="D61" i="28"/>
  <c r="R35" i="28"/>
  <c r="M53" i="27"/>
  <c r="M58" i="27"/>
  <c r="M50" i="27"/>
  <c r="M46" i="27"/>
  <c r="M42" i="27"/>
  <c r="M38" i="27"/>
  <c r="M34" i="27"/>
  <c r="M55" i="27"/>
  <c r="M57" i="27"/>
  <c r="M49" i="27"/>
  <c r="M45" i="27"/>
  <c r="M41" i="27"/>
  <c r="M37" i="27"/>
  <c r="M33" i="27"/>
  <c r="M59" i="27"/>
  <c r="M48" i="27"/>
  <c r="M44" i="27"/>
  <c r="M40" i="27"/>
  <c r="M36" i="27"/>
  <c r="M56" i="27"/>
  <c r="M47" i="27"/>
  <c r="M43" i="27"/>
  <c r="M39" i="27"/>
  <c r="M35" i="27"/>
  <c r="D65" i="27"/>
  <c r="R26" i="27"/>
  <c r="K62" i="27" a="1"/>
  <c r="K62" i="27" s="1"/>
  <c r="K63" i="27" s="1"/>
  <c r="R13" i="27"/>
  <c r="R44" i="27"/>
  <c r="L61" i="27"/>
  <c r="R49" i="27"/>
  <c r="R12" i="27"/>
  <c r="D61" i="27"/>
  <c r="L62" i="27" a="1"/>
  <c r="L62" i="27" s="1"/>
  <c r="L63" i="27" s="1"/>
  <c r="R9" i="27"/>
  <c r="R6" i="27"/>
  <c r="O1" i="27"/>
  <c r="N45" i="27"/>
  <c r="N39" i="27"/>
  <c r="N37" i="27"/>
  <c r="N49" i="27"/>
  <c r="N42" i="27"/>
  <c r="N34" i="27"/>
  <c r="N53" i="27"/>
  <c r="N52" i="27"/>
  <c r="N51" i="27"/>
  <c r="N44" i="27"/>
  <c r="N38" i="27"/>
  <c r="N31" i="27"/>
  <c r="N30" i="27"/>
  <c r="N29" i="27"/>
  <c r="N28" i="27"/>
  <c r="N27" i="27"/>
  <c r="N26" i="27"/>
  <c r="N25" i="27"/>
  <c r="N24" i="27"/>
  <c r="N23" i="27"/>
  <c r="N22" i="27"/>
  <c r="N21" i="27"/>
  <c r="N20" i="27"/>
  <c r="N19" i="27"/>
  <c r="N18" i="27"/>
  <c r="N17" i="27"/>
  <c r="N16" i="27"/>
  <c r="N15" i="27"/>
  <c r="N14" i="27"/>
  <c r="N13" i="27"/>
  <c r="N12" i="27"/>
  <c r="N11" i="27"/>
  <c r="N10" i="27"/>
  <c r="N9" i="27"/>
  <c r="N8" i="27"/>
  <c r="N7" i="27"/>
  <c r="N47" i="27"/>
  <c r="N40" i="27"/>
  <c r="N35" i="27"/>
  <c r="N6" i="27"/>
  <c r="N46" i="27"/>
  <c r="N41" i="27"/>
  <c r="N33" i="27"/>
  <c r="N50" i="27"/>
  <c r="N59" i="27"/>
  <c r="N58" i="27"/>
  <c r="N57" i="27"/>
  <c r="N56" i="27"/>
  <c r="N55" i="27"/>
  <c r="N54" i="27"/>
  <c r="N48" i="27"/>
  <c r="N43" i="27"/>
  <c r="N36" i="27"/>
  <c r="K61" i="27"/>
  <c r="R14" i="27"/>
  <c r="R45" i="27"/>
  <c r="R21" i="27"/>
  <c r="R7" i="27"/>
  <c r="R25" i="27"/>
  <c r="L65" i="27"/>
  <c r="R31" i="27"/>
  <c r="D62" i="27" a="1"/>
  <c r="D62" i="27" s="1"/>
  <c r="K65" i="27"/>
  <c r="R19" i="27"/>
  <c r="E32" i="27"/>
  <c r="E31" i="27"/>
  <c r="S31" i="27" s="1"/>
  <c r="E30" i="27"/>
  <c r="S30" i="27" s="1"/>
  <c r="E29" i="27"/>
  <c r="S29" i="27" s="1"/>
  <c r="E28" i="27"/>
  <c r="S28" i="27" s="1"/>
  <c r="E27" i="27"/>
  <c r="S27" i="27" s="1"/>
  <c r="E26" i="27"/>
  <c r="S26" i="27" s="1"/>
  <c r="E25" i="27"/>
  <c r="S25" i="27" s="1"/>
  <c r="E24" i="27"/>
  <c r="S24" i="27" s="1"/>
  <c r="E23" i="27"/>
  <c r="S23" i="27" s="1"/>
  <c r="E22" i="27"/>
  <c r="S22" i="27" s="1"/>
  <c r="E21" i="27"/>
  <c r="S21" i="27" s="1"/>
  <c r="E20" i="27"/>
  <c r="S20" i="27" s="1"/>
  <c r="E19" i="27"/>
  <c r="S19" i="27" s="1"/>
  <c r="E18" i="27"/>
  <c r="S18" i="27" s="1"/>
  <c r="E17" i="27"/>
  <c r="S17" i="27" s="1"/>
  <c r="E16" i="27"/>
  <c r="S16" i="27" s="1"/>
  <c r="E15" i="27"/>
  <c r="S15" i="27" s="1"/>
  <c r="E14" i="27"/>
  <c r="S14" i="27" s="1"/>
  <c r="E13" i="27"/>
  <c r="S13" i="27" s="1"/>
  <c r="E12" i="27"/>
  <c r="S12" i="27" s="1"/>
  <c r="E11" i="27"/>
  <c r="S11" i="27" s="1"/>
  <c r="E10" i="27"/>
  <c r="S10" i="27" s="1"/>
  <c r="E9" i="27"/>
  <c r="S9" i="27" s="1"/>
  <c r="E8" i="27"/>
  <c r="S8" i="27" s="1"/>
  <c r="E7" i="27"/>
  <c r="S7" i="27" s="1"/>
  <c r="E6" i="27"/>
  <c r="E54" i="27"/>
  <c r="E59" i="27"/>
  <c r="S59" i="27" s="1"/>
  <c r="E58" i="27"/>
  <c r="S58" i="27" s="1"/>
  <c r="E57" i="27"/>
  <c r="S57" i="27" s="1"/>
  <c r="E56" i="27"/>
  <c r="S56" i="27" s="1"/>
  <c r="E55" i="27"/>
  <c r="S55" i="27" s="1"/>
  <c r="E52" i="27"/>
  <c r="S52" i="27" s="1"/>
  <c r="E51" i="27"/>
  <c r="E50" i="27"/>
  <c r="S50" i="27" s="1"/>
  <c r="E49" i="27"/>
  <c r="S49" i="27" s="1"/>
  <c r="E48" i="27"/>
  <c r="S48" i="27" s="1"/>
  <c r="E47" i="27"/>
  <c r="S47" i="27" s="1"/>
  <c r="E46" i="27"/>
  <c r="S46" i="27" s="1"/>
  <c r="E45" i="27"/>
  <c r="S45" i="27" s="1"/>
  <c r="E44" i="27"/>
  <c r="S44" i="27" s="1"/>
  <c r="E43" i="27"/>
  <c r="S43" i="27" s="1"/>
  <c r="E42" i="27"/>
  <c r="S42" i="27" s="1"/>
  <c r="E41" i="27"/>
  <c r="S41" i="27" s="1"/>
  <c r="E40" i="27"/>
  <c r="S40" i="27" s="1"/>
  <c r="E39" i="27"/>
  <c r="S39" i="27" s="1"/>
  <c r="E38" i="27"/>
  <c r="S38" i="27" s="1"/>
  <c r="E37" i="27"/>
  <c r="S37" i="27" s="1"/>
  <c r="E36" i="27"/>
  <c r="S36" i="27" s="1"/>
  <c r="E35" i="27"/>
  <c r="S35" i="27" s="1"/>
  <c r="E34" i="27"/>
  <c r="S34" i="27" s="1"/>
  <c r="E33" i="27"/>
  <c r="S33" i="27" s="1"/>
  <c r="F1" i="27"/>
  <c r="E53" i="27"/>
  <c r="S53" i="27" s="1"/>
  <c r="R39" i="27"/>
  <c r="R38" i="27"/>
  <c r="J63" i="28"/>
  <c r="W20" i="26"/>
  <c r="W14" i="26"/>
  <c r="F65" i="26"/>
  <c r="F66" i="26" s="1"/>
  <c r="W21" i="26"/>
  <c r="W43" i="26"/>
  <c r="W26" i="26"/>
  <c r="W11" i="26"/>
  <c r="W13" i="26"/>
  <c r="W55" i="26"/>
  <c r="W22" i="26"/>
  <c r="W8" i="26"/>
  <c r="W57" i="26"/>
  <c r="Q65" i="26"/>
  <c r="W23" i="26"/>
  <c r="W47" i="26"/>
  <c r="W58" i="26"/>
  <c r="F62" i="26" a="1"/>
  <c r="F62" i="26" s="1"/>
  <c r="F63" i="26" s="1"/>
  <c r="C63" i="29"/>
  <c r="E66" i="26"/>
  <c r="W29" i="26"/>
  <c r="W42" i="26"/>
  <c r="W35" i="26"/>
  <c r="W12" i="26"/>
  <c r="S65" i="26"/>
  <c r="W54" i="26"/>
  <c r="Q62" i="26" a="1"/>
  <c r="Q62" i="26" s="1"/>
  <c r="C63" i="27"/>
  <c r="W56" i="26"/>
  <c r="G66" i="26"/>
  <c r="Q62" i="29" a="1"/>
  <c r="Q62" i="29" s="1"/>
  <c r="Q61" i="29"/>
  <c r="V61" i="26"/>
  <c r="W28" i="26"/>
  <c r="C63" i="28"/>
  <c r="V62" i="26" a="1"/>
  <c r="V62" i="26" s="1"/>
  <c r="W19" i="26"/>
  <c r="H63" i="26"/>
  <c r="E63" i="26"/>
  <c r="Q61" i="26"/>
  <c r="C63" i="26"/>
  <c r="R62" i="26" a="1"/>
  <c r="R62" i="26" s="1"/>
  <c r="H66" i="26"/>
  <c r="G63" i="26"/>
  <c r="R61" i="26"/>
  <c r="W59" i="26"/>
  <c r="Q61" i="28"/>
  <c r="Q62" i="28" a="1"/>
  <c r="Q62" i="28" s="1"/>
  <c r="D63" i="26"/>
  <c r="I61" i="26"/>
  <c r="I65" i="26"/>
  <c r="Q62" i="27" a="1"/>
  <c r="Q62" i="27" s="1"/>
  <c r="J63" i="27"/>
  <c r="Q61" i="27"/>
  <c r="Q65" i="27"/>
  <c r="L63" i="26"/>
  <c r="P28" i="24"/>
  <c r="P49" i="26"/>
  <c r="T49" i="26"/>
  <c r="W49" i="26" s="1"/>
  <c r="O63" i="24"/>
  <c r="S61" i="26"/>
  <c r="S62" i="26" a="1"/>
  <c r="S62" i="26" s="1"/>
  <c r="P56" i="24"/>
  <c r="T59" i="24"/>
  <c r="W59" i="24" s="1"/>
  <c r="P59" i="24"/>
  <c r="T24" i="24"/>
  <c r="W24" i="24" s="1"/>
  <c r="P24" i="24"/>
  <c r="P45" i="26"/>
  <c r="T45" i="26"/>
  <c r="W45" i="26" s="1"/>
  <c r="W34" i="26"/>
  <c r="L63" i="24"/>
  <c r="T48" i="26"/>
  <c r="W48" i="26" s="1"/>
  <c r="P48" i="26"/>
  <c r="P27" i="24"/>
  <c r="N62" i="24" a="1"/>
  <c r="N62" i="24" s="1"/>
  <c r="M62" i="26" a="1"/>
  <c r="M62" i="26" s="1"/>
  <c r="V65" i="24"/>
  <c r="P34" i="26"/>
  <c r="P30" i="26"/>
  <c r="K63" i="26"/>
  <c r="T23" i="24"/>
  <c r="W23" i="24" s="1"/>
  <c r="P23" i="24"/>
  <c r="T36" i="26"/>
  <c r="W36" i="26" s="1"/>
  <c r="P36" i="26"/>
  <c r="J63" i="26"/>
  <c r="N61" i="24"/>
  <c r="L66" i="26"/>
  <c r="T20" i="24"/>
  <c r="W20" i="24" s="1"/>
  <c r="P20" i="24"/>
  <c r="P53" i="26"/>
  <c r="P48" i="24"/>
  <c r="T55" i="24"/>
  <c r="W55" i="24" s="1"/>
  <c r="P55" i="24"/>
  <c r="P41" i="26"/>
  <c r="T41" i="26"/>
  <c r="W41" i="26" s="1"/>
  <c r="T44" i="26"/>
  <c r="W44" i="26" s="1"/>
  <c r="P44" i="26"/>
  <c r="T32" i="26"/>
  <c r="W32" i="26" s="1"/>
  <c r="P32" i="26"/>
  <c r="T39" i="24"/>
  <c r="W39" i="24" s="1"/>
  <c r="P39" i="24"/>
  <c r="U51" i="26"/>
  <c r="W51" i="26" s="1"/>
  <c r="P51" i="26"/>
  <c r="W53" i="26"/>
  <c r="W30" i="26"/>
  <c r="P38" i="24"/>
  <c r="P56" i="26"/>
  <c r="P46" i="24"/>
  <c r="T22" i="24"/>
  <c r="W22" i="24" s="1"/>
  <c r="P22" i="24"/>
  <c r="P9" i="24"/>
  <c r="P21" i="24"/>
  <c r="T21" i="24"/>
  <c r="W21" i="24" s="1"/>
  <c r="P49" i="24"/>
  <c r="P46" i="26"/>
  <c r="W38" i="24"/>
  <c r="S62" i="24" a="1"/>
  <c r="S62" i="24" s="1"/>
  <c r="S61" i="24"/>
  <c r="P37" i="26"/>
  <c r="T37" i="26"/>
  <c r="W37" i="26" s="1"/>
  <c r="W46" i="24"/>
  <c r="R62" i="24" a="1"/>
  <c r="R62" i="24" s="1"/>
  <c r="T58" i="24"/>
  <c r="W58" i="24" s="1"/>
  <c r="P58" i="24"/>
  <c r="T40" i="26"/>
  <c r="W40" i="26" s="1"/>
  <c r="P40" i="26"/>
  <c r="P28" i="26"/>
  <c r="W46" i="26"/>
  <c r="P31" i="24"/>
  <c r="T31" i="24"/>
  <c r="W31" i="24" s="1"/>
  <c r="T35" i="24"/>
  <c r="W35" i="24" s="1"/>
  <c r="P35" i="24"/>
  <c r="R61" i="24"/>
  <c r="P59" i="26"/>
  <c r="T10" i="24"/>
  <c r="W10" i="24" s="1"/>
  <c r="P10" i="24"/>
  <c r="P45" i="24"/>
  <c r="P50" i="26"/>
  <c r="P47" i="26"/>
  <c r="M61" i="24"/>
  <c r="P6" i="24"/>
  <c r="T6" i="24"/>
  <c r="M62" i="24" a="1"/>
  <c r="M62" i="24" s="1"/>
  <c r="P47" i="24"/>
  <c r="T47" i="24"/>
  <c r="W47" i="24" s="1"/>
  <c r="P30" i="24"/>
  <c r="P33" i="26"/>
  <c r="T33" i="26"/>
  <c r="W33" i="26" s="1"/>
  <c r="P32" i="24"/>
  <c r="N62" i="26" a="1"/>
  <c r="N62" i="26" s="1"/>
  <c r="N61" i="26"/>
  <c r="U6" i="26"/>
  <c r="W6" i="26" s="1"/>
  <c r="U51" i="24"/>
  <c r="W51" i="24" s="1"/>
  <c r="P51" i="24"/>
  <c r="R65" i="26"/>
  <c r="P37" i="24"/>
  <c r="W50" i="26"/>
  <c r="P18" i="26"/>
  <c r="R65" i="24"/>
  <c r="P38" i="26"/>
  <c r="P14" i="24"/>
  <c r="K63" i="24"/>
  <c r="T40" i="24"/>
  <c r="W40" i="24" s="1"/>
  <c r="P40" i="24"/>
  <c r="P26" i="24"/>
  <c r="M61" i="26"/>
  <c r="W38" i="26"/>
  <c r="L61" i="23" l="1"/>
  <c r="N67" i="23"/>
  <c r="D63" i="27"/>
  <c r="D68" i="27"/>
  <c r="D68" i="28"/>
  <c r="P65" i="24"/>
  <c r="V63" i="24"/>
  <c r="Q63" i="24"/>
  <c r="F6" i="23"/>
  <c r="F53" i="23"/>
  <c r="P53" i="23" s="1"/>
  <c r="F48" i="23"/>
  <c r="P48" i="23" s="1"/>
  <c r="F36" i="23"/>
  <c r="P36" i="23" s="1"/>
  <c r="F27" i="23"/>
  <c r="P27" i="23" s="1"/>
  <c r="F15" i="23"/>
  <c r="P15" i="23" s="1"/>
  <c r="F58" i="23"/>
  <c r="P58" i="23" s="1"/>
  <c r="F41" i="23"/>
  <c r="P41" i="23" s="1"/>
  <c r="F32" i="23"/>
  <c r="P32" i="23" s="1"/>
  <c r="F20" i="23"/>
  <c r="P20" i="23" s="1"/>
  <c r="F8" i="23"/>
  <c r="P8" i="23" s="1"/>
  <c r="F51" i="23"/>
  <c r="P51" i="23" s="1"/>
  <c r="F46" i="23"/>
  <c r="P46" i="23" s="1"/>
  <c r="F25" i="23"/>
  <c r="P25" i="23" s="1"/>
  <c r="F13" i="23"/>
  <c r="P13" i="23" s="1"/>
  <c r="F56" i="23"/>
  <c r="P56" i="23" s="1"/>
  <c r="F39" i="23"/>
  <c r="P39" i="23" s="1"/>
  <c r="F30" i="23"/>
  <c r="P30" i="23" s="1"/>
  <c r="F18" i="23"/>
  <c r="P18" i="23" s="1"/>
  <c r="F49" i="23"/>
  <c r="P49" i="23" s="1"/>
  <c r="F44" i="23"/>
  <c r="P44" i="23" s="1"/>
  <c r="F35" i="23"/>
  <c r="P35" i="23" s="1"/>
  <c r="F23" i="23"/>
  <c r="F11" i="23"/>
  <c r="P11" i="23" s="1"/>
  <c r="F54" i="23"/>
  <c r="P54" i="23" s="1"/>
  <c r="F37" i="23"/>
  <c r="P37" i="23" s="1"/>
  <c r="F28" i="23"/>
  <c r="P28" i="23" s="1"/>
  <c r="F16" i="23"/>
  <c r="P16" i="23" s="1"/>
  <c r="F43" i="23"/>
  <c r="P43" i="23" s="1"/>
  <c r="F10" i="23"/>
  <c r="P10" i="23" s="1"/>
  <c r="F59" i="23"/>
  <c r="P59" i="23" s="1"/>
  <c r="F42" i="23"/>
  <c r="P42" i="23" s="1"/>
  <c r="F33" i="23"/>
  <c r="P33" i="23" s="1"/>
  <c r="F21" i="23"/>
  <c r="P21" i="23" s="1"/>
  <c r="F9" i="23"/>
  <c r="P9" i="23" s="1"/>
  <c r="F52" i="23"/>
  <c r="P52" i="23" s="1"/>
  <c r="F47" i="23"/>
  <c r="P47" i="23" s="1"/>
  <c r="F26" i="23"/>
  <c r="P26" i="23" s="1"/>
  <c r="F14" i="23"/>
  <c r="P14" i="23" s="1"/>
  <c r="F34" i="23"/>
  <c r="P34" i="23" s="1"/>
  <c r="F57" i="23"/>
  <c r="P57" i="23" s="1"/>
  <c r="F40" i="23"/>
  <c r="P40" i="23" s="1"/>
  <c r="F31" i="23"/>
  <c r="P31" i="23" s="1"/>
  <c r="F19" i="23"/>
  <c r="P19" i="23" s="1"/>
  <c r="F7" i="23"/>
  <c r="P7" i="23" s="1"/>
  <c r="F22" i="23"/>
  <c r="P22" i="23" s="1"/>
  <c r="F50" i="23"/>
  <c r="P50" i="23" s="1"/>
  <c r="F45" i="23"/>
  <c r="P45" i="23" s="1"/>
  <c r="F24" i="23"/>
  <c r="P24" i="23" s="1"/>
  <c r="F12" i="23"/>
  <c r="P12" i="23" s="1"/>
  <c r="F55" i="23"/>
  <c r="P55" i="23" s="1"/>
  <c r="F38" i="23"/>
  <c r="P38" i="23" s="1"/>
  <c r="F29" i="23"/>
  <c r="P29" i="23" s="1"/>
  <c r="F17" i="23"/>
  <c r="P17" i="23" s="1"/>
  <c r="O21" i="23"/>
  <c r="Q21" i="23" s="1"/>
  <c r="G21" i="23"/>
  <c r="G49" i="23"/>
  <c r="O49" i="23"/>
  <c r="Q49" i="23" s="1"/>
  <c r="G55" i="23"/>
  <c r="O55" i="23"/>
  <c r="Q55" i="23" s="1"/>
  <c r="O22" i="23"/>
  <c r="Q22" i="23" s="1"/>
  <c r="G22" i="23"/>
  <c r="K63" i="23"/>
  <c r="K65" i="23" s="1"/>
  <c r="G7" i="23"/>
  <c r="O7" i="23"/>
  <c r="Q7" i="23" s="1"/>
  <c r="O8" i="23"/>
  <c r="Q8" i="23" s="1"/>
  <c r="G8" i="23"/>
  <c r="G34" i="23"/>
  <c r="O34" i="23"/>
  <c r="Q34" i="23" s="1"/>
  <c r="G19" i="23"/>
  <c r="O19" i="23"/>
  <c r="Q19" i="23" s="1"/>
  <c r="G42" i="23"/>
  <c r="O42" i="23"/>
  <c r="Q42" i="23" s="1"/>
  <c r="O43" i="23"/>
  <c r="Q43" i="23" s="1"/>
  <c r="G43" i="23"/>
  <c r="G17" i="23"/>
  <c r="O17" i="23"/>
  <c r="Q17" i="23" s="1"/>
  <c r="O29" i="23"/>
  <c r="Q29" i="23" s="1"/>
  <c r="G29" i="23"/>
  <c r="N63" i="23"/>
  <c r="N65" i="23" s="1"/>
  <c r="Q20" i="23"/>
  <c r="O31" i="23"/>
  <c r="Q31" i="23" s="1"/>
  <c r="G31" i="23"/>
  <c r="G59" i="23"/>
  <c r="O59" i="23"/>
  <c r="Q59" i="23" s="1"/>
  <c r="G18" i="23"/>
  <c r="O18" i="23"/>
  <c r="Q18" i="23" s="1"/>
  <c r="O32" i="23"/>
  <c r="Q32" i="23" s="1"/>
  <c r="G32" i="23"/>
  <c r="O44" i="23"/>
  <c r="Q44" i="23" s="1"/>
  <c r="G44" i="23"/>
  <c r="O40" i="23"/>
  <c r="Q40" i="23" s="1"/>
  <c r="G40" i="23"/>
  <c r="G16" i="23"/>
  <c r="O16" i="23"/>
  <c r="Q16" i="23" s="1"/>
  <c r="G30" i="23"/>
  <c r="O30" i="23"/>
  <c r="Q30" i="23" s="1"/>
  <c r="O41" i="23"/>
  <c r="Q41" i="23" s="1"/>
  <c r="G41" i="23"/>
  <c r="G50" i="23"/>
  <c r="O50" i="23"/>
  <c r="Q50" i="23" s="1"/>
  <c r="G33" i="23"/>
  <c r="O33" i="23"/>
  <c r="Q33" i="23" s="1"/>
  <c r="O57" i="23"/>
  <c r="Q57" i="23" s="1"/>
  <c r="G57" i="23"/>
  <c r="G28" i="23"/>
  <c r="O28" i="23"/>
  <c r="Q28" i="23" s="1"/>
  <c r="G39" i="23"/>
  <c r="O39" i="23"/>
  <c r="Q39" i="23" s="1"/>
  <c r="L63" i="23"/>
  <c r="L65" i="23" s="1"/>
  <c r="D68" i="23"/>
  <c r="O38" i="23"/>
  <c r="Q38" i="23" s="1"/>
  <c r="G38" i="23"/>
  <c r="O37" i="23"/>
  <c r="Q37" i="23" s="1"/>
  <c r="G37" i="23"/>
  <c r="O56" i="23"/>
  <c r="Q56" i="23" s="1"/>
  <c r="G56" i="23"/>
  <c r="G15" i="23"/>
  <c r="O15" i="23"/>
  <c r="Q15" i="23" s="1"/>
  <c r="G58" i="23"/>
  <c r="O54" i="23"/>
  <c r="Q54" i="23" s="1"/>
  <c r="G54" i="23"/>
  <c r="O6" i="23"/>
  <c r="E63" i="23"/>
  <c r="E67" i="23"/>
  <c r="E64" i="23" a="1"/>
  <c r="E64" i="23" s="1"/>
  <c r="G27" i="23"/>
  <c r="O27" i="23"/>
  <c r="Q27" i="23" s="1"/>
  <c r="G6" i="23"/>
  <c r="G10" i="23"/>
  <c r="L64" i="23" a="1"/>
  <c r="L64" i="23" s="1"/>
  <c r="G12" i="23"/>
  <c r="O12" i="23"/>
  <c r="Q12" i="23" s="1"/>
  <c r="G11" i="23"/>
  <c r="O11" i="23"/>
  <c r="Q11" i="23" s="1"/>
  <c r="G36" i="23"/>
  <c r="O36" i="23"/>
  <c r="Q36" i="23" s="1"/>
  <c r="P23" i="23"/>
  <c r="K67" i="23"/>
  <c r="K68" i="23" s="1"/>
  <c r="O51" i="23"/>
  <c r="Q51" i="23" s="1"/>
  <c r="G51" i="23"/>
  <c r="G13" i="23"/>
  <c r="O13" i="23"/>
  <c r="Q13" i="23" s="1"/>
  <c r="O24" i="23"/>
  <c r="Q24" i="23" s="1"/>
  <c r="G24" i="23"/>
  <c r="G47" i="23"/>
  <c r="O47" i="23"/>
  <c r="Q47" i="23" s="1"/>
  <c r="G23" i="23"/>
  <c r="O23" i="23"/>
  <c r="Q23" i="23" s="1"/>
  <c r="O25" i="23"/>
  <c r="Q25" i="23" s="1"/>
  <c r="G25" i="23"/>
  <c r="G20" i="23"/>
  <c r="G9" i="23"/>
  <c r="O9" i="23"/>
  <c r="Q9" i="23" s="1"/>
  <c r="O14" i="23"/>
  <c r="Q14" i="23" s="1"/>
  <c r="G14" i="23"/>
  <c r="G26" i="23"/>
  <c r="O26" i="23"/>
  <c r="Q26" i="23" s="1"/>
  <c r="G45" i="23"/>
  <c r="O45" i="23"/>
  <c r="Q45" i="23" s="1"/>
  <c r="O52" i="23"/>
  <c r="Q52" i="23" s="1"/>
  <c r="G52" i="23"/>
  <c r="O35" i="23"/>
  <c r="Q35" i="23" s="1"/>
  <c r="G35" i="23"/>
  <c r="G46" i="23"/>
  <c r="O46" i="23"/>
  <c r="Q46" i="23" s="1"/>
  <c r="G53" i="23"/>
  <c r="O53" i="23"/>
  <c r="Q53" i="23" s="1"/>
  <c r="G48" i="23"/>
  <c r="W61" i="20"/>
  <c r="U63" i="20"/>
  <c r="W65" i="21"/>
  <c r="S63" i="21"/>
  <c r="T63" i="20"/>
  <c r="U63" i="22"/>
  <c r="W65" i="20"/>
  <c r="V63" i="21"/>
  <c r="I63" i="24"/>
  <c r="V63" i="25"/>
  <c r="I63" i="25"/>
  <c r="W62" i="20"/>
  <c r="T63" i="22"/>
  <c r="W62" i="21"/>
  <c r="W65" i="22"/>
  <c r="Q63" i="21"/>
  <c r="V63" i="22"/>
  <c r="W65" i="25"/>
  <c r="R63" i="25"/>
  <c r="T63" i="21"/>
  <c r="S63" i="22"/>
  <c r="T63" i="25"/>
  <c r="W61" i="25"/>
  <c r="W62" i="25" a="1"/>
  <c r="W62" i="25" s="1"/>
  <c r="S63" i="25"/>
  <c r="V63" i="20"/>
  <c r="I63" i="20"/>
  <c r="S63" i="20"/>
  <c r="Q63" i="20"/>
  <c r="I63" i="21"/>
  <c r="W61" i="22"/>
  <c r="W62" i="22" a="1"/>
  <c r="W62" i="22" s="1"/>
  <c r="W61" i="21"/>
  <c r="R63" i="21"/>
  <c r="R63" i="22"/>
  <c r="Q63" i="25"/>
  <c r="I63" i="22"/>
  <c r="U62" i="24" a="1"/>
  <c r="U62" i="24" s="1"/>
  <c r="P62" i="24"/>
  <c r="V63" i="26"/>
  <c r="P65" i="26"/>
  <c r="N68" i="23"/>
  <c r="M65" i="23"/>
  <c r="N63" i="26"/>
  <c r="R63" i="26"/>
  <c r="P61" i="24"/>
  <c r="P62" i="26"/>
  <c r="K63" i="29"/>
  <c r="S30" i="29"/>
  <c r="S53" i="29"/>
  <c r="S44" i="29"/>
  <c r="L65" i="29"/>
  <c r="L68" i="29" s="1"/>
  <c r="E65" i="29"/>
  <c r="L66" i="29"/>
  <c r="K68" i="29"/>
  <c r="R62" i="29" a="1"/>
  <c r="R62" i="29" s="1"/>
  <c r="R65" i="27"/>
  <c r="L66" i="27"/>
  <c r="K63" i="28"/>
  <c r="M62" i="27" a="1"/>
  <c r="M62" i="27" s="1"/>
  <c r="N68" i="27"/>
  <c r="S47" i="29"/>
  <c r="S14" i="29"/>
  <c r="S6" i="29"/>
  <c r="E62" i="29" a="1"/>
  <c r="E62" i="29" s="1"/>
  <c r="E61" i="29"/>
  <c r="S36" i="29"/>
  <c r="S58" i="29"/>
  <c r="S23" i="29"/>
  <c r="S17" i="29"/>
  <c r="S22" i="29"/>
  <c r="F54" i="29"/>
  <c r="F58" i="29"/>
  <c r="F44" i="29"/>
  <c r="F33" i="29"/>
  <c r="F20" i="29"/>
  <c r="F9" i="29"/>
  <c r="F45" i="29"/>
  <c r="F10" i="29"/>
  <c r="F57" i="29"/>
  <c r="F43" i="29"/>
  <c r="F31" i="29"/>
  <c r="F19" i="29"/>
  <c r="F8" i="29"/>
  <c r="G1" i="29"/>
  <c r="F21" i="29"/>
  <c r="F56" i="29"/>
  <c r="F42" i="29"/>
  <c r="F30" i="29"/>
  <c r="F18" i="29"/>
  <c r="F7" i="29"/>
  <c r="F59" i="29"/>
  <c r="F55" i="29"/>
  <c r="F41" i="29"/>
  <c r="F29" i="29"/>
  <c r="F17" i="29"/>
  <c r="F6" i="29"/>
  <c r="F11" i="29"/>
  <c r="F53" i="29"/>
  <c r="F40" i="29"/>
  <c r="F28" i="29"/>
  <c r="F16" i="29"/>
  <c r="F35" i="29"/>
  <c r="F52" i="29"/>
  <c r="F39" i="29"/>
  <c r="F27" i="29"/>
  <c r="F15" i="29"/>
  <c r="F34" i="29"/>
  <c r="F50" i="29"/>
  <c r="F26" i="29"/>
  <c r="F14" i="29"/>
  <c r="F49" i="29"/>
  <c r="F38" i="29"/>
  <c r="F25" i="29"/>
  <c r="F13" i="29"/>
  <c r="F46" i="29"/>
  <c r="F48" i="29"/>
  <c r="F37" i="29"/>
  <c r="F24" i="29"/>
  <c r="F12" i="29"/>
  <c r="F22" i="29"/>
  <c r="F47" i="29"/>
  <c r="F36" i="29"/>
  <c r="F23" i="29"/>
  <c r="S24" i="29"/>
  <c r="S50" i="29"/>
  <c r="S29" i="29"/>
  <c r="S8" i="29"/>
  <c r="S21" i="29"/>
  <c r="S37" i="29"/>
  <c r="S15" i="29"/>
  <c r="S41" i="29"/>
  <c r="S19" i="29"/>
  <c r="S34" i="29"/>
  <c r="S12" i="29"/>
  <c r="S48" i="29"/>
  <c r="S27" i="29"/>
  <c r="S54" i="29"/>
  <c r="S31" i="29"/>
  <c r="S45" i="29"/>
  <c r="S35" i="29"/>
  <c r="S26" i="29"/>
  <c r="S46" i="29"/>
  <c r="S39" i="29"/>
  <c r="S55" i="29"/>
  <c r="S43" i="29"/>
  <c r="S59" i="29"/>
  <c r="S13" i="29"/>
  <c r="S51" i="29"/>
  <c r="S7" i="29"/>
  <c r="S57" i="29"/>
  <c r="S10" i="29"/>
  <c r="S25" i="29"/>
  <c r="S52" i="29"/>
  <c r="S18" i="29"/>
  <c r="S9" i="29"/>
  <c r="S38" i="29"/>
  <c r="S16" i="29"/>
  <c r="S20" i="29"/>
  <c r="S49" i="29"/>
  <c r="S28" i="29"/>
  <c r="S42" i="29"/>
  <c r="S32" i="29"/>
  <c r="M51" i="29"/>
  <c r="M50" i="29"/>
  <c r="M38" i="29"/>
  <c r="M26" i="29"/>
  <c r="M14" i="29"/>
  <c r="M49" i="29"/>
  <c r="M25" i="29"/>
  <c r="M13" i="29"/>
  <c r="M39" i="29"/>
  <c r="M48" i="29"/>
  <c r="M37" i="29"/>
  <c r="M24" i="29"/>
  <c r="M12" i="29"/>
  <c r="M54" i="29"/>
  <c r="M16" i="29"/>
  <c r="M27" i="29"/>
  <c r="M47" i="29"/>
  <c r="M36" i="29"/>
  <c r="M23" i="29"/>
  <c r="M46" i="29"/>
  <c r="M35" i="29"/>
  <c r="M22" i="29"/>
  <c r="M11" i="29"/>
  <c r="M59" i="29"/>
  <c r="M45" i="29"/>
  <c r="M34" i="29"/>
  <c r="M21" i="29"/>
  <c r="M10" i="29"/>
  <c r="M58" i="29"/>
  <c r="M44" i="29"/>
  <c r="M33" i="29"/>
  <c r="M20" i="29"/>
  <c r="M9" i="29"/>
  <c r="M28" i="29"/>
  <c r="M15" i="29"/>
  <c r="M57" i="29"/>
  <c r="M43" i="29"/>
  <c r="M32" i="29"/>
  <c r="M31" i="29"/>
  <c r="M19" i="29"/>
  <c r="M8" i="29"/>
  <c r="M40" i="29"/>
  <c r="M52" i="29"/>
  <c r="M56" i="29"/>
  <c r="M42" i="29"/>
  <c r="M30" i="29"/>
  <c r="M18" i="29"/>
  <c r="M7" i="29"/>
  <c r="N1" i="29"/>
  <c r="M55" i="29"/>
  <c r="M41" i="29"/>
  <c r="M29" i="29"/>
  <c r="M17" i="29"/>
  <c r="M6" i="29"/>
  <c r="M53" i="29"/>
  <c r="R61" i="29"/>
  <c r="L62" i="29" a="1"/>
  <c r="L62" i="29" s="1"/>
  <c r="L61" i="29"/>
  <c r="S11" i="29"/>
  <c r="S40" i="29"/>
  <c r="S56" i="29"/>
  <c r="S33" i="29"/>
  <c r="R65" i="28"/>
  <c r="K68" i="28"/>
  <c r="R62" i="28" a="1"/>
  <c r="R62" i="28" s="1"/>
  <c r="S42" i="28"/>
  <c r="S22" i="28"/>
  <c r="S53" i="28"/>
  <c r="D63" i="28"/>
  <c r="M54" i="28"/>
  <c r="M47" i="28"/>
  <c r="M41" i="28"/>
  <c r="M36" i="28"/>
  <c r="M46" i="28"/>
  <c r="M38" i="28"/>
  <c r="M53" i="28"/>
  <c r="M52" i="28"/>
  <c r="M34" i="28"/>
  <c r="N1" i="28"/>
  <c r="M48" i="28"/>
  <c r="M42" i="28"/>
  <c r="M35" i="28"/>
  <c r="M31" i="28"/>
  <c r="M30" i="28"/>
  <c r="M29" i="28"/>
  <c r="M28" i="28"/>
  <c r="M27" i="28"/>
  <c r="M26" i="28"/>
  <c r="M25" i="28"/>
  <c r="M24" i="28"/>
  <c r="M23" i="28"/>
  <c r="M22" i="28"/>
  <c r="M21" i="28"/>
  <c r="M20" i="28"/>
  <c r="M19" i="28"/>
  <c r="M18" i="28"/>
  <c r="M17" i="28"/>
  <c r="M16" i="28"/>
  <c r="M15" i="28"/>
  <c r="M14" i="28"/>
  <c r="M13" i="28"/>
  <c r="M12" i="28"/>
  <c r="M11" i="28"/>
  <c r="M10" i="28"/>
  <c r="M9" i="28"/>
  <c r="M8" i="28"/>
  <c r="M7" i="28"/>
  <c r="M6" i="28"/>
  <c r="M45" i="28"/>
  <c r="M40" i="28"/>
  <c r="M33" i="28"/>
  <c r="M49" i="28"/>
  <c r="M43" i="28"/>
  <c r="M39" i="28"/>
  <c r="M50" i="28"/>
  <c r="M44" i="28"/>
  <c r="M37" i="28"/>
  <c r="M59" i="28"/>
  <c r="M58" i="28"/>
  <c r="M57" i="28"/>
  <c r="M56" i="28"/>
  <c r="M55" i="28"/>
  <c r="S28" i="28"/>
  <c r="S40" i="28"/>
  <c r="S9" i="28"/>
  <c r="S57" i="28"/>
  <c r="S20" i="28"/>
  <c r="S11" i="28"/>
  <c r="S41" i="28"/>
  <c r="S15" i="28"/>
  <c r="S58" i="28"/>
  <c r="S27" i="28"/>
  <c r="S17" i="28"/>
  <c r="S59" i="28"/>
  <c r="S24" i="28"/>
  <c r="S30" i="28"/>
  <c r="S18" i="28"/>
  <c r="S54" i="28"/>
  <c r="F54" i="28"/>
  <c r="F28" i="28"/>
  <c r="F22" i="28"/>
  <c r="F15" i="28"/>
  <c r="F12" i="28"/>
  <c r="F7" i="28"/>
  <c r="F30" i="28"/>
  <c r="F23" i="28"/>
  <c r="F17" i="28"/>
  <c r="F10" i="28"/>
  <c r="F59" i="28"/>
  <c r="F58" i="28"/>
  <c r="F57" i="28"/>
  <c r="F56" i="28"/>
  <c r="F55" i="28"/>
  <c r="F21" i="28"/>
  <c r="F8" i="28"/>
  <c r="F29" i="28"/>
  <c r="T29" i="28" s="1"/>
  <c r="F24" i="28"/>
  <c r="F19" i="28"/>
  <c r="F14" i="28"/>
  <c r="F50" i="28"/>
  <c r="F49" i="28"/>
  <c r="F48" i="28"/>
  <c r="F47" i="28"/>
  <c r="F46" i="28"/>
  <c r="F45" i="28"/>
  <c r="F44" i="28"/>
  <c r="F43" i="28"/>
  <c r="F42" i="28"/>
  <c r="F41" i="28"/>
  <c r="F40" i="28"/>
  <c r="T40" i="28" s="1"/>
  <c r="F39" i="28"/>
  <c r="F38" i="28"/>
  <c r="T38" i="28" s="1"/>
  <c r="F37" i="28"/>
  <c r="F36" i="28"/>
  <c r="T36" i="28" s="1"/>
  <c r="F35" i="28"/>
  <c r="F34" i="28"/>
  <c r="F33" i="28"/>
  <c r="F27" i="28"/>
  <c r="F20" i="28"/>
  <c r="F13" i="28"/>
  <c r="F6" i="28"/>
  <c r="F31" i="28"/>
  <c r="F26" i="28"/>
  <c r="F16" i="28"/>
  <c r="T16" i="28" s="1"/>
  <c r="F9" i="28"/>
  <c r="F25" i="28"/>
  <c r="F18" i="28"/>
  <c r="F11" i="28"/>
  <c r="F53" i="28"/>
  <c r="F52" i="28"/>
  <c r="G1" i="28"/>
  <c r="S45" i="28"/>
  <c r="R61" i="28"/>
  <c r="L62" i="28" a="1"/>
  <c r="L62" i="28" s="1"/>
  <c r="L65" i="28"/>
  <c r="L61" i="28"/>
  <c r="S34" i="28"/>
  <c r="S46" i="28"/>
  <c r="S12" i="28"/>
  <c r="S10" i="28"/>
  <c r="S25" i="28"/>
  <c r="S35" i="28"/>
  <c r="S47" i="28"/>
  <c r="S19" i="28"/>
  <c r="S16" i="28"/>
  <c r="S31" i="28"/>
  <c r="S33" i="28"/>
  <c r="S36" i="28"/>
  <c r="S48" i="28"/>
  <c r="S26" i="28"/>
  <c r="S23" i="28"/>
  <c r="S8" i="28"/>
  <c r="S37" i="28"/>
  <c r="S49" i="28"/>
  <c r="S52" i="28"/>
  <c r="S29" i="28"/>
  <c r="E62" i="28" a="1"/>
  <c r="E62" i="28" s="1"/>
  <c r="S6" i="28"/>
  <c r="E61" i="28"/>
  <c r="E65" i="28"/>
  <c r="S14" i="28"/>
  <c r="S38" i="28"/>
  <c r="S50" i="28"/>
  <c r="S55" i="28"/>
  <c r="S7" i="28"/>
  <c r="S44" i="28"/>
  <c r="S21" i="28"/>
  <c r="S39" i="28"/>
  <c r="S56" i="28"/>
  <c r="S13" i="28"/>
  <c r="M61" i="27"/>
  <c r="R62" i="27" a="1"/>
  <c r="R62" i="27" s="1"/>
  <c r="M65" i="27"/>
  <c r="N65" i="27"/>
  <c r="N62" i="27" a="1"/>
  <c r="N62" i="27" s="1"/>
  <c r="N61" i="27"/>
  <c r="O46" i="27"/>
  <c r="P46" i="27" s="1"/>
  <c r="O40" i="27"/>
  <c r="P40" i="27" s="1"/>
  <c r="O32" i="27"/>
  <c r="P32" i="27" s="1"/>
  <c r="O47" i="27"/>
  <c r="P47" i="27" s="1"/>
  <c r="O39" i="27"/>
  <c r="P39" i="27" s="1"/>
  <c r="O53" i="27"/>
  <c r="P53" i="27" s="1"/>
  <c r="O52" i="27"/>
  <c r="P52" i="27" s="1"/>
  <c r="O51" i="27"/>
  <c r="P51" i="27" s="1"/>
  <c r="O50" i="27"/>
  <c r="P50" i="27" s="1"/>
  <c r="O43" i="27"/>
  <c r="P43" i="27" s="1"/>
  <c r="O35" i="27"/>
  <c r="P35" i="27" s="1"/>
  <c r="O31" i="27"/>
  <c r="P31" i="27" s="1"/>
  <c r="O30" i="27"/>
  <c r="P30" i="27" s="1"/>
  <c r="O29" i="27"/>
  <c r="P29" i="27" s="1"/>
  <c r="O28" i="27"/>
  <c r="P28" i="27" s="1"/>
  <c r="O27" i="27"/>
  <c r="P27" i="27" s="1"/>
  <c r="O26" i="27"/>
  <c r="P26" i="27" s="1"/>
  <c r="O25" i="27"/>
  <c r="P25" i="27" s="1"/>
  <c r="O24" i="27"/>
  <c r="P24" i="27" s="1"/>
  <c r="O23" i="27"/>
  <c r="P23" i="27" s="1"/>
  <c r="O22" i="27"/>
  <c r="P22" i="27" s="1"/>
  <c r="O21" i="27"/>
  <c r="P21" i="27" s="1"/>
  <c r="O20" i="27"/>
  <c r="P20" i="27" s="1"/>
  <c r="O19" i="27"/>
  <c r="P19" i="27" s="1"/>
  <c r="O18" i="27"/>
  <c r="P18" i="27" s="1"/>
  <c r="O17" i="27"/>
  <c r="P17" i="27" s="1"/>
  <c r="O16" i="27"/>
  <c r="P16" i="27" s="1"/>
  <c r="O15" i="27"/>
  <c r="P15" i="27" s="1"/>
  <c r="O14" i="27"/>
  <c r="P14" i="27" s="1"/>
  <c r="O13" i="27"/>
  <c r="P13" i="27" s="1"/>
  <c r="O12" i="27"/>
  <c r="P12" i="27" s="1"/>
  <c r="O11" i="27"/>
  <c r="P11" i="27" s="1"/>
  <c r="O10" i="27"/>
  <c r="P10" i="27" s="1"/>
  <c r="O9" i="27"/>
  <c r="P9" i="27" s="1"/>
  <c r="O8" i="27"/>
  <c r="P8" i="27" s="1"/>
  <c r="O7" i="27"/>
  <c r="P7" i="27" s="1"/>
  <c r="O48" i="27"/>
  <c r="P48" i="27" s="1"/>
  <c r="O41" i="27"/>
  <c r="P41" i="27" s="1"/>
  <c r="O6" i="27"/>
  <c r="P6" i="27" s="1"/>
  <c r="O45" i="27"/>
  <c r="P45" i="27" s="1"/>
  <c r="O37" i="27"/>
  <c r="P37" i="27" s="1"/>
  <c r="O44" i="27"/>
  <c r="P44" i="27" s="1"/>
  <c r="O36" i="27"/>
  <c r="P36" i="27" s="1"/>
  <c r="O34" i="27"/>
  <c r="P34" i="27" s="1"/>
  <c r="O59" i="27"/>
  <c r="P59" i="27" s="1"/>
  <c r="O58" i="27"/>
  <c r="P58" i="27" s="1"/>
  <c r="O57" i="27"/>
  <c r="P57" i="27" s="1"/>
  <c r="O56" i="27"/>
  <c r="P56" i="27" s="1"/>
  <c r="O55" i="27"/>
  <c r="P55" i="27" s="1"/>
  <c r="O54" i="27"/>
  <c r="P54" i="27" s="1"/>
  <c r="O42" i="27"/>
  <c r="P42" i="27" s="1"/>
  <c r="O33" i="27"/>
  <c r="P33" i="27" s="1"/>
  <c r="O49" i="27"/>
  <c r="P49" i="27" s="1"/>
  <c r="O38" i="27"/>
  <c r="P38" i="27" s="1"/>
  <c r="F54" i="27"/>
  <c r="T54" i="27" s="1"/>
  <c r="F28" i="27"/>
  <c r="F19" i="27"/>
  <c r="T19" i="27" s="1"/>
  <c r="F11" i="27"/>
  <c r="F31" i="27"/>
  <c r="T31" i="27" s="1"/>
  <c r="F23" i="27"/>
  <c r="F16" i="27"/>
  <c r="T16" i="27" s="1"/>
  <c r="F29" i="27"/>
  <c r="F21" i="27"/>
  <c r="T21" i="27" s="1"/>
  <c r="F13" i="27"/>
  <c r="F59" i="27"/>
  <c r="F58" i="27"/>
  <c r="F57" i="27"/>
  <c r="F56" i="27"/>
  <c r="T56" i="27" s="1"/>
  <c r="F55" i="27"/>
  <c r="T55" i="27" s="1"/>
  <c r="F26" i="27"/>
  <c r="F20" i="27"/>
  <c r="T20" i="27" s="1"/>
  <c r="F12" i="27"/>
  <c r="T12" i="27" s="1"/>
  <c r="F53" i="27"/>
  <c r="F25" i="27"/>
  <c r="F15" i="27"/>
  <c r="T15" i="27" s="1"/>
  <c r="F7" i="27"/>
  <c r="T7" i="27" s="1"/>
  <c r="F50" i="27"/>
  <c r="T50" i="27" s="1"/>
  <c r="F49" i="27"/>
  <c r="T49" i="27" s="1"/>
  <c r="F48" i="27"/>
  <c r="T48" i="27" s="1"/>
  <c r="F47" i="27"/>
  <c r="F46" i="27"/>
  <c r="F45" i="27"/>
  <c r="T45" i="27" s="1"/>
  <c r="F44" i="27"/>
  <c r="T44" i="27" s="1"/>
  <c r="F43" i="27"/>
  <c r="T43" i="27" s="1"/>
  <c r="F42" i="27"/>
  <c r="F41" i="27"/>
  <c r="F40" i="27"/>
  <c r="T40" i="27" s="1"/>
  <c r="F39" i="27"/>
  <c r="F38" i="27"/>
  <c r="T38" i="27" s="1"/>
  <c r="F37" i="27"/>
  <c r="T37" i="27" s="1"/>
  <c r="F36" i="27"/>
  <c r="T36" i="27" s="1"/>
  <c r="F35" i="27"/>
  <c r="T35" i="27" s="1"/>
  <c r="F34" i="27"/>
  <c r="F33" i="27"/>
  <c r="F24" i="27"/>
  <c r="F17" i="27"/>
  <c r="T17" i="27" s="1"/>
  <c r="F8" i="27"/>
  <c r="T8" i="27" s="1"/>
  <c r="G1" i="27"/>
  <c r="F9" i="27"/>
  <c r="T9" i="27" s="1"/>
  <c r="F52" i="27"/>
  <c r="T52" i="27" s="1"/>
  <c r="F30" i="27"/>
  <c r="T30" i="27" s="1"/>
  <c r="F22" i="27"/>
  <c r="F14" i="27"/>
  <c r="T14" i="27" s="1"/>
  <c r="F6" i="27"/>
  <c r="F27" i="27"/>
  <c r="T27" i="27" s="1"/>
  <c r="F18" i="27"/>
  <c r="T18" i="27" s="1"/>
  <c r="F10" i="27"/>
  <c r="R61" i="27"/>
  <c r="S54" i="27"/>
  <c r="E65" i="27"/>
  <c r="S65" i="27" s="1"/>
  <c r="S6" i="27"/>
  <c r="E62" i="27" a="1"/>
  <c r="E62" i="27" s="1"/>
  <c r="E61" i="27"/>
  <c r="I62" i="26"/>
  <c r="Q63" i="26"/>
  <c r="I63" i="26"/>
  <c r="Q63" i="27"/>
  <c r="Q63" i="28"/>
  <c r="Q63" i="29"/>
  <c r="M63" i="26"/>
  <c r="P61" i="26"/>
  <c r="U61" i="24"/>
  <c r="N66" i="24"/>
  <c r="U65" i="24"/>
  <c r="T62" i="26" a="1"/>
  <c r="T62" i="26" s="1"/>
  <c r="T61" i="26"/>
  <c r="R63" i="24"/>
  <c r="O66" i="24"/>
  <c r="N63" i="24"/>
  <c r="U65" i="26"/>
  <c r="N66" i="26"/>
  <c r="O66" i="26"/>
  <c r="U62" i="26" a="1"/>
  <c r="U62" i="26" s="1"/>
  <c r="U61" i="26"/>
  <c r="T62" i="24" a="1"/>
  <c r="T62" i="24" s="1"/>
  <c r="T61" i="24"/>
  <c r="T65" i="26"/>
  <c r="M66" i="26"/>
  <c r="T65" i="24"/>
  <c r="M66" i="24"/>
  <c r="S63" i="26"/>
  <c r="W6" i="24"/>
  <c r="M63" i="24"/>
  <c r="S63" i="24"/>
  <c r="T27" i="28" l="1"/>
  <c r="T15" i="28"/>
  <c r="T39" i="28"/>
  <c r="T33" i="28"/>
  <c r="T45" i="28"/>
  <c r="T22" i="28"/>
  <c r="T47" i="28"/>
  <c r="R68" i="27"/>
  <c r="E66" i="28"/>
  <c r="E68" i="28"/>
  <c r="E69" i="28" s="1"/>
  <c r="T17" i="28"/>
  <c r="T31" i="28"/>
  <c r="T24" i="28"/>
  <c r="E66" i="27"/>
  <c r="E68" i="27"/>
  <c r="P63" i="26"/>
  <c r="G63" i="23"/>
  <c r="G64" i="23" a="1"/>
  <c r="G64" i="23" s="1"/>
  <c r="G61" i="23"/>
  <c r="F63" i="23"/>
  <c r="F65" i="23" s="1"/>
  <c r="F67" i="23"/>
  <c r="P6" i="23"/>
  <c r="F64" i="23" a="1"/>
  <c r="F64" i="23" s="1"/>
  <c r="E68" i="23"/>
  <c r="O67" i="23"/>
  <c r="E65" i="23"/>
  <c r="Q6" i="23"/>
  <c r="O64" i="23" a="1"/>
  <c r="O64" i="23" s="1"/>
  <c r="O63" i="23"/>
  <c r="G67" i="23"/>
  <c r="W65" i="24"/>
  <c r="W63" i="20"/>
  <c r="U63" i="24"/>
  <c r="W63" i="21"/>
  <c r="W63" i="25"/>
  <c r="W63" i="22"/>
  <c r="T7" i="28"/>
  <c r="T56" i="28"/>
  <c r="P63" i="24"/>
  <c r="W65" i="26"/>
  <c r="F65" i="29"/>
  <c r="T65" i="29" s="1"/>
  <c r="T46" i="29"/>
  <c r="T52" i="29"/>
  <c r="R68" i="29"/>
  <c r="M65" i="29"/>
  <c r="T50" i="29"/>
  <c r="T58" i="29"/>
  <c r="E68" i="29"/>
  <c r="S65" i="29"/>
  <c r="E66" i="29"/>
  <c r="R63" i="29"/>
  <c r="T37" i="29"/>
  <c r="T27" i="29"/>
  <c r="T41" i="29"/>
  <c r="T31" i="29"/>
  <c r="L69" i="29"/>
  <c r="M66" i="27"/>
  <c r="T52" i="28"/>
  <c r="T11" i="28"/>
  <c r="N66" i="27"/>
  <c r="T48" i="28"/>
  <c r="T50" i="28"/>
  <c r="R63" i="27"/>
  <c r="M63" i="27"/>
  <c r="N69" i="27"/>
  <c r="T19" i="28"/>
  <c r="T23" i="28"/>
  <c r="L63" i="29"/>
  <c r="T48" i="29"/>
  <c r="T39" i="29"/>
  <c r="T55" i="29"/>
  <c r="T43" i="29"/>
  <c r="S61" i="29"/>
  <c r="S62" i="29" a="1"/>
  <c r="S62" i="29" s="1"/>
  <c r="T59" i="29"/>
  <c r="T13" i="29"/>
  <c r="T35" i="29"/>
  <c r="T7" i="29"/>
  <c r="T10" i="29"/>
  <c r="T25" i="29"/>
  <c r="T16" i="29"/>
  <c r="T18" i="29"/>
  <c r="T45" i="29"/>
  <c r="T38" i="29"/>
  <c r="T28" i="29"/>
  <c r="T30" i="29"/>
  <c r="T9" i="29"/>
  <c r="M62" i="29" a="1"/>
  <c r="M62" i="29" s="1"/>
  <c r="M61" i="29"/>
  <c r="T23" i="29"/>
  <c r="T49" i="29"/>
  <c r="T40" i="29"/>
  <c r="T42" i="29"/>
  <c r="T20" i="29"/>
  <c r="T57" i="29"/>
  <c r="T36" i="29"/>
  <c r="T14" i="29"/>
  <c r="T53" i="29"/>
  <c r="T56" i="29"/>
  <c r="T33" i="29"/>
  <c r="T47" i="29"/>
  <c r="T26" i="29"/>
  <c r="T11" i="29"/>
  <c r="T21" i="29"/>
  <c r="T44" i="29"/>
  <c r="T22" i="29"/>
  <c r="T6" i="29"/>
  <c r="F61" i="29"/>
  <c r="F62" i="29" a="1"/>
  <c r="F62" i="29" s="1"/>
  <c r="G57" i="29"/>
  <c r="G43" i="29"/>
  <c r="G32" i="29"/>
  <c r="G31" i="29"/>
  <c r="G19" i="29"/>
  <c r="G8" i="29"/>
  <c r="H1" i="29"/>
  <c r="G56" i="29"/>
  <c r="G42" i="29"/>
  <c r="G30" i="29"/>
  <c r="G18" i="29"/>
  <c r="G7" i="29"/>
  <c r="G21" i="29"/>
  <c r="G55" i="29"/>
  <c r="G41" i="29"/>
  <c r="G29" i="29"/>
  <c r="G17" i="29"/>
  <c r="G6" i="29"/>
  <c r="G54" i="29"/>
  <c r="G53" i="29"/>
  <c r="G40" i="29"/>
  <c r="G28" i="29"/>
  <c r="G16" i="29"/>
  <c r="G20" i="29"/>
  <c r="G52" i="29"/>
  <c r="G39" i="29"/>
  <c r="G27" i="29"/>
  <c r="G15" i="29"/>
  <c r="G58" i="29"/>
  <c r="G9" i="29"/>
  <c r="G51" i="29"/>
  <c r="G50" i="29"/>
  <c r="G26" i="29"/>
  <c r="G14" i="29"/>
  <c r="G59" i="29"/>
  <c r="G49" i="29"/>
  <c r="G38" i="29"/>
  <c r="G25" i="29"/>
  <c r="G13" i="29"/>
  <c r="G45" i="29"/>
  <c r="G10" i="29"/>
  <c r="G44" i="29"/>
  <c r="G48" i="29"/>
  <c r="G37" i="29"/>
  <c r="G24" i="29"/>
  <c r="G12" i="29"/>
  <c r="G34" i="29"/>
  <c r="G47" i="29"/>
  <c r="G36" i="29"/>
  <c r="G23" i="29"/>
  <c r="G46" i="29"/>
  <c r="G35" i="29"/>
  <c r="G22" i="29"/>
  <c r="G11" i="29"/>
  <c r="G33" i="29"/>
  <c r="T12" i="29"/>
  <c r="T34" i="29"/>
  <c r="T17" i="29"/>
  <c r="T8" i="29"/>
  <c r="T54" i="29"/>
  <c r="N49" i="29"/>
  <c r="N25" i="29"/>
  <c r="N13" i="29"/>
  <c r="N48" i="29"/>
  <c r="N37" i="29"/>
  <c r="N24" i="29"/>
  <c r="N12" i="29"/>
  <c r="N51" i="29"/>
  <c r="N47" i="29"/>
  <c r="N36" i="29"/>
  <c r="N23" i="29"/>
  <c r="N46" i="29"/>
  <c r="N35" i="29"/>
  <c r="N22" i="29"/>
  <c r="N11" i="29"/>
  <c r="N27" i="29"/>
  <c r="N59" i="29"/>
  <c r="N45" i="29"/>
  <c r="N34" i="29"/>
  <c r="N21" i="29"/>
  <c r="N10" i="29"/>
  <c r="N38" i="29"/>
  <c r="N58" i="29"/>
  <c r="N44" i="29"/>
  <c r="N33" i="29"/>
  <c r="N20" i="29"/>
  <c r="N9" i="29"/>
  <c r="N57" i="29"/>
  <c r="N43" i="29"/>
  <c r="N32" i="29"/>
  <c r="N31" i="29"/>
  <c r="N19" i="29"/>
  <c r="N8" i="29"/>
  <c r="N26" i="29"/>
  <c r="N56" i="29"/>
  <c r="N42" i="29"/>
  <c r="N30" i="29"/>
  <c r="N18" i="29"/>
  <c r="N7" i="29"/>
  <c r="O1" i="29"/>
  <c r="N15" i="29"/>
  <c r="N55" i="29"/>
  <c r="N41" i="29"/>
  <c r="N29" i="29"/>
  <c r="N17" i="29"/>
  <c r="N6" i="29"/>
  <c r="N39" i="29"/>
  <c r="N54" i="29"/>
  <c r="N53" i="29"/>
  <c r="N40" i="29"/>
  <c r="N28" i="29"/>
  <c r="N16" i="29"/>
  <c r="N50" i="29"/>
  <c r="N14" i="29"/>
  <c r="N52" i="29"/>
  <c r="T24" i="29"/>
  <c r="T15" i="29"/>
  <c r="T29" i="29"/>
  <c r="T19" i="29"/>
  <c r="E63" i="29"/>
  <c r="R68" i="28"/>
  <c r="T35" i="28"/>
  <c r="T54" i="28"/>
  <c r="T25" i="28"/>
  <c r="R63" i="28"/>
  <c r="S65" i="28"/>
  <c r="L66" i="28"/>
  <c r="L68" i="28"/>
  <c r="T13" i="28"/>
  <c r="W13" i="28" s="1"/>
  <c r="T26" i="28"/>
  <c r="T14" i="28"/>
  <c r="T43" i="28"/>
  <c r="T53" i="28"/>
  <c r="T55" i="28"/>
  <c r="T28" i="28"/>
  <c r="L63" i="28"/>
  <c r="T58" i="28"/>
  <c r="T49" i="28"/>
  <c r="S61" i="28"/>
  <c r="S62" i="28" a="1"/>
  <c r="S62" i="28" s="1"/>
  <c r="M65" i="28"/>
  <c r="M61" i="28"/>
  <c r="M62" i="28" a="1"/>
  <c r="M62" i="28" s="1"/>
  <c r="T34" i="28"/>
  <c r="T46" i="28"/>
  <c r="T10" i="28"/>
  <c r="N45" i="28"/>
  <c r="N39" i="28"/>
  <c r="N53" i="28"/>
  <c r="N52" i="28"/>
  <c r="N47" i="28"/>
  <c r="N40" i="28"/>
  <c r="N37" i="28"/>
  <c r="N33" i="28"/>
  <c r="N51" i="28"/>
  <c r="O1" i="28"/>
  <c r="N46" i="28"/>
  <c r="N31" i="28"/>
  <c r="N30" i="28"/>
  <c r="N29" i="28"/>
  <c r="N28" i="28"/>
  <c r="N27" i="28"/>
  <c r="N26" i="28"/>
  <c r="N25" i="28"/>
  <c r="N24" i="28"/>
  <c r="N23" i="28"/>
  <c r="N22" i="28"/>
  <c r="N21" i="28"/>
  <c r="N20" i="28"/>
  <c r="N19" i="28"/>
  <c r="N18" i="28"/>
  <c r="N17" i="28"/>
  <c r="N16" i="28"/>
  <c r="N15" i="28"/>
  <c r="N14" i="28"/>
  <c r="N13" i="28"/>
  <c r="N12" i="28"/>
  <c r="N11" i="28"/>
  <c r="N10" i="28"/>
  <c r="N9" i="28"/>
  <c r="N8" i="28"/>
  <c r="N7" i="28"/>
  <c r="N6" i="28"/>
  <c r="N44" i="28"/>
  <c r="N35" i="28"/>
  <c r="N48" i="28"/>
  <c r="N41" i="28"/>
  <c r="N34" i="28"/>
  <c r="N54" i="28"/>
  <c r="N50" i="28"/>
  <c r="N42" i="28"/>
  <c r="N36" i="28"/>
  <c r="N59" i="28"/>
  <c r="N58" i="28"/>
  <c r="N57" i="28"/>
  <c r="N56" i="28"/>
  <c r="N55" i="28"/>
  <c r="N49" i="28"/>
  <c r="N43" i="28"/>
  <c r="N38" i="28"/>
  <c r="T57" i="28"/>
  <c r="T9" i="28"/>
  <c r="T6" i="28"/>
  <c r="F65" i="28"/>
  <c r="F62" i="28" a="1"/>
  <c r="F62" i="28" s="1"/>
  <c r="F61" i="28"/>
  <c r="T41" i="28"/>
  <c r="T30" i="28"/>
  <c r="T59" i="28"/>
  <c r="T42" i="28"/>
  <c r="T18" i="28"/>
  <c r="G25" i="28"/>
  <c r="G19" i="28"/>
  <c r="G12" i="28"/>
  <c r="G59" i="28"/>
  <c r="G58" i="28"/>
  <c r="G57" i="28"/>
  <c r="G56" i="28"/>
  <c r="G55" i="28"/>
  <c r="G26" i="28"/>
  <c r="G20" i="28"/>
  <c r="G13" i="28"/>
  <c r="G6" i="28"/>
  <c r="G27" i="28"/>
  <c r="G17" i="28"/>
  <c r="G7" i="28"/>
  <c r="G50" i="28"/>
  <c r="G49" i="28"/>
  <c r="G48" i="28"/>
  <c r="G47" i="28"/>
  <c r="G46" i="28"/>
  <c r="G45" i="28"/>
  <c r="G44" i="28"/>
  <c r="G43" i="28"/>
  <c r="G42" i="28"/>
  <c r="G41" i="28"/>
  <c r="U41" i="28" s="1"/>
  <c r="G40" i="28"/>
  <c r="G39" i="28"/>
  <c r="G38" i="28"/>
  <c r="G37" i="28"/>
  <c r="G36" i="28"/>
  <c r="U36" i="28" s="1"/>
  <c r="G35" i="28"/>
  <c r="G34" i="28"/>
  <c r="G33" i="28"/>
  <c r="G29" i="28"/>
  <c r="G24" i="28"/>
  <c r="G18" i="28"/>
  <c r="G11" i="28"/>
  <c r="G51" i="28"/>
  <c r="G28" i="28"/>
  <c r="U28" i="28" s="1"/>
  <c r="G21" i="28"/>
  <c r="G14" i="28"/>
  <c r="G9" i="28"/>
  <c r="U9" i="28" s="1"/>
  <c r="G30" i="28"/>
  <c r="G23" i="28"/>
  <c r="G15" i="28"/>
  <c r="G10" i="28"/>
  <c r="G53" i="28"/>
  <c r="G52" i="28"/>
  <c r="U52" i="28" s="1"/>
  <c r="H1" i="28"/>
  <c r="G31" i="28"/>
  <c r="G22" i="28"/>
  <c r="G16" i="28"/>
  <c r="G8" i="28"/>
  <c r="G32" i="28"/>
  <c r="G54" i="28"/>
  <c r="T20" i="28"/>
  <c r="T8" i="28"/>
  <c r="T12" i="28"/>
  <c r="T37" i="28"/>
  <c r="E63" i="28"/>
  <c r="T44" i="28"/>
  <c r="T21" i="28"/>
  <c r="T29" i="27"/>
  <c r="T23" i="27"/>
  <c r="G54" i="27"/>
  <c r="G30" i="27"/>
  <c r="G22" i="27"/>
  <c r="U22" i="27" s="1"/>
  <c r="G14" i="27"/>
  <c r="U14" i="27" s="1"/>
  <c r="G26" i="27"/>
  <c r="U26" i="27" s="1"/>
  <c r="G18" i="27"/>
  <c r="G9" i="27"/>
  <c r="U9" i="27" s="1"/>
  <c r="G59" i="27"/>
  <c r="U59" i="27" s="1"/>
  <c r="G58" i="27"/>
  <c r="U58" i="27" s="1"/>
  <c r="G57" i="27"/>
  <c r="U57" i="27" s="1"/>
  <c r="G56" i="27"/>
  <c r="G55" i="27"/>
  <c r="G23" i="27"/>
  <c r="U23" i="27" s="1"/>
  <c r="G13" i="27"/>
  <c r="U13" i="27" s="1"/>
  <c r="G31" i="27"/>
  <c r="U31" i="27" s="1"/>
  <c r="G24" i="27"/>
  <c r="U24" i="27" s="1"/>
  <c r="G19" i="27"/>
  <c r="G10" i="27"/>
  <c r="U10" i="27" s="1"/>
  <c r="G50" i="27"/>
  <c r="G49" i="27"/>
  <c r="U49" i="27" s="1"/>
  <c r="G48" i="27"/>
  <c r="G47" i="27"/>
  <c r="U47" i="27" s="1"/>
  <c r="G46" i="27"/>
  <c r="U46" i="27" s="1"/>
  <c r="G45" i="27"/>
  <c r="U45" i="27" s="1"/>
  <c r="G44" i="27"/>
  <c r="U44" i="27" s="1"/>
  <c r="G43" i="27"/>
  <c r="G42" i="27"/>
  <c r="U42" i="27" s="1"/>
  <c r="G41" i="27"/>
  <c r="U41" i="27" s="1"/>
  <c r="G40" i="27"/>
  <c r="U40" i="27" s="1"/>
  <c r="G39" i="27"/>
  <c r="U39" i="27" s="1"/>
  <c r="G38" i="27"/>
  <c r="G37" i="27"/>
  <c r="U37" i="27" s="1"/>
  <c r="G36" i="27"/>
  <c r="G35" i="27"/>
  <c r="U35" i="27" s="1"/>
  <c r="G34" i="27"/>
  <c r="U34" i="27" s="1"/>
  <c r="G33" i="27"/>
  <c r="U33" i="27" s="1"/>
  <c r="G28" i="27"/>
  <c r="U28" i="27" s="1"/>
  <c r="G20" i="27"/>
  <c r="G11" i="27"/>
  <c r="U11" i="27" s="1"/>
  <c r="G32" i="27"/>
  <c r="G51" i="27"/>
  <c r="H1" i="27"/>
  <c r="G27" i="27"/>
  <c r="U27" i="27" s="1"/>
  <c r="G21" i="27"/>
  <c r="U21" i="27" s="1"/>
  <c r="G12" i="27"/>
  <c r="G53" i="27"/>
  <c r="U53" i="27" s="1"/>
  <c r="G15" i="27"/>
  <c r="U15" i="27" s="1"/>
  <c r="G6" i="27"/>
  <c r="G52" i="27"/>
  <c r="G29" i="27"/>
  <c r="U29" i="27" s="1"/>
  <c r="G16" i="27"/>
  <c r="U16" i="27" s="1"/>
  <c r="G7" i="27"/>
  <c r="G25" i="27"/>
  <c r="U25" i="27" s="1"/>
  <c r="G17" i="27"/>
  <c r="U17" i="27" s="1"/>
  <c r="G8" i="27"/>
  <c r="U8" i="27" s="1"/>
  <c r="T53" i="27"/>
  <c r="T10" i="27"/>
  <c r="T33" i="27"/>
  <c r="T26" i="27"/>
  <c r="T11" i="27"/>
  <c r="T34" i="27"/>
  <c r="T46" i="27"/>
  <c r="N63" i="27"/>
  <c r="T28" i="27"/>
  <c r="T42" i="27"/>
  <c r="T24" i="27"/>
  <c r="E63" i="27"/>
  <c r="F65" i="27"/>
  <c r="F61" i="27"/>
  <c r="T6" i="27"/>
  <c r="F62" i="27" a="1"/>
  <c r="F62" i="27" s="1"/>
  <c r="T57" i="27"/>
  <c r="T25" i="27"/>
  <c r="T22" i="27"/>
  <c r="T58" i="27"/>
  <c r="T41" i="27"/>
  <c r="T47" i="27"/>
  <c r="T59" i="27"/>
  <c r="O61" i="27"/>
  <c r="P61" i="27" s="1"/>
  <c r="O65" i="27"/>
  <c r="O62" i="27" a="1"/>
  <c r="O62" i="27" s="1"/>
  <c r="P62" i="27" s="1"/>
  <c r="S62" i="27" a="1"/>
  <c r="S62" i="27" s="1"/>
  <c r="S61" i="27"/>
  <c r="T39" i="27"/>
  <c r="T13" i="27"/>
  <c r="W62" i="26"/>
  <c r="T63" i="24"/>
  <c r="U63" i="26"/>
  <c r="W62" i="24" a="1"/>
  <c r="W62" i="24" s="1"/>
  <c r="W61" i="24"/>
  <c r="T63" i="26"/>
  <c r="W61" i="26"/>
  <c r="U53" i="28" l="1"/>
  <c r="U59" i="28"/>
  <c r="U46" i="28"/>
  <c r="F66" i="29"/>
  <c r="I17" i="28"/>
  <c r="I24" i="28"/>
  <c r="F66" i="28"/>
  <c r="F68" i="28"/>
  <c r="F69" i="28" s="1"/>
  <c r="F68" i="27"/>
  <c r="F66" i="27"/>
  <c r="E69" i="27"/>
  <c r="S68" i="27"/>
  <c r="T65" i="27"/>
  <c r="F68" i="29"/>
  <c r="F69" i="29" s="1"/>
  <c r="I33" i="28"/>
  <c r="Q63" i="23"/>
  <c r="Q61" i="23"/>
  <c r="Q64" i="23" a="1"/>
  <c r="Q64" i="23" s="1"/>
  <c r="O68" i="23"/>
  <c r="Q67" i="23"/>
  <c r="P63" i="23"/>
  <c r="P64" i="23" a="1"/>
  <c r="P64" i="23" s="1"/>
  <c r="P67" i="23"/>
  <c r="P68" i="23" s="1"/>
  <c r="F68" i="23"/>
  <c r="O65" i="23"/>
  <c r="G65" i="23"/>
  <c r="I14" i="29"/>
  <c r="I54" i="29"/>
  <c r="G65" i="29"/>
  <c r="I32" i="29"/>
  <c r="I57" i="29"/>
  <c r="S63" i="29"/>
  <c r="U65" i="29"/>
  <c r="G66" i="29"/>
  <c r="G68" i="29"/>
  <c r="M63" i="29"/>
  <c r="U23" i="29"/>
  <c r="U55" i="29"/>
  <c r="S68" i="29"/>
  <c r="E69" i="29"/>
  <c r="U34" i="29"/>
  <c r="U59" i="29"/>
  <c r="F63" i="29"/>
  <c r="N65" i="29"/>
  <c r="N68" i="29" s="1"/>
  <c r="U40" i="29"/>
  <c r="U37" i="29"/>
  <c r="U50" i="29"/>
  <c r="U53" i="29"/>
  <c r="M68" i="29"/>
  <c r="M66" i="29"/>
  <c r="U11" i="28"/>
  <c r="U33" i="28"/>
  <c r="U25" i="28"/>
  <c r="O66" i="27"/>
  <c r="O68" i="27"/>
  <c r="P65" i="27"/>
  <c r="U12" i="29"/>
  <c r="U14" i="29"/>
  <c r="U28" i="29"/>
  <c r="U30" i="29"/>
  <c r="T62" i="29" a="1"/>
  <c r="T62" i="29" s="1"/>
  <c r="T61" i="29"/>
  <c r="U24" i="29"/>
  <c r="U56" i="29"/>
  <c r="U18" i="29"/>
  <c r="U26" i="29"/>
  <c r="U33" i="29"/>
  <c r="U48" i="29"/>
  <c r="U51" i="29"/>
  <c r="U54" i="29"/>
  <c r="H56" i="29"/>
  <c r="I56" i="29" s="1"/>
  <c r="H42" i="29"/>
  <c r="I42" i="29" s="1"/>
  <c r="H30" i="29"/>
  <c r="I30" i="29" s="1"/>
  <c r="H18" i="29"/>
  <c r="I18" i="29" s="1"/>
  <c r="H7" i="29"/>
  <c r="I7" i="29" s="1"/>
  <c r="H20" i="29"/>
  <c r="I20" i="29" s="1"/>
  <c r="H57" i="29"/>
  <c r="H19" i="29"/>
  <c r="I19" i="29" s="1"/>
  <c r="H55" i="29"/>
  <c r="I55" i="29" s="1"/>
  <c r="H41" i="29"/>
  <c r="I41" i="29" s="1"/>
  <c r="H29" i="29"/>
  <c r="I29" i="29" s="1"/>
  <c r="H17" i="29"/>
  <c r="I17" i="29" s="1"/>
  <c r="H6" i="29"/>
  <c r="I6" i="29" s="1"/>
  <c r="H54" i="29"/>
  <c r="H53" i="29"/>
  <c r="I53" i="29" s="1"/>
  <c r="H40" i="29"/>
  <c r="I40" i="29" s="1"/>
  <c r="H28" i="29"/>
  <c r="I28" i="29" s="1"/>
  <c r="H16" i="29"/>
  <c r="I16" i="29" s="1"/>
  <c r="H52" i="29"/>
  <c r="I52" i="29" s="1"/>
  <c r="H39" i="29"/>
  <c r="I39" i="29" s="1"/>
  <c r="H27" i="29"/>
  <c r="I27" i="29" s="1"/>
  <c r="H15" i="29"/>
  <c r="I15" i="29" s="1"/>
  <c r="H58" i="29"/>
  <c r="I58" i="29" s="1"/>
  <c r="H51" i="29"/>
  <c r="I51" i="29" s="1"/>
  <c r="H50" i="29"/>
  <c r="I50" i="29" s="1"/>
  <c r="H26" i="29"/>
  <c r="I26" i="29" s="1"/>
  <c r="H14" i="29"/>
  <c r="H44" i="29"/>
  <c r="I44" i="29" s="1"/>
  <c r="H49" i="29"/>
  <c r="I49" i="29" s="1"/>
  <c r="H38" i="29"/>
  <c r="I38" i="29" s="1"/>
  <c r="H25" i="29"/>
  <c r="I25" i="29" s="1"/>
  <c r="H13" i="29"/>
  <c r="I13" i="29" s="1"/>
  <c r="H48" i="29"/>
  <c r="I48" i="29" s="1"/>
  <c r="H37" i="29"/>
  <c r="I37" i="29" s="1"/>
  <c r="H24" i="29"/>
  <c r="I24" i="29" s="1"/>
  <c r="H12" i="29"/>
  <c r="I12" i="29" s="1"/>
  <c r="H8" i="29"/>
  <c r="I8" i="29" s="1"/>
  <c r="H47" i="29"/>
  <c r="I47" i="29" s="1"/>
  <c r="H36" i="29"/>
  <c r="I36" i="29" s="1"/>
  <c r="H23" i="29"/>
  <c r="I23" i="29" s="1"/>
  <c r="H31" i="29"/>
  <c r="I31" i="29" s="1"/>
  <c r="H46" i="29"/>
  <c r="I46" i="29" s="1"/>
  <c r="H35" i="29"/>
  <c r="I35" i="29" s="1"/>
  <c r="H22" i="29"/>
  <c r="I22" i="29" s="1"/>
  <c r="H11" i="29"/>
  <c r="I11" i="29" s="1"/>
  <c r="H32" i="29"/>
  <c r="H59" i="29"/>
  <c r="I59" i="29" s="1"/>
  <c r="H45" i="29"/>
  <c r="I45" i="29" s="1"/>
  <c r="H34" i="29"/>
  <c r="I34" i="29" s="1"/>
  <c r="H21" i="29"/>
  <c r="I21" i="29" s="1"/>
  <c r="H10" i="29"/>
  <c r="I10" i="29" s="1"/>
  <c r="H33" i="29"/>
  <c r="I33" i="29" s="1"/>
  <c r="H9" i="29"/>
  <c r="I9" i="29" s="1"/>
  <c r="H43" i="29"/>
  <c r="I43" i="29" s="1"/>
  <c r="U11" i="29"/>
  <c r="U44" i="29"/>
  <c r="U9" i="29"/>
  <c r="G61" i="29"/>
  <c r="G62" i="29" a="1"/>
  <c r="G62" i="29" s="1"/>
  <c r="U6" i="29"/>
  <c r="U8" i="29"/>
  <c r="U22" i="29"/>
  <c r="U10" i="29"/>
  <c r="U58" i="29"/>
  <c r="U17" i="29"/>
  <c r="U19" i="29"/>
  <c r="U16" i="29"/>
  <c r="N62" i="29" a="1"/>
  <c r="N62" i="29" s="1"/>
  <c r="P62" i="29" s="1"/>
  <c r="N61" i="29"/>
  <c r="U35" i="29"/>
  <c r="U45" i="29"/>
  <c r="U15" i="29"/>
  <c r="U29" i="29"/>
  <c r="U31" i="29"/>
  <c r="U42" i="29"/>
  <c r="O48" i="29"/>
  <c r="P48" i="29" s="1"/>
  <c r="O37" i="29"/>
  <c r="P37" i="29" s="1"/>
  <c r="O24" i="29"/>
  <c r="P24" i="29" s="1"/>
  <c r="O12" i="29"/>
  <c r="P12" i="29" s="1"/>
  <c r="O38" i="29"/>
  <c r="P38" i="29" s="1"/>
  <c r="O47" i="29"/>
  <c r="P47" i="29" s="1"/>
  <c r="O36" i="29"/>
  <c r="P36" i="29" s="1"/>
  <c r="O23" i="29"/>
  <c r="P23" i="29" s="1"/>
  <c r="O14" i="29"/>
  <c r="P14" i="29" s="1"/>
  <c r="O49" i="29"/>
  <c r="P49" i="29" s="1"/>
  <c r="O46" i="29"/>
  <c r="P46" i="29" s="1"/>
  <c r="O35" i="29"/>
  <c r="P35" i="29" s="1"/>
  <c r="O22" i="29"/>
  <c r="P22" i="29" s="1"/>
  <c r="O11" i="29"/>
  <c r="P11" i="29" s="1"/>
  <c r="O59" i="29"/>
  <c r="P59" i="29" s="1"/>
  <c r="O45" i="29"/>
  <c r="P45" i="29" s="1"/>
  <c r="O34" i="29"/>
  <c r="P34" i="29" s="1"/>
  <c r="O21" i="29"/>
  <c r="P21" i="29" s="1"/>
  <c r="O10" i="29"/>
  <c r="P10" i="29" s="1"/>
  <c r="O58" i="29"/>
  <c r="P58" i="29" s="1"/>
  <c r="O44" i="29"/>
  <c r="P44" i="29" s="1"/>
  <c r="O33" i="29"/>
  <c r="P33" i="29" s="1"/>
  <c r="O20" i="29"/>
  <c r="P20" i="29" s="1"/>
  <c r="O9" i="29"/>
  <c r="P9" i="29" s="1"/>
  <c r="O26" i="29"/>
  <c r="P26" i="29" s="1"/>
  <c r="O57" i="29"/>
  <c r="P57" i="29" s="1"/>
  <c r="O43" i="29"/>
  <c r="P43" i="29" s="1"/>
  <c r="O32" i="29"/>
  <c r="P32" i="29" s="1"/>
  <c r="O31" i="29"/>
  <c r="P31" i="29" s="1"/>
  <c r="O19" i="29"/>
  <c r="P19" i="29" s="1"/>
  <c r="O8" i="29"/>
  <c r="P8" i="29" s="1"/>
  <c r="O56" i="29"/>
  <c r="P56" i="29" s="1"/>
  <c r="O42" i="29"/>
  <c r="P42" i="29" s="1"/>
  <c r="O30" i="29"/>
  <c r="P30" i="29" s="1"/>
  <c r="O18" i="29"/>
  <c r="P18" i="29" s="1"/>
  <c r="O7" i="29"/>
  <c r="P7" i="29" s="1"/>
  <c r="O55" i="29"/>
  <c r="P55" i="29" s="1"/>
  <c r="O41" i="29"/>
  <c r="P41" i="29" s="1"/>
  <c r="O29" i="29"/>
  <c r="P29" i="29" s="1"/>
  <c r="O17" i="29"/>
  <c r="P17" i="29" s="1"/>
  <c r="O6" i="29"/>
  <c r="O54" i="29"/>
  <c r="P54" i="29" s="1"/>
  <c r="O53" i="29"/>
  <c r="P53" i="29" s="1"/>
  <c r="O40" i="29"/>
  <c r="P40" i="29" s="1"/>
  <c r="O28" i="29"/>
  <c r="P28" i="29" s="1"/>
  <c r="O16" i="29"/>
  <c r="P16" i="29" s="1"/>
  <c r="O25" i="29"/>
  <c r="P25" i="29" s="1"/>
  <c r="O52" i="29"/>
  <c r="P52" i="29" s="1"/>
  <c r="O39" i="29"/>
  <c r="P39" i="29" s="1"/>
  <c r="O27" i="29"/>
  <c r="P27" i="29" s="1"/>
  <c r="O15" i="29"/>
  <c r="P15" i="29" s="1"/>
  <c r="O51" i="29"/>
  <c r="P51" i="29" s="1"/>
  <c r="O50" i="29"/>
  <c r="P50" i="29" s="1"/>
  <c r="O13" i="29"/>
  <c r="P13" i="29" s="1"/>
  <c r="U46" i="29"/>
  <c r="U13" i="29"/>
  <c r="U27" i="29"/>
  <c r="U41" i="29"/>
  <c r="U32" i="29"/>
  <c r="U25" i="29"/>
  <c r="U39" i="29"/>
  <c r="U43" i="29"/>
  <c r="U36" i="29"/>
  <c r="U38" i="29"/>
  <c r="U52" i="29"/>
  <c r="U21" i="29"/>
  <c r="U57" i="29"/>
  <c r="U47" i="29"/>
  <c r="U49" i="29"/>
  <c r="U20" i="29"/>
  <c r="U7" i="29"/>
  <c r="U30" i="28"/>
  <c r="U57" i="28"/>
  <c r="U22" i="28"/>
  <c r="U40" i="28"/>
  <c r="T65" i="28"/>
  <c r="M68" i="28"/>
  <c r="M66" i="28"/>
  <c r="U18" i="28"/>
  <c r="U10" i="28"/>
  <c r="L69" i="28"/>
  <c r="S68" i="28"/>
  <c r="U45" i="28"/>
  <c r="U48" i="28"/>
  <c r="U58" i="28"/>
  <c r="U12" i="28"/>
  <c r="M63" i="28"/>
  <c r="U17" i="28"/>
  <c r="S63" i="28"/>
  <c r="U19" i="28"/>
  <c r="U42" i="28"/>
  <c r="G61" i="28"/>
  <c r="G62" i="28" a="1"/>
  <c r="G62" i="28" s="1"/>
  <c r="G65" i="28"/>
  <c r="U6" i="28"/>
  <c r="U29" i="28"/>
  <c r="U44" i="28"/>
  <c r="U20" i="28"/>
  <c r="U15" i="28"/>
  <c r="U26" i="28"/>
  <c r="N65" i="28"/>
  <c r="N62" i="28" a="1"/>
  <c r="N62" i="28" s="1"/>
  <c r="N61" i="28"/>
  <c r="U31" i="28"/>
  <c r="U23" i="28"/>
  <c r="U34" i="28"/>
  <c r="U55" i="28"/>
  <c r="H59" i="28"/>
  <c r="I59" i="28" s="1"/>
  <c r="H58" i="28"/>
  <c r="I58" i="28" s="1"/>
  <c r="H57" i="28"/>
  <c r="I57" i="28" s="1"/>
  <c r="H56" i="28"/>
  <c r="I56" i="28" s="1"/>
  <c r="H55" i="28"/>
  <c r="I55" i="28" s="1"/>
  <c r="H32" i="28"/>
  <c r="I32" i="28" s="1"/>
  <c r="H50" i="28"/>
  <c r="I50" i="28" s="1"/>
  <c r="H49" i="28"/>
  <c r="I49" i="28" s="1"/>
  <c r="H48" i="28"/>
  <c r="I48" i="28" s="1"/>
  <c r="H47" i="28"/>
  <c r="I47" i="28" s="1"/>
  <c r="H46" i="28"/>
  <c r="I46" i="28" s="1"/>
  <c r="H45" i="28"/>
  <c r="I45" i="28" s="1"/>
  <c r="H44" i="28"/>
  <c r="I44" i="28" s="1"/>
  <c r="H43" i="28"/>
  <c r="I43" i="28" s="1"/>
  <c r="H42" i="28"/>
  <c r="I42" i="28" s="1"/>
  <c r="H41" i="28"/>
  <c r="I41" i="28" s="1"/>
  <c r="H40" i="28"/>
  <c r="I40" i="28" s="1"/>
  <c r="H39" i="28"/>
  <c r="I39" i="28" s="1"/>
  <c r="H38" i="28"/>
  <c r="I38" i="28" s="1"/>
  <c r="H37" i="28"/>
  <c r="I37" i="28" s="1"/>
  <c r="H36" i="28"/>
  <c r="I36" i="28" s="1"/>
  <c r="H35" i="28"/>
  <c r="I35" i="28" s="1"/>
  <c r="H34" i="28"/>
  <c r="I34" i="28" s="1"/>
  <c r="H33" i="28"/>
  <c r="H51" i="28"/>
  <c r="I51" i="28" s="1"/>
  <c r="H53" i="28"/>
  <c r="I53" i="28" s="1"/>
  <c r="H52" i="28"/>
  <c r="I52" i="28" s="1"/>
  <c r="H54" i="28"/>
  <c r="I54" i="28" s="1"/>
  <c r="H31" i="28"/>
  <c r="I31" i="28" s="1"/>
  <c r="H30" i="28"/>
  <c r="I30" i="28" s="1"/>
  <c r="H29" i="28"/>
  <c r="I29" i="28" s="1"/>
  <c r="H28" i="28"/>
  <c r="I28" i="28" s="1"/>
  <c r="H27" i="28"/>
  <c r="I27" i="28" s="1"/>
  <c r="H26" i="28"/>
  <c r="I26" i="28" s="1"/>
  <c r="H25" i="28"/>
  <c r="I25" i="28" s="1"/>
  <c r="H24" i="28"/>
  <c r="H23" i="28"/>
  <c r="I23" i="28" s="1"/>
  <c r="H22" i="28"/>
  <c r="I22" i="28" s="1"/>
  <c r="H21" i="28"/>
  <c r="I21" i="28" s="1"/>
  <c r="H20" i="28"/>
  <c r="I20" i="28" s="1"/>
  <c r="H19" i="28"/>
  <c r="I19" i="28" s="1"/>
  <c r="H18" i="28"/>
  <c r="I18" i="28" s="1"/>
  <c r="H17" i="28"/>
  <c r="H16" i="28"/>
  <c r="I16" i="28" s="1"/>
  <c r="H15" i="28"/>
  <c r="I15" i="28" s="1"/>
  <c r="H14" i="28"/>
  <c r="I14" i="28" s="1"/>
  <c r="H13" i="28"/>
  <c r="I13" i="28" s="1"/>
  <c r="H12" i="28"/>
  <c r="I12" i="28" s="1"/>
  <c r="H11" i="28"/>
  <c r="I11" i="28" s="1"/>
  <c r="H10" i="28"/>
  <c r="I10" i="28" s="1"/>
  <c r="H9" i="28"/>
  <c r="I9" i="28" s="1"/>
  <c r="H8" i="28"/>
  <c r="I8" i="28" s="1"/>
  <c r="H7" i="28"/>
  <c r="I7" i="28" s="1"/>
  <c r="H6" i="28"/>
  <c r="I6" i="28" s="1"/>
  <c r="U54" i="28"/>
  <c r="U35" i="28"/>
  <c r="U47" i="28"/>
  <c r="U56" i="28"/>
  <c r="F63" i="28"/>
  <c r="U7" i="28"/>
  <c r="O53" i="28"/>
  <c r="P53" i="28" s="1"/>
  <c r="O52" i="28"/>
  <c r="P52" i="28" s="1"/>
  <c r="O51" i="28"/>
  <c r="P51" i="28" s="1"/>
  <c r="O31" i="28"/>
  <c r="P31" i="28" s="1"/>
  <c r="O30" i="28"/>
  <c r="P30" i="28" s="1"/>
  <c r="O29" i="28"/>
  <c r="P29" i="28" s="1"/>
  <c r="O28" i="28"/>
  <c r="P28" i="28" s="1"/>
  <c r="O27" i="28"/>
  <c r="P27" i="28" s="1"/>
  <c r="O26" i="28"/>
  <c r="P26" i="28" s="1"/>
  <c r="O25" i="28"/>
  <c r="P25" i="28" s="1"/>
  <c r="O24" i="28"/>
  <c r="P24" i="28" s="1"/>
  <c r="O23" i="28"/>
  <c r="P23" i="28" s="1"/>
  <c r="O22" i="28"/>
  <c r="P22" i="28" s="1"/>
  <c r="O21" i="28"/>
  <c r="P21" i="28" s="1"/>
  <c r="O20" i="28"/>
  <c r="P20" i="28" s="1"/>
  <c r="O19" i="28"/>
  <c r="P19" i="28" s="1"/>
  <c r="O18" i="28"/>
  <c r="P18" i="28" s="1"/>
  <c r="O17" i="28"/>
  <c r="P17" i="28" s="1"/>
  <c r="O16" i="28"/>
  <c r="P16" i="28" s="1"/>
  <c r="O15" i="28"/>
  <c r="P15" i="28" s="1"/>
  <c r="O14" i="28"/>
  <c r="P14" i="28" s="1"/>
  <c r="O13" i="28"/>
  <c r="P13" i="28" s="1"/>
  <c r="O12" i="28"/>
  <c r="P12" i="28" s="1"/>
  <c r="O11" i="28"/>
  <c r="P11" i="28" s="1"/>
  <c r="O10" i="28"/>
  <c r="P10" i="28" s="1"/>
  <c r="O9" i="28"/>
  <c r="P9" i="28" s="1"/>
  <c r="O8" i="28"/>
  <c r="P8" i="28" s="1"/>
  <c r="O7" i="28"/>
  <c r="P7" i="28" s="1"/>
  <c r="O6" i="28"/>
  <c r="P6" i="28" s="1"/>
  <c r="O59" i="28"/>
  <c r="P59" i="28" s="1"/>
  <c r="O58" i="28"/>
  <c r="P58" i="28" s="1"/>
  <c r="O57" i="28"/>
  <c r="P57" i="28" s="1"/>
  <c r="O56" i="28"/>
  <c r="P56" i="28" s="1"/>
  <c r="O55" i="28"/>
  <c r="P55" i="28" s="1"/>
  <c r="O50" i="28"/>
  <c r="P50" i="28" s="1"/>
  <c r="O49" i="28"/>
  <c r="P49" i="28" s="1"/>
  <c r="O48" i="28"/>
  <c r="P48" i="28" s="1"/>
  <c r="O47" i="28"/>
  <c r="P47" i="28" s="1"/>
  <c r="O46" i="28"/>
  <c r="P46" i="28" s="1"/>
  <c r="O45" i="28"/>
  <c r="P45" i="28" s="1"/>
  <c r="O44" i="28"/>
  <c r="P44" i="28" s="1"/>
  <c r="O43" i="28"/>
  <c r="P43" i="28" s="1"/>
  <c r="O42" i="28"/>
  <c r="P42" i="28" s="1"/>
  <c r="O41" i="28"/>
  <c r="P41" i="28" s="1"/>
  <c r="O40" i="28"/>
  <c r="P40" i="28" s="1"/>
  <c r="O39" i="28"/>
  <c r="P39" i="28" s="1"/>
  <c r="O38" i="28"/>
  <c r="P38" i="28" s="1"/>
  <c r="O37" i="28"/>
  <c r="P37" i="28" s="1"/>
  <c r="O36" i="28"/>
  <c r="P36" i="28" s="1"/>
  <c r="O35" i="28"/>
  <c r="P35" i="28" s="1"/>
  <c r="O34" i="28"/>
  <c r="P34" i="28" s="1"/>
  <c r="O33" i="28"/>
  <c r="P33" i="28" s="1"/>
  <c r="O32" i="28"/>
  <c r="P32" i="28" s="1"/>
  <c r="O54" i="28"/>
  <c r="P54" i="28" s="1"/>
  <c r="U39" i="28"/>
  <c r="U51" i="28"/>
  <c r="U24" i="28"/>
  <c r="U8" i="28"/>
  <c r="U14" i="28"/>
  <c r="U37" i="28"/>
  <c r="U49" i="28"/>
  <c r="U27" i="28"/>
  <c r="U43" i="28"/>
  <c r="U16" i="28"/>
  <c r="U21" i="28"/>
  <c r="U38" i="28"/>
  <c r="U50" i="28"/>
  <c r="T62" i="28" a="1"/>
  <c r="T62" i="28" s="1"/>
  <c r="T61" i="28"/>
  <c r="F63" i="27"/>
  <c r="S63" i="27"/>
  <c r="U12" i="27"/>
  <c r="U36" i="27"/>
  <c r="U48" i="27"/>
  <c r="U38" i="27"/>
  <c r="U50" i="27"/>
  <c r="O63" i="27"/>
  <c r="P63" i="27" s="1"/>
  <c r="H24" i="27"/>
  <c r="H15" i="27"/>
  <c r="H59" i="27"/>
  <c r="V59" i="27" s="1"/>
  <c r="W59" i="27" s="1"/>
  <c r="H58" i="27"/>
  <c r="H57" i="27"/>
  <c r="V57" i="27" s="1"/>
  <c r="W57" i="27" s="1"/>
  <c r="H56" i="27"/>
  <c r="V56" i="27" s="1"/>
  <c r="H55" i="27"/>
  <c r="V55" i="27" s="1"/>
  <c r="H30" i="27"/>
  <c r="V30" i="27" s="1"/>
  <c r="H21" i="27"/>
  <c r="V21" i="27" s="1"/>
  <c r="W21" i="27" s="1"/>
  <c r="H13" i="27"/>
  <c r="H26" i="27"/>
  <c r="H16" i="27"/>
  <c r="H7" i="27"/>
  <c r="V7" i="27" s="1"/>
  <c r="H32" i="27"/>
  <c r="V32" i="27" s="1"/>
  <c r="W32" i="27" s="1"/>
  <c r="H50" i="27"/>
  <c r="V50" i="27" s="1"/>
  <c r="H49" i="27"/>
  <c r="V49" i="27" s="1"/>
  <c r="W49" i="27" s="1"/>
  <c r="H48" i="27"/>
  <c r="V48" i="27" s="1"/>
  <c r="H47" i="27"/>
  <c r="H46" i="27"/>
  <c r="V46" i="27" s="1"/>
  <c r="W46" i="27" s="1"/>
  <c r="H45" i="27"/>
  <c r="V45" i="27" s="1"/>
  <c r="W45" i="27" s="1"/>
  <c r="H44" i="27"/>
  <c r="H43" i="27"/>
  <c r="V43" i="27" s="1"/>
  <c r="H42" i="27"/>
  <c r="H41" i="27"/>
  <c r="H40" i="27"/>
  <c r="H39" i="27"/>
  <c r="H38" i="27"/>
  <c r="V38" i="27" s="1"/>
  <c r="H37" i="27"/>
  <c r="V37" i="27" s="1"/>
  <c r="W37" i="27" s="1"/>
  <c r="H36" i="27"/>
  <c r="V36" i="27" s="1"/>
  <c r="H35" i="27"/>
  <c r="H34" i="27"/>
  <c r="V34" i="27" s="1"/>
  <c r="W34" i="27" s="1"/>
  <c r="H33" i="27"/>
  <c r="V33" i="27" s="1"/>
  <c r="W33" i="27" s="1"/>
  <c r="H54" i="27"/>
  <c r="V54" i="27" s="1"/>
  <c r="H31" i="27"/>
  <c r="H23" i="27"/>
  <c r="H14" i="27"/>
  <c r="H51" i="27"/>
  <c r="V51" i="27" s="1"/>
  <c r="H28" i="27"/>
  <c r="H19" i="27"/>
  <c r="V19" i="27" s="1"/>
  <c r="H10" i="27"/>
  <c r="H27" i="27"/>
  <c r="H20" i="27"/>
  <c r="V20" i="27" s="1"/>
  <c r="H11" i="27"/>
  <c r="H6" i="27"/>
  <c r="H18" i="27"/>
  <c r="V18" i="27" s="1"/>
  <c r="H9" i="27"/>
  <c r="H25" i="27"/>
  <c r="H17" i="27"/>
  <c r="H8" i="27"/>
  <c r="H53" i="27"/>
  <c r="V53" i="27" s="1"/>
  <c r="W53" i="27" s="1"/>
  <c r="H52" i="27"/>
  <c r="V52" i="27" s="1"/>
  <c r="H29" i="27"/>
  <c r="V29" i="27" s="1"/>
  <c r="W29" i="27" s="1"/>
  <c r="H22" i="27"/>
  <c r="H12" i="27"/>
  <c r="V12" i="27" s="1"/>
  <c r="U18" i="27"/>
  <c r="I45" i="27"/>
  <c r="I57" i="27"/>
  <c r="U51" i="27"/>
  <c r="I51" i="27"/>
  <c r="U19" i="27"/>
  <c r="U7" i="27"/>
  <c r="W7" i="27" s="1"/>
  <c r="I7" i="27"/>
  <c r="G65" i="27"/>
  <c r="G61" i="27"/>
  <c r="G62" i="27" a="1"/>
  <c r="G62" i="27" s="1"/>
  <c r="U6" i="27"/>
  <c r="I59" i="27"/>
  <c r="I34" i="27"/>
  <c r="U20" i="27"/>
  <c r="U43" i="27"/>
  <c r="W43" i="27" s="1"/>
  <c r="U30" i="27"/>
  <c r="U55" i="27"/>
  <c r="I55" i="27"/>
  <c r="U56" i="27"/>
  <c r="T62" i="27" a="1"/>
  <c r="T62" i="27" s="1"/>
  <c r="T61" i="27"/>
  <c r="U52" i="27"/>
  <c r="U54" i="27"/>
  <c r="W54" i="27" s="1"/>
  <c r="W63" i="24"/>
  <c r="W63" i="26"/>
  <c r="G68" i="28" l="1"/>
  <c r="G69" i="28" s="1"/>
  <c r="G66" i="28"/>
  <c r="I62" i="28"/>
  <c r="T63" i="28"/>
  <c r="F69" i="27"/>
  <c r="T68" i="27"/>
  <c r="W52" i="27"/>
  <c r="I21" i="27"/>
  <c r="G68" i="27"/>
  <c r="G66" i="27"/>
  <c r="U65" i="27"/>
  <c r="I30" i="27"/>
  <c r="I43" i="27"/>
  <c r="I65" i="28"/>
  <c r="I54" i="27"/>
  <c r="P65" i="23"/>
  <c r="Q65" i="23"/>
  <c r="W12" i="27"/>
  <c r="W18" i="27"/>
  <c r="W30" i="27"/>
  <c r="W50" i="27"/>
  <c r="W19" i="27"/>
  <c r="W31" i="29"/>
  <c r="H65" i="29"/>
  <c r="I65" i="29" s="1"/>
  <c r="N66" i="29"/>
  <c r="W39" i="29"/>
  <c r="V43" i="29"/>
  <c r="W43" i="29" s="1"/>
  <c r="V46" i="29"/>
  <c r="W46" i="29" s="1"/>
  <c r="M69" i="29"/>
  <c r="V21" i="29"/>
  <c r="W21" i="29" s="1"/>
  <c r="V47" i="29"/>
  <c r="W47" i="29" s="1"/>
  <c r="V54" i="29"/>
  <c r="W54" i="29" s="1"/>
  <c r="V42" i="29"/>
  <c r="W42" i="29" s="1"/>
  <c r="V59" i="29"/>
  <c r="W59" i="29" s="1"/>
  <c r="V24" i="29"/>
  <c r="W24" i="29" s="1"/>
  <c r="V29" i="29"/>
  <c r="W29" i="29" s="1"/>
  <c r="T68" i="29"/>
  <c r="U68" i="29"/>
  <c r="G69" i="29"/>
  <c r="G63" i="29"/>
  <c r="N69" i="29"/>
  <c r="N63" i="29"/>
  <c r="P63" i="29" s="1"/>
  <c r="V11" i="29"/>
  <c r="W11" i="29" s="1"/>
  <c r="V27" i="29"/>
  <c r="W27" i="29" s="1"/>
  <c r="P61" i="29"/>
  <c r="O65" i="29"/>
  <c r="P6" i="29"/>
  <c r="O69" i="27"/>
  <c r="P68" i="27"/>
  <c r="W20" i="27"/>
  <c r="W56" i="27"/>
  <c r="W48" i="27"/>
  <c r="W51" i="27"/>
  <c r="W38" i="27"/>
  <c r="W55" i="27"/>
  <c r="W36" i="27"/>
  <c r="V58" i="29"/>
  <c r="W58" i="29" s="1"/>
  <c r="V32" i="29"/>
  <c r="W32" i="29" s="1"/>
  <c r="V37" i="29"/>
  <c r="W37" i="29" s="1"/>
  <c r="V15" i="29"/>
  <c r="W15" i="29" s="1"/>
  <c r="V41" i="29"/>
  <c r="W41" i="29" s="1"/>
  <c r="V48" i="29"/>
  <c r="W48" i="29" s="1"/>
  <c r="V55" i="29"/>
  <c r="W55" i="29" s="1"/>
  <c r="V22" i="29"/>
  <c r="W22" i="29" s="1"/>
  <c r="V13" i="29"/>
  <c r="W13" i="29" s="1"/>
  <c r="V39" i="29"/>
  <c r="V19" i="29"/>
  <c r="W19" i="29" s="1"/>
  <c r="V35" i="29"/>
  <c r="W35" i="29" s="1"/>
  <c r="V25" i="29"/>
  <c r="W25" i="29" s="1"/>
  <c r="V52" i="29"/>
  <c r="W52" i="29" s="1"/>
  <c r="V57" i="29"/>
  <c r="W57" i="29" s="1"/>
  <c r="T63" i="29"/>
  <c r="V38" i="29"/>
  <c r="W38" i="29" s="1"/>
  <c r="V16" i="29"/>
  <c r="W16" i="29" s="1"/>
  <c r="V20" i="29"/>
  <c r="W20" i="29" s="1"/>
  <c r="V9" i="29"/>
  <c r="W9" i="29" s="1"/>
  <c r="V31" i="29"/>
  <c r="V49" i="29"/>
  <c r="W49" i="29" s="1"/>
  <c r="V28" i="29"/>
  <c r="W28" i="29" s="1"/>
  <c r="V7" i="29"/>
  <c r="W7" i="29" s="1"/>
  <c r="U61" i="29"/>
  <c r="W61" i="29" s="1"/>
  <c r="U62" i="29" a="1"/>
  <c r="U62" i="29" s="1"/>
  <c r="W62" i="29" s="1"/>
  <c r="V33" i="29"/>
  <c r="W33" i="29" s="1"/>
  <c r="V23" i="29"/>
  <c r="W23" i="29" s="1"/>
  <c r="V44" i="29"/>
  <c r="W44" i="29" s="1"/>
  <c r="V40" i="29"/>
  <c r="W40" i="29" s="1"/>
  <c r="V18" i="29"/>
  <c r="W18" i="29" s="1"/>
  <c r="V10" i="29"/>
  <c r="W10" i="29" s="1"/>
  <c r="V36" i="29"/>
  <c r="W36" i="29" s="1"/>
  <c r="V14" i="29"/>
  <c r="W14" i="29" s="1"/>
  <c r="V53" i="29"/>
  <c r="W53" i="29" s="1"/>
  <c r="V30" i="29"/>
  <c r="W30" i="29" s="1"/>
  <c r="V34" i="29"/>
  <c r="W34" i="29" s="1"/>
  <c r="V8" i="29"/>
  <c r="W8" i="29" s="1"/>
  <c r="V50" i="29"/>
  <c r="W50" i="29" s="1"/>
  <c r="H61" i="29"/>
  <c r="I61" i="29" s="1"/>
  <c r="V6" i="29"/>
  <c r="W6" i="29" s="1"/>
  <c r="H62" i="29" a="1"/>
  <c r="H62" i="29" s="1"/>
  <c r="I62" i="29" s="1"/>
  <c r="V56" i="29"/>
  <c r="W56" i="29" s="1"/>
  <c r="V26" i="29"/>
  <c r="W26" i="29" s="1"/>
  <c r="V45" i="29"/>
  <c r="W45" i="29" s="1"/>
  <c r="V12" i="29"/>
  <c r="W12" i="29" s="1"/>
  <c r="V51" i="29"/>
  <c r="W51" i="29" s="1"/>
  <c r="V17" i="29"/>
  <c r="W17" i="29" s="1"/>
  <c r="M69" i="28"/>
  <c r="T68" i="28"/>
  <c r="U65" i="28"/>
  <c r="N68" i="28"/>
  <c r="N66" i="28"/>
  <c r="V7" i="28"/>
  <c r="W7" i="28" s="1"/>
  <c r="V19" i="28"/>
  <c r="W19" i="28" s="1"/>
  <c r="V31" i="28"/>
  <c r="W31" i="28" s="1"/>
  <c r="V37" i="28"/>
  <c r="W37" i="28" s="1"/>
  <c r="V49" i="28"/>
  <c r="W49" i="28" s="1"/>
  <c r="V17" i="28"/>
  <c r="W17" i="28" s="1"/>
  <c r="V29" i="28"/>
  <c r="W29" i="28" s="1"/>
  <c r="V38" i="28"/>
  <c r="W38" i="28" s="1"/>
  <c r="V50" i="28"/>
  <c r="W50" i="28" s="1"/>
  <c r="V18" i="28"/>
  <c r="W18" i="28" s="1"/>
  <c r="V30" i="28"/>
  <c r="W30" i="28" s="1"/>
  <c r="V32" i="28"/>
  <c r="W32" i="28" s="1"/>
  <c r="V55" i="28"/>
  <c r="W55" i="28" s="1"/>
  <c r="G63" i="28"/>
  <c r="V9" i="28"/>
  <c r="W9" i="28" s="1"/>
  <c r="V21" i="28"/>
  <c r="W21" i="28" s="1"/>
  <c r="V52" i="28"/>
  <c r="W52" i="28" s="1"/>
  <c r="V22" i="28"/>
  <c r="W22" i="28" s="1"/>
  <c r="V53" i="28"/>
  <c r="W53" i="28" s="1"/>
  <c r="V11" i="28"/>
  <c r="W11" i="28" s="1"/>
  <c r="V23" i="28"/>
  <c r="W23" i="28" s="1"/>
  <c r="V6" i="28"/>
  <c r="W6" i="28" s="1"/>
  <c r="H62" i="28" a="1"/>
  <c r="H62" i="28" s="1"/>
  <c r="H65" i="28"/>
  <c r="H61" i="28"/>
  <c r="I61" i="28" s="1"/>
  <c r="V40" i="28"/>
  <c r="W40" i="28" s="1"/>
  <c r="V8" i="28"/>
  <c r="W8" i="28" s="1"/>
  <c r="V20" i="28"/>
  <c r="W20" i="28" s="1"/>
  <c r="V54" i="28"/>
  <c r="W54" i="28" s="1"/>
  <c r="V41" i="28"/>
  <c r="W41" i="28" s="1"/>
  <c r="V56" i="28"/>
  <c r="W56" i="28" s="1"/>
  <c r="V39" i="28"/>
  <c r="W39" i="28" s="1"/>
  <c r="O61" i="28"/>
  <c r="P61" i="28" s="1"/>
  <c r="O62" i="28" a="1"/>
  <c r="O62" i="28" s="1"/>
  <c r="P62" i="28" s="1"/>
  <c r="O65" i="28"/>
  <c r="V42" i="28"/>
  <c r="W42" i="28" s="1"/>
  <c r="V43" i="28"/>
  <c r="W43" i="28" s="1"/>
  <c r="V58" i="28"/>
  <c r="W58" i="28" s="1"/>
  <c r="N63" i="28"/>
  <c r="V57" i="28"/>
  <c r="W57" i="28" s="1"/>
  <c r="V51" i="28"/>
  <c r="W51" i="28" s="1"/>
  <c r="V44" i="28"/>
  <c r="W44" i="28" s="1"/>
  <c r="V59" i="28"/>
  <c r="W59" i="28" s="1"/>
  <c r="V12" i="28"/>
  <c r="W12" i="28" s="1"/>
  <c r="V24" i="28"/>
  <c r="W24" i="28" s="1"/>
  <c r="V33" i="28"/>
  <c r="W33" i="28" s="1"/>
  <c r="V45" i="28"/>
  <c r="W45" i="28" s="1"/>
  <c r="V10" i="28"/>
  <c r="W10" i="28" s="1"/>
  <c r="V25" i="28"/>
  <c r="W25" i="28" s="1"/>
  <c r="V34" i="28"/>
  <c r="W34" i="28" s="1"/>
  <c r="V46" i="28"/>
  <c r="W46" i="28" s="1"/>
  <c r="V14" i="28"/>
  <c r="W14" i="28" s="1"/>
  <c r="V26" i="28"/>
  <c r="W26" i="28" s="1"/>
  <c r="V35" i="28"/>
  <c r="W35" i="28" s="1"/>
  <c r="V47" i="28"/>
  <c r="W47" i="28" s="1"/>
  <c r="U62" i="28" a="1"/>
  <c r="U62" i="28" s="1"/>
  <c r="U61" i="28"/>
  <c r="V15" i="28"/>
  <c r="W15" i="28" s="1"/>
  <c r="V27" i="28"/>
  <c r="W27" i="28" s="1"/>
  <c r="V36" i="28"/>
  <c r="W36" i="28" s="1"/>
  <c r="V48" i="28"/>
  <c r="W48" i="28" s="1"/>
  <c r="V16" i="28"/>
  <c r="W16" i="28" s="1"/>
  <c r="V28" i="28"/>
  <c r="W28" i="28" s="1"/>
  <c r="I48" i="27"/>
  <c r="I36" i="27"/>
  <c r="I29" i="27"/>
  <c r="I33" i="27"/>
  <c r="I19" i="27"/>
  <c r="I37" i="27"/>
  <c r="V22" i="27"/>
  <c r="W22" i="27" s="1"/>
  <c r="I22" i="27"/>
  <c r="V27" i="27"/>
  <c r="W27" i="27" s="1"/>
  <c r="I27" i="27"/>
  <c r="V8" i="27"/>
  <c r="W8" i="27" s="1"/>
  <c r="I8" i="27"/>
  <c r="V40" i="27"/>
  <c r="W40" i="27" s="1"/>
  <c r="I40" i="27"/>
  <c r="V24" i="27"/>
  <c r="W24" i="27" s="1"/>
  <c r="I24" i="27"/>
  <c r="V35" i="27"/>
  <c r="W35" i="27" s="1"/>
  <c r="I35" i="27"/>
  <c r="I52" i="27"/>
  <c r="U61" i="27"/>
  <c r="U62" i="27" a="1"/>
  <c r="U62" i="27" s="1"/>
  <c r="V39" i="27"/>
  <c r="W39" i="27" s="1"/>
  <c r="I39" i="27"/>
  <c r="T63" i="27"/>
  <c r="G63" i="27"/>
  <c r="I46" i="27"/>
  <c r="I17" i="27"/>
  <c r="V17" i="27"/>
  <c r="W17" i="27" s="1"/>
  <c r="V14" i="27"/>
  <c r="W14" i="27" s="1"/>
  <c r="I14" i="27"/>
  <c r="V41" i="27"/>
  <c r="W41" i="27" s="1"/>
  <c r="I41" i="27"/>
  <c r="I16" i="27"/>
  <c r="V16" i="27"/>
  <c r="W16" i="27" s="1"/>
  <c r="I12" i="27"/>
  <c r="V47" i="27"/>
  <c r="W47" i="27" s="1"/>
  <c r="I47" i="27"/>
  <c r="V25" i="27"/>
  <c r="W25" i="27" s="1"/>
  <c r="I25" i="27"/>
  <c r="V23" i="27"/>
  <c r="W23" i="27" s="1"/>
  <c r="I23" i="27"/>
  <c r="V42" i="27"/>
  <c r="W42" i="27" s="1"/>
  <c r="I42" i="27"/>
  <c r="V26" i="27"/>
  <c r="W26" i="27" s="1"/>
  <c r="I26" i="27"/>
  <c r="V58" i="27"/>
  <c r="W58" i="27" s="1"/>
  <c r="I58" i="27"/>
  <c r="V28" i="27"/>
  <c r="W28" i="27" s="1"/>
  <c r="I28" i="27"/>
  <c r="I20" i="27"/>
  <c r="I32" i="27"/>
  <c r="V9" i="27"/>
  <c r="W9" i="27" s="1"/>
  <c r="I9" i="27"/>
  <c r="V31" i="27"/>
  <c r="W31" i="27" s="1"/>
  <c r="I31" i="27"/>
  <c r="V13" i="27"/>
  <c r="W13" i="27" s="1"/>
  <c r="I13" i="27"/>
  <c r="I50" i="27"/>
  <c r="I53" i="27"/>
  <c r="V10" i="27"/>
  <c r="W10" i="27" s="1"/>
  <c r="I10" i="27"/>
  <c r="V15" i="27"/>
  <c r="W15" i="27" s="1"/>
  <c r="I15" i="27"/>
  <c r="V44" i="27"/>
  <c r="W44" i="27" s="1"/>
  <c r="I44" i="27"/>
  <c r="I49" i="27"/>
  <c r="I18" i="27"/>
  <c r="H65" i="27"/>
  <c r="I65" i="27" s="1"/>
  <c r="H62" i="27" a="1"/>
  <c r="H62" i="27" s="1"/>
  <c r="I62" i="27" s="1"/>
  <c r="V6" i="27"/>
  <c r="W6" i="27" s="1"/>
  <c r="H61" i="27"/>
  <c r="I61" i="27" s="1"/>
  <c r="I38" i="27"/>
  <c r="I56" i="27"/>
  <c r="V11" i="27"/>
  <c r="W11" i="27" s="1"/>
  <c r="I11" i="27"/>
  <c r="I6" i="27"/>
  <c r="U63" i="27" l="1"/>
  <c r="H68" i="28"/>
  <c r="H66" i="28"/>
  <c r="H66" i="27"/>
  <c r="H68" i="27"/>
  <c r="V65" i="27"/>
  <c r="W65" i="27" s="1"/>
  <c r="G69" i="27"/>
  <c r="U68" i="27"/>
  <c r="H68" i="29"/>
  <c r="I68" i="29" s="1"/>
  <c r="V65" i="29"/>
  <c r="W65" i="29" s="1"/>
  <c r="H66" i="29"/>
  <c r="W63" i="29"/>
  <c r="H69" i="29"/>
  <c r="O66" i="29"/>
  <c r="O68" i="29"/>
  <c r="P65" i="29"/>
  <c r="I63" i="29"/>
  <c r="U63" i="29"/>
  <c r="N69" i="28"/>
  <c r="U68" i="28"/>
  <c r="V65" i="28"/>
  <c r="W65" i="28" s="1"/>
  <c r="O68" i="28"/>
  <c r="O66" i="28"/>
  <c r="P63" i="28"/>
  <c r="P65" i="28"/>
  <c r="O63" i="28"/>
  <c r="U63" i="28"/>
  <c r="H63" i="28"/>
  <c r="I63" i="28" s="1"/>
  <c r="V62" i="28" a="1"/>
  <c r="V62" i="28" s="1"/>
  <c r="W62" i="28" s="1"/>
  <c r="V61" i="28"/>
  <c r="W61" i="28" s="1"/>
  <c r="V62" i="27" a="1"/>
  <c r="V62" i="27" s="1"/>
  <c r="W62" i="27" s="1"/>
  <c r="V61" i="27"/>
  <c r="W61" i="27" s="1"/>
  <c r="H63" i="27"/>
  <c r="I63" i="27" s="1"/>
  <c r="H69" i="27" l="1"/>
  <c r="V68" i="27"/>
  <c r="W68" i="27" s="1"/>
  <c r="I68" i="27"/>
  <c r="H69" i="28"/>
  <c r="I68" i="28"/>
  <c r="O69" i="29"/>
  <c r="P68" i="29"/>
  <c r="V68" i="29"/>
  <c r="W68" i="29" s="1"/>
  <c r="O69" i="28"/>
  <c r="V68" i="28"/>
  <c r="W68" i="28" s="1"/>
  <c r="P68" i="28"/>
  <c r="V63" i="28"/>
  <c r="W63" i="28" s="1"/>
  <c r="V63" i="27"/>
  <c r="W63" i="2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tc={5413B318-36F4-4F9C-9897-96A440005430}</author>
    <author>Muzammel Hussain</author>
  </authors>
  <commentList>
    <comment ref="E4" authorId="0" shapeId="0" xr:uid="{5413B318-36F4-4F9C-9897-96A440005430}">
      <text>
        <t>[Threaded comment]
Your version of Excel allows you to read this threaded comment; however, any edits to it will get removed if the file is opened in a newer version of Excel. Learn more: https://go.microsoft.com/fwlink/?linkid=870924
Comment:
    Embedded a word doc. The comment was manually added.</t>
      </text>
    </comment>
    <comment ref="A28" authorId="1" shapeId="0" xr:uid="{54135DBF-34E2-4295-804E-51B7319753A1}">
      <text>
        <r>
          <rPr>
            <b/>
            <sz val="9"/>
            <color indexed="81"/>
            <rFont val="Tahoma"/>
            <family val="2"/>
          </rPr>
          <t>Muzammel Hussain:</t>
        </r>
        <r>
          <rPr>
            <sz val="9"/>
            <color indexed="81"/>
            <rFont val="Tahoma"/>
            <family val="2"/>
          </rPr>
          <t xml:space="preserve">
Blank submission</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<sst xmlns="http://schemas.openxmlformats.org/spreadsheetml/2006/main" count="2089" uniqueCount="471">
  <si>
    <t>Company_Name</t>
  </si>
  <si>
    <t>Alectra Utilities Corporation</t>
  </si>
  <si>
    <t>Algoma Power Inc.</t>
  </si>
  <si>
    <t>Atikokan Hydro Inc.</t>
  </si>
  <si>
    <t>Bluewater Power Distribution Corporation</t>
  </si>
  <si>
    <t>Brantford Power Inc.</t>
  </si>
  <si>
    <t>Burlington Hydro Inc.</t>
  </si>
  <si>
    <t>Canadian Niagara Power Inc.</t>
  </si>
  <si>
    <t>Centre Wellington Hydro Ltd.</t>
  </si>
  <si>
    <t>Chapleau Public Utilities Corporation</t>
  </si>
  <si>
    <t>Cooperative Hydro Embrun Inc.</t>
  </si>
  <si>
    <t>E.L.K. Energy Inc.</t>
  </si>
  <si>
    <t>EPCOR Electricity Distribution Ontario Inc.</t>
  </si>
  <si>
    <t>ERTH Power Corporation</t>
  </si>
  <si>
    <t>Elexicon Energy Inc.</t>
  </si>
  <si>
    <t>EnWin Utilities Ltd.</t>
  </si>
  <si>
    <t>Energy Plus Inc.</t>
  </si>
  <si>
    <t>Entegrus Powerlines Inc.</t>
  </si>
  <si>
    <t>Espanola Regional Hydro Distribution Corporation</t>
  </si>
  <si>
    <t>Essex Powerlines Corporation</t>
  </si>
  <si>
    <t>Festival Hydro Inc.</t>
  </si>
  <si>
    <t>Fort Frances Power Corporation</t>
  </si>
  <si>
    <t>Greater Sudbury Hydro Inc.</t>
  </si>
  <si>
    <t>Grimsby Power Incorporated</t>
  </si>
  <si>
    <t>Halton Hills Hydro Inc.</t>
  </si>
  <si>
    <t>Hearst Power Distribution Company Limited</t>
  </si>
  <si>
    <t>Hydro 2000 Inc.</t>
  </si>
  <si>
    <t>Hydro Hawkesbury Inc.</t>
  </si>
  <si>
    <t>Hydro One Networks Inc.</t>
  </si>
  <si>
    <t>Hydro Ottawa Limited</t>
  </si>
  <si>
    <t>Innpower Corporation</t>
  </si>
  <si>
    <t>Kingston Hydro Corporation</t>
  </si>
  <si>
    <t>Kitchener-Wilmot Hydro Inc.</t>
  </si>
  <si>
    <t>Lakefront Utilities Inc.</t>
  </si>
  <si>
    <t>Lakeland Power Distribution Ltd.</t>
  </si>
  <si>
    <t>London Hydro Inc.</t>
  </si>
  <si>
    <t>Milton Hydro Distribution Inc.</t>
  </si>
  <si>
    <t>Newmarket-Tay Power Distribution Ltd.</t>
  </si>
  <si>
    <t>Niagara Peninsula Energy Inc.</t>
  </si>
  <si>
    <t>Niagara-on-the-Lake Hydro Inc.</t>
  </si>
  <si>
    <t>North Bay Hydro Distribution Limited</t>
  </si>
  <si>
    <t>Northern Ontario Wires Inc.</t>
  </si>
  <si>
    <t>Oakville Hydro Electricity Distribution Inc.</t>
  </si>
  <si>
    <t>Orangeville Hydro Limited</t>
  </si>
  <si>
    <t>Oshawa PUC Networks Inc.</t>
  </si>
  <si>
    <t>Ottawa River Power Corporation</t>
  </si>
  <si>
    <t>PUC Distribution Inc.</t>
  </si>
  <si>
    <t>Renfrew Hydro Inc.</t>
  </si>
  <si>
    <t>Rideau St. Lawrence Distribution Inc.</t>
  </si>
  <si>
    <t>Sioux Lookout Hydro Inc.</t>
  </si>
  <si>
    <t>Synergy North Corporation</t>
  </si>
  <si>
    <t>Tillsonburg Hydro Inc.</t>
  </si>
  <si>
    <t>Toronto Hydro-Electric System Limited</t>
  </si>
  <si>
    <t>Wasaga Distribution Inc.</t>
  </si>
  <si>
    <t>Waterloo North Hydro Inc.</t>
  </si>
  <si>
    <t>Welland Hydro-Electric System Corp.</t>
  </si>
  <si>
    <t>Wellington North Power Inc.</t>
  </si>
  <si>
    <t>Westario Power Inc.</t>
  </si>
  <si>
    <t>Distributor</t>
  </si>
  <si>
    <t>FileName</t>
  </si>
  <si>
    <t>Submitted by</t>
  </si>
  <si>
    <t>Date</t>
  </si>
  <si>
    <t>2020_1820_Dx_St_Eq_Amount</t>
  </si>
  <si>
    <t>2020_1830_Poles_Amount</t>
  </si>
  <si>
    <t>2020_1850_Line_Tx_Amount</t>
  </si>
  <si>
    <t>2020_1860_Meters_Amount</t>
  </si>
  <si>
    <t>2020_Comments(Amount)</t>
  </si>
  <si>
    <t>2018_1830_Num_Poles</t>
  </si>
  <si>
    <t>2018_1850_Num_Line_Tx</t>
  </si>
  <si>
    <t>2018_Comments</t>
  </si>
  <si>
    <t>2019_1830_Num_Poles</t>
  </si>
  <si>
    <t>2019_1850_Num_Line_Tx</t>
  </si>
  <si>
    <t>2019_Comments</t>
  </si>
  <si>
    <t>2020_1830_Num_Poles</t>
  </si>
  <si>
    <t>2020_1850_Num_Line_Tx</t>
  </si>
  <si>
    <t>2020_Comments</t>
  </si>
  <si>
    <t>2020_Total_Num_Stations</t>
  </si>
  <si>
    <t>2020_1820_Total_Num_Stations_Tx</t>
  </si>
  <si>
    <t>2020_1820_Total_Num_MVA_Station_Tx</t>
  </si>
  <si>
    <t>2020_1830_Total_Num_Poles</t>
  </si>
  <si>
    <t>2020_1850_Total_Num_Line_Tx</t>
  </si>
  <si>
    <t>2020_Comments(Total)</t>
  </si>
  <si>
    <t>Alectra_2022-APB-Limited-Data-Request_20220314</t>
  </si>
  <si>
    <t>Michael Lister</t>
  </si>
  <si>
    <t>March 14 2022</t>
  </si>
  <si>
    <t>2022 APB Limited Data Request_ Algoma power Inc.</t>
  </si>
  <si>
    <t>Rod Barber</t>
  </si>
  <si>
    <t>2022-03-17</t>
  </si>
  <si>
    <t>Atikokan Hydro Inc_2022 APB Limited Data Request</t>
  </si>
  <si>
    <t>Jennifer Wiens</t>
  </si>
  <si>
    <t>2022-03-09</t>
  </si>
  <si>
    <t>Jody McEachran</t>
  </si>
  <si>
    <t>Brantford_ 2022 APB Limited Data Request_ 2022 03 14</t>
  </si>
  <si>
    <t>Oana Stefan</t>
  </si>
  <si>
    <t>2022-03-14</t>
  </si>
  <si>
    <t>Note: WIP and capital contributions have not been considered, consistent with the treatment for these accounts in Appendix 2-BA. Also, BPI does not have distribution stations.</t>
  </si>
  <si>
    <t>Data for 1830 and 1850 is provided as of July 2020, in line with the "best efforts" request. A robust report for December 31 was not available.</t>
  </si>
  <si>
    <t>2022 APB Limited Data Request_BHI</t>
  </si>
  <si>
    <t>Adam Pappas, Manager, Regulatory Affairs</t>
  </si>
  <si>
    <t>2022 APB Limited Data Request_Canadian Niagara Power Inc</t>
  </si>
  <si>
    <t>2022 APB Limited Data Request -Centre Wellington Hydro</t>
  </si>
  <si>
    <t>Heather Dowling</t>
  </si>
  <si>
    <t>Account 1850 inlcudes all costs of transformers purchased in 2020 - those that were put into service as well as stock transformers.</t>
  </si>
  <si>
    <t>Upon the delivery of Line Transformer to CWH, the asset is recorded in acct 1850 - even if it is a stock item.  This aligns with values that are submitted in OEB RRR submissions and asset continuity statements.</t>
  </si>
  <si>
    <t>The total number of line transformers includes only in-service transformers.  The dollar value above in question 2 includes in-service transformers as well as in-stock transformers.</t>
  </si>
  <si>
    <t>Chapleau PUC_2022 APB Limited Data Request</t>
  </si>
  <si>
    <t>Jennifer Cyr</t>
  </si>
  <si>
    <t>2022-03-11</t>
  </si>
  <si>
    <t>CHEI -APB Limited Data Request</t>
  </si>
  <si>
    <t>Benoit Lamarche</t>
  </si>
  <si>
    <t>2022-03-29</t>
  </si>
  <si>
    <t>Replacement of 8 pole and replacement of 11 transformers and transformers bank (3) for a new service.</t>
  </si>
  <si>
    <t>Tansformers for inventory and replacement of 5 transformers/Replacement 1 poles</t>
  </si>
  <si>
    <t>Replacement of 3 poles/Replacement of 13 transformers and adding 12 transformers for 2 new subdivisions</t>
  </si>
  <si>
    <t>2022-APB-Limited-Data-Request (002)</t>
  </si>
  <si>
    <t>C. Tratechaud</t>
  </si>
  <si>
    <t>March 25 2022</t>
  </si>
  <si>
    <t>Pole Mounted + 851; Pad moounted -818</t>
  </si>
  <si>
    <t>ENWIN Utilities Ltd.</t>
  </si>
  <si>
    <t>2022 APB Limited Data Request - ENWIN</t>
  </si>
  <si>
    <t>Steven Du</t>
  </si>
  <si>
    <t>Historical numbers for 2018 are provided on a best-efforts approximation based on records available. ENWIN-owned assets only.</t>
  </si>
  <si>
    <t>Historical numbers for 2019 are provided on a best-efforts approximation based on records available. ENWIN-owned assets only.</t>
  </si>
  <si>
    <t>ENWIN-owned assets only.</t>
  </si>
  <si>
    <t>ENWIN-owned assets only. Transformers includes total number of individual transformer units in system.</t>
  </si>
  <si>
    <t>EPCOR_2022-APB-Limited-Data-Request</t>
  </si>
  <si>
    <t>Tim Hesselink</t>
  </si>
  <si>
    <t>2022-APB-Limited-Data-Request-1</t>
  </si>
  <si>
    <t>Diane Taylor</t>
  </si>
  <si>
    <t>2022-03-15</t>
  </si>
  <si>
    <t>REVISION 2-2022-APB-Limited-Data-Request-Elexicon Energy-Revision1</t>
  </si>
  <si>
    <t>Maria Romano-Lim</t>
  </si>
  <si>
    <t>Station MVA - Maximum capacity as noted on nameplate</t>
  </si>
  <si>
    <t>2022 APB Limited Data Request - Energy+</t>
  </si>
  <si>
    <t>Dan Molon
Director, Regulatory Affairs &amp; Financial Planning</t>
  </si>
  <si>
    <t>2022 APB Limited Data Request - Entegrus Powerlines</t>
  </si>
  <si>
    <t>Mark Groendyk</t>
  </si>
  <si>
    <t>Total MVA of Station Transformers denotes the maximum capacity available</t>
  </si>
  <si>
    <t>2022-APB-Limited-Data-Request</t>
  </si>
  <si>
    <t>Jake Iles - Finance &amp; Regulatory Manager</t>
  </si>
  <si>
    <t>FFPC 2022 APB Limited Data Request</t>
  </si>
  <si>
    <t>Marah Trivers</t>
  </si>
  <si>
    <t>As per 2020 RRR reporting</t>
  </si>
  <si>
    <t>FFPC Station is HV Station not Distriburtion Station (incoming supply is 115 kV)</t>
  </si>
  <si>
    <t>2022 APB Limited Data Request - Greater Sudbury Hydro</t>
  </si>
  <si>
    <t>Carlee Parisotto</t>
  </si>
  <si>
    <t>GPI 2022 APB Limited Data Request March 2022</t>
  </si>
  <si>
    <t>Amy La Selva</t>
  </si>
  <si>
    <t>Figures include Contributed Capital</t>
  </si>
  <si>
    <t>2022 APB Limited Data Request-Halton Hills Hydro Inc.</t>
  </si>
  <si>
    <t>Tracy Rehberg-Rawlingson</t>
  </si>
  <si>
    <t>2022 APB Limited Data Request_Feb 2022 HPDC</t>
  </si>
  <si>
    <t>Jessy Richard</t>
  </si>
  <si>
    <t>2022-02-28</t>
  </si>
  <si>
    <t>Lise Wilkinson</t>
  </si>
  <si>
    <t>The SubStations are own by Hydro One</t>
  </si>
  <si>
    <t>2022-APB-Data-Request_HydroOttawaLimited_March 14, 2022</t>
  </si>
  <si>
    <t>Capital asset additions are additions &amp; transfers in/out 2020</t>
  </si>
  <si>
    <t>FA Subledger - Asset Quantity - Original</t>
  </si>
  <si>
    <t>GIS data</t>
  </si>
  <si>
    <t>EB-2018-0278_InnPower_2022_APB_Limited_Data_Request</t>
  </si>
  <si>
    <t>Laura Hampton</t>
  </si>
  <si>
    <t>2022Mar14 APB Limited Data Request_Kingston_2017-2020</t>
  </si>
  <si>
    <t>Tom Brackenbury</t>
  </si>
  <si>
    <t>This table is a summary of "Total Additions" (including capital contributions)</t>
  </si>
  <si>
    <t>NOTE: Our current "as-built" validation process causes a lag in reporting some year end asset quantities.</t>
  </si>
  <si>
    <t>We are submitting corrected historic data and ask that our APB metrics be re-evaluated.</t>
  </si>
  <si>
    <t>We are submitting corrected historic data and ask that our APB metrics are re-evaluated.</t>
  </si>
  <si>
    <t>KWHI - 2022 APB Limited Data Request</t>
  </si>
  <si>
    <t>Liz Muir</t>
  </si>
  <si>
    <t>2022 APB Limited Data Request - Lakefront Utilities Inc</t>
  </si>
  <si>
    <t>Danielle D'Souza</t>
  </si>
  <si>
    <t>2022-03-16</t>
  </si>
  <si>
    <t>OEB_Lakeland Power_2022_APB Limited Data Request_20220318</t>
  </si>
  <si>
    <t>Dawn Punkari</t>
  </si>
  <si>
    <t>18/03/2022</t>
  </si>
  <si>
    <t>2022-APB-Limited-Data-Request (1)</t>
  </si>
  <si>
    <t>Martin Benum</t>
  </si>
  <si>
    <t>*Account 1850 includes all transformer types except station transformers(accounted for in 1820). The total number of stations include municipal as well as London Hydro owned customer stations(used to supply one customer directly)</t>
  </si>
  <si>
    <t>2022 APB Limited Data Request MHDI Mar'14'22</t>
  </si>
  <si>
    <t>Dan Gapic</t>
  </si>
  <si>
    <t>2022 APB Limited Data Request -NTP</t>
  </si>
  <si>
    <t>Christine Bell, Controller</t>
  </si>
  <si>
    <t>Due to a GIS migration in 2020-2021, some of the data points were updated since they were submitted in Q5 of the November, 2020 APB quesitonnaire.</t>
  </si>
  <si>
    <t>NPEI_2022-APB-Limited-Data-Request_20220311</t>
  </si>
  <si>
    <t>Paul Blythin</t>
  </si>
  <si>
    <t>Total number of poles reflects LDC-owned poles only.</t>
  </si>
  <si>
    <t>2022 APB Limited Data Request - NOTL Hydro</t>
  </si>
  <si>
    <t>Jeff Klassen</t>
  </si>
  <si>
    <t>Gross capital additions - does not account for customer contributions or disposals.</t>
  </si>
  <si>
    <t>Poles are best estimate of installs.  Transformers are total number purchased.</t>
  </si>
  <si>
    <t>Best estimate</t>
  </si>
  <si>
    <t>2022 APB Limited Data Request - NBHDL</t>
  </si>
  <si>
    <t>Micheal Roth</t>
  </si>
  <si>
    <t>In Service additions</t>
  </si>
  <si>
    <t>The TX counts do include both OH and UG, but 3 phase transformer banks are counted as 1 in this case. We can break out the transformer banks into individual transformers if required, but they do not technically operate individually.</t>
  </si>
  <si>
    <t>2022 APB Limited Data Request_Northern Ontario Wires</t>
  </si>
  <si>
    <t>Geoff Sutton</t>
  </si>
  <si>
    <t>2022 APB Limited Data Request_Oakville Hydro</t>
  </si>
  <si>
    <t>David Savage</t>
  </si>
  <si>
    <t>2022 APB Limited Data Request_OHL</t>
  </si>
  <si>
    <t>Amy Long</t>
  </si>
  <si>
    <t>2021-03-14</t>
  </si>
  <si>
    <t>For OHL, Account 1850 and Account 1860 are Major Components, and so the USoA addition $ from the Continuity Schedules include movements in BOTH in-service and "not installed".</t>
  </si>
  <si>
    <t>For Account 1850, Line Transformers for OHL includes "not installed" transformers.  The FA Continuity additions of $320,205 includes a decline in inventory of $28,257.  Therefore the addition $ corresponding to the 30 installed tranformers is $348,462.</t>
  </si>
  <si>
    <t>For Account 1850, Line Transformers for OHL includes "not installed" transformers.  The FA Continuity additions of 266,310 includes a decline in inventory of $40,486.  Therefore the addition $ corresponding to the 49 installed tranformers is $306,796.</t>
  </si>
  <si>
    <t>For Account 1850, Line Transformers for OHL includes "not installed" transformers.  The FA Continuity additions of $424,239 includes an incr. in inventory of $141,766.  Therefore the addition $ corresponding to the 13 installed tranformers is $282,474.</t>
  </si>
  <si>
    <t>We normally talk about transformer locations.  So, a 3PH bank counts as one.  Even though there are three individual transformers in the bank.  Each with their own serial number.   Please clarify how the OEB wants it reported for APB Purposes.</t>
  </si>
  <si>
    <t>2022 APB Limited Data Request_OPUCN</t>
  </si>
  <si>
    <t>Lori Filion, Manager, Finance &amp; Regulatory Compliance</t>
  </si>
  <si>
    <t>Total MVA is based on ONAN rating.</t>
  </si>
  <si>
    <t>ORPC -  2022 APB Limited Data Request</t>
  </si>
  <si>
    <t>Justin Allen</t>
  </si>
  <si>
    <t>Poles and Tx' count is estimated.</t>
  </si>
  <si>
    <t>Tyler Kasubeck</t>
  </si>
  <si>
    <t>Total number of stations does not include PUC's 2 transmission stations</t>
  </si>
  <si>
    <t>2022 APB Limited Data Request</t>
  </si>
  <si>
    <t>Steven Head</t>
  </si>
  <si>
    <t>5 substations with 5 MVA capacity, expandible to 6.67 MVA with cooling that is avaialble as needed.</t>
  </si>
  <si>
    <t>Synergy North - 2022 APB Limited Data Request</t>
  </si>
  <si>
    <t>Katie Speziale</t>
  </si>
  <si>
    <t>03/14/2022</t>
  </si>
  <si>
    <t>Line transformer additions, includes $253,776 of an inventory reclass. (Transformers in inventory at year end). Meter additions include 343,392.52 of an inventory reclass (Meters in inventory at year end).</t>
  </si>
  <si>
    <t>THESL_APB Information Questionnaire_20220318</t>
  </si>
  <si>
    <t>2022-03-18</t>
  </si>
  <si>
    <t>Toronto Hydro notes that the mix of asset type varies from year to year.</t>
  </si>
  <si>
    <t>2022 APB Limited Data Request - WDI</t>
  </si>
  <si>
    <t>Brandon Weiss</t>
  </si>
  <si>
    <t>2022 APB Limited Data Request - Waterloo North Hydro Inc.</t>
  </si>
  <si>
    <t>Amita Pande</t>
  </si>
  <si>
    <t>WH 2022 APB Limited Data Request</t>
  </si>
  <si>
    <t>Kevin Carver</t>
  </si>
  <si>
    <t>2022 APB Limited Data Request - Wellington North Power</t>
  </si>
  <si>
    <t>Raymond Petersen</t>
  </si>
  <si>
    <t>2022-03-01</t>
  </si>
  <si>
    <t>2020 Continuity Schedule</t>
  </si>
  <si>
    <t>2018 Poles include ACM poles where 1830 costs were included in 1508 until reallocated in our 2021 COS.</t>
  </si>
  <si>
    <t>WPI_2022 APB Limited Data Request</t>
  </si>
  <si>
    <t>Carrie Schwippl</t>
  </si>
  <si>
    <t>Billing O&amp;M</t>
  </si>
  <si>
    <t>Unit Cost ($/Customer)</t>
  </si>
  <si>
    <t>Cost ($1,000)</t>
  </si>
  <si>
    <t>USoA [ 5065 + 5175 + 5310 ]</t>
  </si>
  <si>
    <t>Total Poles</t>
  </si>
  <si>
    <t>Unit Cost ($/Pole)</t>
  </si>
  <si>
    <t>Scale (Circuit km of Primary Line)</t>
  </si>
  <si>
    <t>USoA [ 5020:5030 + 5040:5050 + 5090:5095 + 5125:5130 + 5145:5155 ]</t>
  </si>
  <si>
    <t>USoA [ 5315 ]</t>
  </si>
  <si>
    <t>USoA [ 5016 + 5017 + 5114 ]</t>
  </si>
  <si>
    <t>USoA [ 5120 ]</t>
  </si>
  <si>
    <t>USoA [ 1860 ] Capital Additions</t>
  </si>
  <si>
    <t>USoA [ 1820 ] Capital Additions</t>
  </si>
  <si>
    <t>USoA [ 1850 ] Capital Additions</t>
  </si>
  <si>
    <t>USoA [ 1830 ] Capital Additions</t>
  </si>
  <si>
    <t>Metering O&amp;M</t>
  </si>
  <si>
    <t>Vegetation Management O&amp;M</t>
  </si>
  <si>
    <t>Lines O&amp;M</t>
  </si>
  <si>
    <t>Stations O&amp;M</t>
  </si>
  <si>
    <t>Poles, Towers and Fixtures O&amp;M</t>
  </si>
  <si>
    <t>USoA [ 5135 ]</t>
  </si>
  <si>
    <t>Unit Cost ($/Circuit km of Primary Line)</t>
  </si>
  <si>
    <t>2022 APB Limited Data Request - ERH - FINAL</t>
  </si>
  <si>
    <t>Account 1820</t>
  </si>
  <si>
    <t>Account 1830</t>
  </si>
  <si>
    <t>Account 1850</t>
  </si>
  <si>
    <t>Account 1860</t>
  </si>
  <si>
    <t>Scale (Poles Additions)</t>
  </si>
  <si>
    <t>Unit Cost ($/Pole Addition)</t>
  </si>
  <si>
    <t>Scale (Lines Transformer Additions)</t>
  </si>
  <si>
    <t>Unit Cost ($/Line Transformer Addition)</t>
  </si>
  <si>
    <t>Table 1: Unit Cost Indexes by Distributor: Billing O&amp;M</t>
  </si>
  <si>
    <t>Table 2: Unit Cost Indexes by Distributor: Metering O&amp;M</t>
  </si>
  <si>
    <t>Table 5: Unit Cost Indexes by Distributor: Stations O&amp;M</t>
  </si>
  <si>
    <t>Table 6: Unit Cost Indexes by Distributor: Poles, Towers and Fixtures O&amp;M</t>
  </si>
  <si>
    <t>Table 7: Unit Cost Indexes by Distributor: Stations CAPEX</t>
  </si>
  <si>
    <t>Table 8: Unit Cost Indexes by Distributor: Poles, Towers and Fixtures CAPEX</t>
  </si>
  <si>
    <t>Table 9: Unit Cost Indexes by Distributor: Line Transformers CAPEX</t>
  </si>
  <si>
    <t>Table 10: Unit Cost Indexes by Distributor: Meters CAPEX</t>
  </si>
  <si>
    <t>2022 APB Limited Data Request_SiouxLookout</t>
  </si>
  <si>
    <t>Deanne Kulchyski</t>
  </si>
  <si>
    <t>2022-04-01</t>
  </si>
  <si>
    <t>Table 3: Unit Cost Indexes by Distributor: Vegetation Management O&amp;M</t>
  </si>
  <si>
    <t>Table 4: Unit Cost Indexes by Distributor: Lines O&amp;M</t>
  </si>
  <si>
    <t>Tab</t>
  </si>
  <si>
    <t>Description</t>
  </si>
  <si>
    <t>Primary Circuit kilometers as reported in section 2.1.5.5 Utility Characteristics of annual RRR filing</t>
  </si>
  <si>
    <t>Data Source</t>
  </si>
  <si>
    <t>Amounts as reported in section 2.1.7 Trial Balance of annual RRR filing</t>
  </si>
  <si>
    <t>Customer numbers as reported in section 2.1.2 of annual RRR filing</t>
  </si>
  <si>
    <t>1. Billing O&amp;M</t>
  </si>
  <si>
    <t>Unit Cost Calculations</t>
  </si>
  <si>
    <t>2. Metering O&amp;M</t>
  </si>
  <si>
    <t>3. Vegetation Management O&amp;M</t>
  </si>
  <si>
    <t>5. Stations O&amp;M</t>
  </si>
  <si>
    <t>Numerator</t>
  </si>
  <si>
    <t>Denominator</t>
  </si>
  <si>
    <t>[ Number of customers ]</t>
  </si>
  <si>
    <t>4. Lines O&amp;M</t>
  </si>
  <si>
    <t>Tab Legend</t>
  </si>
  <si>
    <t>2022 APB Limited Data Request - Hydro Hawkesbury</t>
  </si>
  <si>
    <t>Michel Poulin</t>
  </si>
  <si>
    <t>2022-04-05</t>
  </si>
  <si>
    <t>pole replacement program +transformer stock and subdivision</t>
  </si>
  <si>
    <t>6. Poles, Towers O&amp;M</t>
  </si>
  <si>
    <t>7. Stations CAPEX</t>
  </si>
  <si>
    <t>8. Poles, Towers CAPEX</t>
  </si>
  <si>
    <t>9. Line Transformers CAPEX</t>
  </si>
  <si>
    <t>10. Meters CAPEX</t>
  </si>
  <si>
    <t>[ Total poles in system ]</t>
  </si>
  <si>
    <t>[ Circuit km of primary line ]</t>
  </si>
  <si>
    <t>[ Station transformer MVA / Number of stations ]</t>
  </si>
  <si>
    <t>[ Number of transformers installed ]</t>
  </si>
  <si>
    <t>[ Number of poles installed ]</t>
  </si>
  <si>
    <t>Capital Additions</t>
  </si>
  <si>
    <t>Stations</t>
  </si>
  <si>
    <t>Line Transformer Addtions</t>
  </si>
  <si>
    <t>Poles Additions</t>
  </si>
  <si>
    <t>Trial Balance</t>
  </si>
  <si>
    <t>Primary Circuit km</t>
  </si>
  <si>
    <t>Customer Numbers</t>
  </si>
  <si>
    <t>Input Data</t>
  </si>
  <si>
    <t>Total MVA</t>
  </si>
  <si>
    <t>New poles installed corresponding to the amount reported in capital additions for account 1830</t>
  </si>
  <si>
    <t>New line transformers installed corresponding to the amount reported in capital additions for account 1850</t>
  </si>
  <si>
    <t>Capital asset additions in dollars per year corresponding to accounts 1820, 1830, 1850, 1860</t>
  </si>
  <si>
    <t>RRR 2.1.2</t>
  </si>
  <si>
    <t>RRR 2.1.7</t>
  </si>
  <si>
    <t>RRR 2.1.5.5</t>
  </si>
  <si>
    <t>Total Number of Poles that existed as installed or in-service within the distributors' system at the end of the year</t>
  </si>
  <si>
    <t>Total number of stations, total number of transformers, and total MVA of stations transformers at the end of the year</t>
  </si>
  <si>
    <t>Embedded</t>
  </si>
  <si>
    <t>GS &lt; 50</t>
  </si>
  <si>
    <t>GS &gt; 50</t>
  </si>
  <si>
    <t>Large</t>
  </si>
  <si>
    <t>Residential</t>
  </si>
  <si>
    <t>SubTransmission</t>
  </si>
  <si>
    <t>Total</t>
  </si>
  <si>
    <t>Overhead Primary
Circuit km Line</t>
  </si>
  <si>
    <t>Underground Primary
Circuit km Line</t>
  </si>
  <si>
    <t>Total Primary
Circuit km Line</t>
  </si>
  <si>
    <t>Pole Additions</t>
  </si>
  <si>
    <t>Line Tx Additions</t>
  </si>
  <si>
    <t># Stations</t>
  </si>
  <si>
    <t># Station Tx</t>
  </si>
  <si>
    <t>MVA per Station</t>
  </si>
  <si>
    <t>Poles, Towers, and Fixtures</t>
  </si>
  <si>
    <t>Meters</t>
  </si>
  <si>
    <t>Line Transformers</t>
  </si>
  <si>
    <t>Nov 12, 2020 APB Information Questionaire
Feb 25, 2022 APB Limited Data Request
RRR 2.1.5.8 from 2021 filing year onwards</t>
  </si>
  <si>
    <t xml:space="preserve">USoA [ 5020 + 5025 + 5040 + 5045 + 5090 + 5095 + 5125 + 5130 + 5145 + 5150 + 5155 ] </t>
  </si>
  <si>
    <t>2022 APB Limited Data Request - Essex Powerlines</t>
  </si>
  <si>
    <t>Anthony Clavet</t>
  </si>
  <si>
    <t>2022-04-25</t>
  </si>
  <si>
    <t>The dollar amounts to the left include only assets capitalized in 2020.  It does not include assets that were part of work in progress that carried forward to 2021.</t>
  </si>
  <si>
    <t>Poles, Towers, &amp; Fixtures inlcudes only assets capitalized in 2018.  Transformers includes all types and sizes capitalized in 2018.</t>
  </si>
  <si>
    <t>Poles, Towers, &amp; Fixtures inlcudes only assets capitalized in 2018.  Transformers includes all types and sizes capitalized in 2019.</t>
  </si>
  <si>
    <t>Poles, Towers, &amp; Fixtures inlcudes only assets capitalized in 2018.  Transformers includes all types and sizes capitalized in 2020.</t>
  </si>
  <si>
    <t>Poles and Towers includes all, wood, steel, and concrete assets.  Line transformers includes single phase and 3-phase pole and pad mounted assets.</t>
  </si>
  <si>
    <t>Maximum</t>
  </si>
  <si>
    <t>Minimum</t>
  </si>
  <si>
    <t>Maximum / Minimum</t>
  </si>
  <si>
    <t>Average</t>
  </si>
  <si>
    <t>Distributor Average</t>
  </si>
  <si>
    <t>Scale (1,000 Poles)</t>
  </si>
  <si>
    <t>Scale (1,000 Customers)</t>
  </si>
  <si>
    <t>Comments</t>
  </si>
  <si>
    <t>Missing 2020 data</t>
  </si>
  <si>
    <t>LDCName</t>
  </si>
  <si>
    <t xml:space="preserve">Account_1830(Poles_Towers_and_Fixtures) </t>
  </si>
  <si>
    <t>Account1850(Line_Transformers)</t>
  </si>
  <si>
    <t>Account_1860(Meters)</t>
  </si>
  <si>
    <t>Total_Number_of_Stations</t>
  </si>
  <si>
    <t>Total_Number_of_Station_Transformers_(Account 1820)</t>
  </si>
  <si>
    <t>Total_MVA_of_Station_Transformers_(Account_1820)</t>
  </si>
  <si>
    <t xml:space="preserve">Total_Number_of_Poles_and_Towers_(Account_1830) </t>
  </si>
  <si>
    <t>Total_Number_of_Line_Transformer_(Account_1850)</t>
  </si>
  <si>
    <t>Account 1850 &amp; 1860 note: Atikokan puts all transformer and meter purchases directly to USoA 1850 and 1860 whether in service or in reserve as per the APH description. Transformers and meters 'in reserve' are not in inventory but recorded in the CAPEX. The quantity for both transformers and meters for this data reflects the install per the question but will not correlate to the USoA dollars because of Atikokans interpretation of the APH and processes for data keeping and recording.</t>
  </si>
  <si>
    <t>Three-phase transformers are considered to be one transformer.</t>
  </si>
  <si>
    <t>One station was removed from service in 2021.</t>
  </si>
  <si>
    <t xml:space="preserve">Original value was 223 for account 1830 and 73 for account 1850. </t>
  </si>
  <si>
    <t>No change</t>
  </si>
  <si>
    <t>Consisting to connect new services and replace defective meter
Consisting of repacement aging transformers
Consisting of repacement poles (fail) during the testing drill process</t>
  </si>
  <si>
    <t>Transformer Bank count for 3 transformers</t>
  </si>
  <si>
    <t>Quantity of new meters installed in 2021 excludes virtual meters</t>
  </si>
  <si>
    <t>Meters - New R100 Collector installed in Massey in 2021 due to forced relocation of Tower Gateway Basestation in Espanola.</t>
  </si>
  <si>
    <t>Poles, Towers, and Fixtures includes all, wood, steel, and concrete assets.  Line transformers includes single phase and 3-phase pole and pad mounted assets.  Meters includes single phase, 3-phase and special types meters installed to accommodate new services, upgrade services/meters, and complete meter reverifications.</t>
  </si>
  <si>
    <t>Enable numeric values only</t>
  </si>
  <si>
    <t>FFPC Station is HV Station not Distribution Station (incoming supply is 115 kV)</t>
  </si>
  <si>
    <t>Total Number of poles and transformers is at April 13, 2022 (Not possible to go back in time for values)</t>
  </si>
  <si>
    <t>206 meters (residential and commercial) 2 gate keepers</t>
  </si>
  <si>
    <t>There are three types of capital additions in InnPower's records:
1.  "Real" additions, which are physical assets added to the distribution system
2.  "Not Real - Betterment" additions, where InnPower records capital work completed to existing assets in the capital additions amount, without adding an additional asset (i.e. betterment).  
3.  "Not Real - Used" additions.  InnPower reuses transformers.  Real additions are when we purchase a new transformer.  Not Real - Used additions are when we bring in a transformer from the territory and reuse it on another job.  
Not real - used additions accumulate costs on the new job for labour, material and vehicles, however, they do not increase the quantity of equipment.  
The numbers reported are a total of all three types of capital additions
1830: "Real" additions 245 poles and "Not Real - Betterment" additions 41 poles
1850: "Real" additions 140 transformers, "Not Real - Betterment" additions 19 transformers and "Not Real - Used" additions 70 transformers
1860: "Real" additions 599 meters and "Not Real - Betterment" additions 23 meters</t>
  </si>
  <si>
    <t>Amounts provided represent the number of "real" or physical assets within InnPower's distribution system</t>
  </si>
  <si>
    <t>Embedded as image</t>
  </si>
  <si>
    <t>NT Power capitalizes all transformers and meters as they are purchased. The fiscal year 1850 and 1860 accounts will represent all transformers and meters purchased during the year, plus the additional labor/materials needed to physically install the assets in the field. 
Quantity of equipment installed in this table corresponds to assets installed in the field and does not include assets that were purchased and capitalized in the fiscal year.</t>
  </si>
  <si>
    <t>Meter count revised June 2, 2022</t>
  </si>
  <si>
    <t xml:space="preserve">The TX counts do include both OH and UG, but 3 phase transformer banks are counted as 1 in this case. We can break out the transformer banks into individual transformers if required, but they do not technically operate individually. </t>
  </si>
  <si>
    <t>Meter quantity not available</t>
  </si>
  <si>
    <t>For Account 1850, Line Transformers for OHL includes "not installed" transformers.  The FA Cont additions of $401,985.97 includes a decline in inventory of $102,565.  Therefore the addition $ corresponding to the 54 installed tranformers is $504,551.</t>
  </si>
  <si>
    <t>1347 locations and 1,562 actual transformers</t>
  </si>
  <si>
    <t xml:space="preserve">We normally talk about transformer locations.  So, a 3PH bank counts as one.  Even though there are three individual transformers in the bank.  Each with their own serial number.   Please clarify how the OEB wants it reported for APB Purposes. </t>
  </si>
  <si>
    <t>1830 - Consists of 20 pole replacements and 10 new installations; 1850 - Consists of 5 transformer replacements and 10 new installations; 1860 - New meters purchased are capitalized</t>
  </si>
  <si>
    <t>Sioux Lookout Hydro does not own any stations.</t>
  </si>
  <si>
    <t xml:space="preserve">Toronto Hydro notes that the mix of asset type varies from year to year. </t>
  </si>
  <si>
    <t>The non-smart meter, meter additions on the Continuity schedule was for inventory.  WNP also separated out the inventory for transformers.</t>
  </si>
  <si>
    <t>######################################################################################################</t>
  </si>
  <si>
    <t>Missing 2017-2020 data</t>
  </si>
  <si>
    <t>Missing 2017-2021 data</t>
  </si>
  <si>
    <t>POLES WERE REPLACEMENT AND NOT DUE TO LINE EXTENTION OR ADDITION.  TRANSFORMERS STOCK AND 3 NEW FOR SUBDIVISION. METERS STOCK AND GATE KEEPERS TO READ SMART METERS</t>
  </si>
  <si>
    <t>Poles are total installed
Tranformers and meters are total purchased</t>
  </si>
  <si>
    <t>Accounts</t>
  </si>
  <si>
    <t>TBD</t>
  </si>
  <si>
    <t>2022-06-03</t>
  </si>
  <si>
    <t>Industry</t>
  </si>
  <si>
    <t>Industry Total</t>
  </si>
  <si>
    <t>REVISED - 2022 APB Limited Data Request - Bluewater Power</t>
  </si>
  <si>
    <t>Updated to remove double counting of 3-phase transformers. (3 Phase transformer = 1 transformer)</t>
  </si>
  <si>
    <t>To correct the number of poles and towers - the number previously submitted (15,634) contained a transposition error.</t>
  </si>
  <si>
    <t>2022 APB Limited Data Request_PUC Distribution_Revised Aug 8, 2022</t>
  </si>
  <si>
    <t>Hydro 2000 - 2022 APB Limited Data Request - 20220810</t>
  </si>
  <si>
    <t>Missing 2020 Data</t>
  </si>
  <si>
    <t>HONI_APB_Limited_Data_Request_20220314</t>
  </si>
  <si>
    <t>Jeffrey Smith</t>
  </si>
  <si>
    <t>These are asset counts.</t>
  </si>
  <si>
    <t>857 polemount &amp; 821 padmount</t>
  </si>
  <si>
    <t>Enova Power Corp.</t>
  </si>
  <si>
    <t>GrandBridge Energy Inc.</t>
  </si>
  <si>
    <t>InnPower Corporation</t>
  </si>
  <si>
    <t>Company Name</t>
  </si>
  <si>
    <t>Year</t>
  </si>
  <si>
    <t>Account 1830, Poles Towers and Fixtures</t>
  </si>
  <si>
    <t>Account 1850, Line Transformers</t>
  </si>
  <si>
    <t>Account 1860, Meters</t>
  </si>
  <si>
    <t>Total Number of Stations</t>
  </si>
  <si>
    <t>Total Number of Station Transformers  (Account 1820)</t>
  </si>
  <si>
    <t>Total MVA of Station Transformers (Account 1820)</t>
  </si>
  <si>
    <t>Total Number of Poles and Towers (Account 1830)</t>
  </si>
  <si>
    <t>Total Number of Line Transformer (Account 1850)</t>
  </si>
  <si>
    <t>Comments2</t>
  </si>
  <si>
    <t>Account 1850 &amp; 1860 Note: Atikokan puts all transformer and meter purchases directly to USoA 1850 and 1860 whether in services or reserve as per the APH description. 
Transformers and meters in reserve are not inventory but recorded in the CAPEX. 
The quantity for both transformers and meters for this data reflects the install per the question,
but will not correlate to the USoA dollars because of Atikokans interpretation of the APH and processes for data keeping and recording.</t>
  </si>
  <si>
    <t>Upon the delivery of Transformers and Meters to CWH, the asset is recorded in acct 1850 and 1860 - even if it is a stock item.  This aligns with values that are submitted in OEB RRR submissions and asset continuity statements.  The quantity of equipment installed is the number of new Transformers and Meters purchased.  The $ amount in account 1860 includes CTs and PTs as well as revenue meters, the quantity for 1860 additions does not include CTs and PTs.</t>
  </si>
  <si>
    <t>The total number of line transformers includes only in-service transformers.  The dollar value includes in-service transformers as well as in-stock transformers.</t>
  </si>
  <si>
    <t>Consisting to connect new services and replace defective meter</t>
  </si>
  <si>
    <t>857 Polemount &amp; 856 Padmount</t>
  </si>
  <si>
    <t>Meter count excluded virtual meters.</t>
  </si>
  <si>
    <t>cutouts replaced</t>
  </si>
  <si>
    <t>There are three types of capital additions in InnPower's records:
1.  "Real" additions, which are physical assets added to the distribution system
2.  "Not Real - Betterment" additions, where InnPower records capital work completed to existing assets in the capital additions amount, without adding an additional asset (i.e. betterment).  
3.  "Not Real - Used" additions.  InnPower reuses transformers.  Real additions are when we purchase a new transformer.  Not Real - Used additions are when we bring in a transformer from the territory and reuse it on another job.  
Not real - used additions accumulate costs on the new job for labour, material and vehicles, however, they do not increase the quantity of equipment.  
The numbers reported are a total of all three types of capital additions
1830: "Real" additions 180 poles and "Not Real - Betterment" additions 62 poles
1850: "Real" additions 61 transformers, "Not Real - Betterment" additions 20 transformers and "Not Real - Used" additions 77 transformers
1860: "Real" additions 224 meters and "Not Real - Betterment" additions 23 meters</t>
  </si>
  <si>
    <t>sadasdas</t>
  </si>
  <si>
    <t>The quantity of poles, transformers and meters provided here represent the equipment "installed" in the year, as requested.  Please note the capital additions in transformer and meter capital accounts also include stock equipment purchased and capitalized in the same year but not necessarily installed.</t>
  </si>
  <si>
    <t>Poles are total installed
Transformers and meters are total purchased</t>
  </si>
  <si>
    <t>For Account 1850, Line Transformers for OHL includes "not installed" transformers.  The FA Cont additions of $539,435.48 includes an increase in inventory of $189,900.  Therefore the addition $ corresponding to the 45 installed tranformers is $539,435.</t>
  </si>
  <si>
    <t>New installs in 2022, OPUC owned assets only.</t>
  </si>
  <si>
    <t>9 Municipal Substations</t>
  </si>
  <si>
    <t>poles and towers includes both PUC and third party poles.</t>
  </si>
  <si>
    <t>1830 - Consists of 28 pole replacements and 4 new installations; 1850 - Consists of 2 transformer replacements and 4 new installations; 1860 - New meters purchased are capitalized</t>
  </si>
  <si>
    <t>tbd</t>
  </si>
  <si>
    <t>-</t>
  </si>
  <si>
    <t>% Change</t>
  </si>
  <si>
    <t>Scale (Total MVA)</t>
  </si>
  <si>
    <t>Unit Cost ($/MVA)</t>
  </si>
  <si>
    <t>Station Information</t>
  </si>
  <si>
    <t>USoA [5120 ]</t>
  </si>
  <si>
    <t>Excluding Hydro One and Rideau</t>
  </si>
  <si>
    <t>* Breakdown of primary and secondary circuit kilometers is not available for 2017 and 2018 years. Hence, 2019 numbers are used as proxy.</t>
  </si>
  <si>
    <t>2017*</t>
  </si>
  <si>
    <t>2018*</t>
  </si>
  <si>
    <t>Missing 2022 data. Asumed same as previous year.</t>
  </si>
  <si>
    <t>filed in kVA. Converted to 6.25 MVA</t>
  </si>
  <si>
    <t>Missing 2020 data. Assumed same as previous year</t>
  </si>
  <si>
    <t>Missing 2022. Assumed same to previous year</t>
  </si>
  <si>
    <t>Missing 2020 Data. Assumed average of 2019 and 2021</t>
  </si>
  <si>
    <t>Data as of October 9,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</si>
</sst>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_(&quot;$&quot;* #,##0_);_(&quot;$&quot;* \(#,##0\);_(&quot;$&quot;* &quot;-&quot;??_);_(@_)"/>
    <numFmt numFmtId="165" formatCode="_(* #,##0.0_);_(* \(#,##0.0\);_(* &quot;-&quot;??_);_(@_)"/>
    <numFmt numFmtId="166" formatCode="_(* #,##0_);_(* \(#,##0\);_(* &quot;-&quot;??_);_(@_)"/>
    <numFmt numFmtId="167" formatCode="0.0"/>
    <numFmt numFmtId="168" formatCode="_-&quot;$&quot;* #,##0.00_-;\-&quot;$&quot;* #,##0.00_-;_-&quot;$&quot;* &quot;-&quot;??_-;_-@_-"/>
  </numFmts>
  <fonts count="19" x14ac:knownFonts="1">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b/>
      <sz val="12"/>
      <color theme="1"/>
      <name val="Calibri"/>
      <family val="2"/>
      <scheme val="minor"/>
    </font>
    <font>
      <sz val="11"/>
      <name val="Calibri"/>
      <family val="2"/>
      <scheme val="minor"/>
    </font>
    <font>
      <sz val="8"/>
      <name val="Calibri"/>
      <family val="2"/>
      <scheme val="minor"/>
    </font>
    <font>
      <u/>
      <sz val="11"/>
      <color theme="10"/>
      <name val="Calibri"/>
      <family val="2"/>
      <scheme val="minor"/>
    </font>
    <font>
      <b/>
      <sz val="11"/>
      <name val="Calibri"/>
      <family val="2"/>
      <scheme val="minor"/>
    </font>
    <font>
      <b/>
      <sz val="14"/>
      <color theme="1"/>
      <name val="Calibri"/>
      <family val="2"/>
      <scheme val="minor"/>
    </font>
    <font>
      <b/>
      <sz val="14"/>
      <name val="Calibri"/>
      <family val="2"/>
      <scheme val="minor"/>
    </font>
    <font>
      <b/>
      <u/>
      <sz val="12"/>
      <name val="Calibri"/>
      <family val="2"/>
      <scheme val="minor"/>
    </font>
    <font>
      <sz val="12"/>
      <color theme="1"/>
      <name val="Calibri"/>
      <family val="2"/>
      <scheme val="minor"/>
    </font>
    <font>
      <u/>
      <sz val="12"/>
      <color theme="10"/>
      <name val="Calibri"/>
      <family val="2"/>
      <scheme val="minor"/>
    </font>
    <font>
      <sz val="11"/>
      <color theme="0"/>
      <name val="Calibri"/>
      <family val="2"/>
      <scheme val="minor"/>
    </font>
    <font>
      <b/>
      <sz val="9"/>
      <color indexed="81"/>
      <name val="Tahoma"/>
      <family val="2"/>
    </font>
    <font>
      <sz val="9"/>
      <color indexed="81"/>
      <name val="Tahoma"/>
      <family val="2"/>
    </font>
    <font>
      <sz val="11"/>
      <color rgb="FF00B050"/>
      <name val="Calibri"/>
      <family val="2"/>
      <scheme val="minor"/>
    </font>
    <font>
      <sz val="10"/>
      <name val="Arial"/>
      <family val="2"/>
    </font>
  </fonts>
  <fills count="22">
    <fill>
      <patternFill patternType="none"/>
    </fill>
    <fill>
      <patternFill patternType="gray125"/>
    </fill>
    <fill>
      <patternFill patternType="solid">
        <fgColor theme="2" tint="-9.9978637043366805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6"/>
        <bgColor indexed="64"/>
      </patternFill>
    </fill>
    <fill>
      <patternFill patternType="solid">
        <fgColor theme="9"/>
        <bgColor indexed="64"/>
      </patternFill>
    </fill>
    <fill>
      <patternFill patternType="solid">
        <fgColor theme="8"/>
        <bgColor indexed="64"/>
      </patternFill>
    </fill>
    <fill>
      <patternFill patternType="solid">
        <fgColor theme="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1" tint="4.9989318521683403E-2"/>
        <bgColor indexed="64"/>
      </patternFill>
    </fill>
    <fill>
      <patternFill patternType="solid">
        <fgColor theme="7" tint="0.79998168889431442"/>
        <bgColor indexed="64"/>
      </patternFill>
    </fill>
    <fill>
      <patternFill patternType="solid">
        <fgColor rgb="FFFF0000"/>
        <bgColor indexed="64"/>
      </patternFill>
    </fill>
    <fill>
      <patternFill patternType="solid">
        <fgColor rgb="FFFFC000"/>
        <bgColor indexed="64"/>
      </patternFill>
    </fill>
    <fill>
      <patternFill patternType="solid">
        <fgColor theme="4" tint="0.79998168889431442"/>
        <bgColor theme="4" tint="0.79998168889431442"/>
      </patternFill>
    </fill>
    <fill>
      <patternFill patternType="solid">
        <fgColor theme="0" tint="-0.14999847407452621"/>
        <bgColor indexed="64"/>
      </patternFill>
    </fill>
    <fill>
      <patternFill patternType="lightTrellis"/>
    </fill>
    <fill>
      <patternFill patternType="solid">
        <fgColor theme="8" tint="0.79998168889431442"/>
        <bgColor indexed="64"/>
      </patternFill>
    </fill>
    <fill>
      <patternFill patternType="solid">
        <fgColor rgb="FFFFFF00"/>
        <bgColor indexed="64"/>
      </patternFill>
    </fill>
    <fill>
      <patternFill patternType="solid">
        <fgColor rgb="FF92D050"/>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theme="4" tint="0.39997558519241921"/>
      </bottom>
      <diagonal/>
    </border>
    <border>
      <left/>
      <right/>
      <top/>
      <bottom style="thin">
        <color indexed="64"/>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s>
  <cellStyleXfs count="9">
    <xf numFmtId="0" fontId="0" fillId="0" borderId="0"/>
    <xf numFmtId="44" fontId="1" fillId="0" borderId="0" applyFont="0" applyFill="0" applyBorder="0" applyAlignment="0" applyProtection="0"/>
    <xf numFmtId="43" fontId="1" fillId="0" borderId="0" applyFont="0" applyFill="0" applyBorder="0" applyAlignment="0" applyProtection="0"/>
    <xf numFmtId="0" fontId="7" fillId="0" borderId="0" applyNumberFormat="0" applyFill="0" applyBorder="0" applyAlignment="0" applyProtection="0"/>
    <xf numFmtId="9" fontId="1" fillId="0" borderId="0" applyFont="0" applyFill="0" applyBorder="0" applyAlignment="0" applyProtection="0"/>
    <xf numFmtId="0" fontId="18" fillId="0" borderId="0"/>
    <xf numFmtId="43" fontId="18" fillId="0" borderId="0" applyFont="0" applyFill="0" applyBorder="0" applyAlignment="0" applyProtection="0"/>
    <xf numFmtId="44" fontId="18" fillId="0" borderId="0" applyFont="0" applyFill="0" applyBorder="0" applyAlignment="0" applyProtection="0"/>
    <xf numFmtId="168" fontId="1" fillId="0" borderId="0" applyFont="0" applyFill="0" applyBorder="0" applyAlignment="0" applyProtection="0"/>
  </cellStyleXfs>
  <cellXfs count="551">
    <xf numFmtId="0" fontId="0" fillId="0" borderId="0" xfId="0"/>
    <xf numFmtId="1" fontId="0" fillId="0" borderId="0" xfId="0" applyNumberFormat="1"/>
    <xf numFmtId="0" fontId="2" fillId="0" borderId="0" xfId="0" applyFont="1"/>
    <xf numFmtId="164" fontId="0" fillId="0" borderId="0" xfId="1" applyNumberFormat="1" applyFont="1" applyFill="1"/>
    <xf numFmtId="166" fontId="0" fillId="0" borderId="0" xfId="2" applyNumberFormat="1" applyFont="1"/>
    <xf numFmtId="165" fontId="0" fillId="0" borderId="1" xfId="2" applyNumberFormat="1" applyFont="1" applyBorder="1"/>
    <xf numFmtId="43" fontId="0" fillId="0" borderId="1" xfId="2" applyFont="1" applyBorder="1"/>
    <xf numFmtId="166" fontId="0" fillId="0" borderId="1" xfId="2" applyNumberFormat="1" applyFont="1" applyBorder="1"/>
    <xf numFmtId="0" fontId="3" fillId="0" borderId="0" xfId="0" applyFont="1"/>
    <xf numFmtId="164" fontId="2" fillId="0" borderId="0" xfId="1" applyNumberFormat="1" applyFont="1" applyFill="1"/>
    <xf numFmtId="3" fontId="0" fillId="0" borderId="0" xfId="0" applyNumberFormat="1"/>
    <xf numFmtId="166" fontId="0" fillId="0" borderId="0" xfId="2" applyNumberFormat="1" applyFont="1" applyFill="1"/>
    <xf numFmtId="2" fontId="0" fillId="0" borderId="1" xfId="2" applyNumberFormat="1" applyFont="1" applyBorder="1"/>
    <xf numFmtId="167" fontId="0" fillId="0" borderId="1" xfId="2" applyNumberFormat="1" applyFont="1" applyBorder="1"/>
    <xf numFmtId="166" fontId="3" fillId="0" borderId="1" xfId="2" applyNumberFormat="1" applyFont="1" applyBorder="1" applyAlignment="1">
      <alignment horizontal="right"/>
    </xf>
    <xf numFmtId="0" fontId="7" fillId="0" borderId="0" xfId="3" applyFill="1"/>
    <xf numFmtId="0" fontId="0" fillId="0" borderId="0" xfId="0" applyAlignment="1">
      <alignment vertical="center"/>
    </xf>
    <xf numFmtId="0" fontId="0" fillId="0" borderId="1" xfId="0" applyBorder="1" applyAlignment="1">
      <alignment vertical="center"/>
    </xf>
    <xf numFmtId="0" fontId="0" fillId="0" borderId="1" xfId="0" applyBorder="1" applyAlignment="1">
      <alignment vertical="center" wrapText="1"/>
    </xf>
    <xf numFmtId="43" fontId="0" fillId="0" borderId="1" xfId="2" applyFont="1" applyBorder="1" applyAlignment="1">
      <alignment horizontal="right"/>
    </xf>
    <xf numFmtId="0" fontId="0" fillId="0" borderId="1" xfId="0" applyBorder="1" applyAlignment="1">
      <alignment horizontal="left" vertical="center" wrapText="1"/>
    </xf>
    <xf numFmtId="167" fontId="5" fillId="9" borderId="1" xfId="2" applyNumberFormat="1" applyFont="1" applyFill="1" applyBorder="1"/>
    <xf numFmtId="167" fontId="0" fillId="0" borderId="1" xfId="2" applyNumberFormat="1" applyFont="1" applyFill="1" applyBorder="1"/>
    <xf numFmtId="0" fontId="9" fillId="0" borderId="0" xfId="0" applyFont="1" applyAlignment="1">
      <alignment vertical="center"/>
    </xf>
    <xf numFmtId="0" fontId="9" fillId="0" borderId="1" xfId="0" applyFont="1" applyBorder="1" applyAlignment="1">
      <alignment vertical="center"/>
    </xf>
    <xf numFmtId="0" fontId="10" fillId="0" borderId="0" xfId="0" applyFont="1" applyAlignment="1">
      <alignment vertical="center"/>
    </xf>
    <xf numFmtId="0" fontId="10" fillId="0" borderId="1" xfId="0" applyFont="1" applyBorder="1" applyAlignment="1">
      <alignment vertical="center"/>
    </xf>
    <xf numFmtId="0" fontId="8" fillId="0" borderId="0" xfId="0" applyFont="1" applyAlignment="1">
      <alignment vertical="center"/>
    </xf>
    <xf numFmtId="0" fontId="11" fillId="6" borderId="1" xfId="3" applyFont="1" applyFill="1" applyBorder="1" applyAlignment="1">
      <alignment vertical="center"/>
    </xf>
    <xf numFmtId="0" fontId="11" fillId="7" borderId="1" xfId="3" applyFont="1" applyFill="1" applyBorder="1" applyAlignment="1">
      <alignment vertical="center"/>
    </xf>
    <xf numFmtId="0" fontId="11" fillId="8" borderId="1" xfId="3" applyFont="1" applyFill="1" applyBorder="1" applyAlignment="1">
      <alignment vertical="center"/>
    </xf>
    <xf numFmtId="166" fontId="0" fillId="0" borderId="1" xfId="2" applyNumberFormat="1" applyFont="1" applyFill="1" applyBorder="1"/>
    <xf numFmtId="0" fontId="0" fillId="0" borderId="6" xfId="0" applyBorder="1"/>
    <xf numFmtId="0" fontId="0" fillId="0" borderId="7" xfId="0" applyBorder="1"/>
    <xf numFmtId="166" fontId="0" fillId="0" borderId="11" xfId="2" applyNumberFormat="1" applyFont="1" applyFill="1" applyBorder="1"/>
    <xf numFmtId="166" fontId="0" fillId="0" borderId="12" xfId="2" applyNumberFormat="1" applyFont="1" applyFill="1" applyBorder="1"/>
    <xf numFmtId="166" fontId="0" fillId="0" borderId="13" xfId="2" applyNumberFormat="1" applyFont="1" applyFill="1" applyBorder="1"/>
    <xf numFmtId="166" fontId="0" fillId="0" borderId="14" xfId="2" applyNumberFormat="1" applyFont="1" applyFill="1" applyBorder="1"/>
    <xf numFmtId="166" fontId="0" fillId="0" borderId="15" xfId="2" applyNumberFormat="1" applyFont="1" applyFill="1" applyBorder="1"/>
    <xf numFmtId="0" fontId="0" fillId="0" borderId="16" xfId="0" applyBorder="1"/>
    <xf numFmtId="166" fontId="0" fillId="0" borderId="17" xfId="2" applyNumberFormat="1" applyFont="1" applyFill="1" applyBorder="1"/>
    <xf numFmtId="166" fontId="0" fillId="0" borderId="3" xfId="2" applyNumberFormat="1" applyFont="1" applyFill="1" applyBorder="1"/>
    <xf numFmtId="166" fontId="0" fillId="0" borderId="18" xfId="2" applyNumberFormat="1" applyFont="1" applyFill="1" applyBorder="1"/>
    <xf numFmtId="0" fontId="0" fillId="0" borderId="28" xfId="0" applyBorder="1"/>
    <xf numFmtId="0" fontId="0" fillId="0" borderId="29" xfId="0" applyBorder="1"/>
    <xf numFmtId="0" fontId="0" fillId="0" borderId="27" xfId="0" applyBorder="1"/>
    <xf numFmtId="166" fontId="0" fillId="0" borderId="11" xfId="2" applyNumberFormat="1" applyFont="1" applyBorder="1"/>
    <xf numFmtId="166" fontId="0" fillId="0" borderId="12" xfId="2" applyNumberFormat="1" applyFont="1" applyBorder="1"/>
    <xf numFmtId="166" fontId="0" fillId="0" borderId="13" xfId="2" applyNumberFormat="1" applyFont="1" applyBorder="1"/>
    <xf numFmtId="166" fontId="0" fillId="0" borderId="14" xfId="2" applyNumberFormat="1" applyFont="1" applyBorder="1"/>
    <xf numFmtId="166" fontId="0" fillId="0" borderId="15" xfId="2" applyNumberFormat="1" applyFont="1" applyBorder="1"/>
    <xf numFmtId="0" fontId="4" fillId="0" borderId="0" xfId="0" applyFont="1"/>
    <xf numFmtId="166" fontId="0" fillId="0" borderId="17" xfId="2" applyNumberFormat="1" applyFont="1" applyBorder="1"/>
    <xf numFmtId="166" fontId="0" fillId="0" borderId="3" xfId="2" applyNumberFormat="1" applyFont="1" applyBorder="1"/>
    <xf numFmtId="166" fontId="0" fillId="0" borderId="18" xfId="2" applyNumberFormat="1" applyFont="1" applyBorder="1"/>
    <xf numFmtId="0" fontId="4" fillId="0" borderId="37" xfId="0" applyFont="1" applyBorder="1"/>
    <xf numFmtId="0" fontId="4" fillId="0" borderId="19" xfId="0" applyFont="1" applyBorder="1"/>
    <xf numFmtId="0" fontId="4" fillId="0" borderId="20" xfId="0" applyFont="1" applyBorder="1"/>
    <xf numFmtId="0" fontId="4" fillId="11" borderId="21" xfId="0" applyFont="1" applyFill="1" applyBorder="1"/>
    <xf numFmtId="0" fontId="4" fillId="10" borderId="0" xfId="0" applyFont="1" applyFill="1" applyAlignment="1">
      <alignment horizontal="left"/>
    </xf>
    <xf numFmtId="0" fontId="4" fillId="4" borderId="0" xfId="0" applyFont="1" applyFill="1" applyAlignment="1">
      <alignment horizontal="left"/>
    </xf>
    <xf numFmtId="0" fontId="4" fillId="5" borderId="0" xfId="0" applyFont="1" applyFill="1" applyAlignment="1">
      <alignment horizontal="left"/>
    </xf>
    <xf numFmtId="0" fontId="4" fillId="0" borderId="5" xfId="0" applyFont="1" applyBorder="1" applyAlignment="1">
      <alignment vertical="center" wrapText="1"/>
    </xf>
    <xf numFmtId="0" fontId="12" fillId="0" borderId="0" xfId="0" applyFont="1"/>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0" xfId="0" applyFont="1" applyAlignment="1">
      <alignment vertical="center" wrapText="1"/>
    </xf>
    <xf numFmtId="0" fontId="4" fillId="0" borderId="0" xfId="0" applyFont="1" applyAlignment="1">
      <alignment horizontal="left"/>
    </xf>
    <xf numFmtId="0" fontId="4" fillId="0" borderId="4" xfId="0" applyFont="1" applyBorder="1"/>
    <xf numFmtId="0" fontId="4" fillId="0" borderId="19" xfId="0" applyFont="1" applyBorder="1" applyAlignment="1">
      <alignment wrapText="1"/>
    </xf>
    <xf numFmtId="0" fontId="4" fillId="0" borderId="20" xfId="0" applyFont="1" applyBorder="1" applyAlignment="1">
      <alignment wrapText="1"/>
    </xf>
    <xf numFmtId="0" fontId="4" fillId="0" borderId="0" xfId="0" applyFont="1" applyAlignment="1">
      <alignment wrapText="1"/>
    </xf>
    <xf numFmtId="0" fontId="4" fillId="2" borderId="0" xfId="0" applyFont="1" applyFill="1" applyAlignment="1">
      <alignment horizontal="left"/>
    </xf>
    <xf numFmtId="0" fontId="4" fillId="3" borderId="0" xfId="0" applyFont="1" applyFill="1" applyAlignment="1">
      <alignment horizontal="left"/>
    </xf>
    <xf numFmtId="0" fontId="13" fillId="0" borderId="0" xfId="3" applyFont="1" applyFill="1"/>
    <xf numFmtId="166" fontId="0" fillId="0" borderId="1" xfId="2" applyNumberFormat="1" applyFont="1" applyBorder="1" applyAlignment="1">
      <alignment horizontal="center"/>
    </xf>
    <xf numFmtId="166" fontId="0" fillId="0" borderId="1" xfId="2" applyNumberFormat="1" applyFont="1" applyFill="1" applyBorder="1" applyAlignment="1">
      <alignment horizontal="center"/>
    </xf>
    <xf numFmtId="166" fontId="5" fillId="0" borderId="1" xfId="2" applyNumberFormat="1" applyFont="1" applyFill="1" applyBorder="1" applyAlignment="1">
      <alignment horizontal="center"/>
    </xf>
    <xf numFmtId="166" fontId="0" fillId="0" borderId="11" xfId="2" applyNumberFormat="1" applyFont="1" applyBorder="1" applyAlignment="1">
      <alignment horizontal="center"/>
    </xf>
    <xf numFmtId="166" fontId="0" fillId="0" borderId="12" xfId="2" applyNumberFormat="1" applyFont="1" applyBorder="1" applyAlignment="1">
      <alignment horizontal="center"/>
    </xf>
    <xf numFmtId="166" fontId="0" fillId="0" borderId="11" xfId="2" applyNumberFormat="1" applyFont="1" applyFill="1" applyBorder="1" applyAlignment="1">
      <alignment horizontal="center"/>
    </xf>
    <xf numFmtId="166" fontId="0" fillId="0" borderId="12" xfId="2" applyNumberFormat="1" applyFont="1" applyFill="1" applyBorder="1" applyAlignment="1">
      <alignment horizontal="center"/>
    </xf>
    <xf numFmtId="166" fontId="5" fillId="0" borderId="11" xfId="2" applyNumberFormat="1" applyFont="1" applyFill="1" applyBorder="1" applyAlignment="1">
      <alignment horizontal="center"/>
    </xf>
    <xf numFmtId="166" fontId="5" fillId="0" borderId="12" xfId="2" applyNumberFormat="1" applyFont="1" applyFill="1" applyBorder="1" applyAlignment="1">
      <alignment horizontal="center"/>
    </xf>
    <xf numFmtId="166" fontId="0" fillId="0" borderId="13" xfId="2" applyNumberFormat="1" applyFont="1" applyFill="1" applyBorder="1" applyAlignment="1">
      <alignment horizontal="center"/>
    </xf>
    <xf numFmtId="166" fontId="0" fillId="0" borderId="14" xfId="2" applyNumberFormat="1" applyFont="1" applyFill="1" applyBorder="1" applyAlignment="1">
      <alignment horizontal="center"/>
    </xf>
    <xf numFmtId="166" fontId="0" fillId="0" borderId="15" xfId="2" applyNumberFormat="1" applyFont="1" applyFill="1" applyBorder="1" applyAlignment="1">
      <alignment horizontal="center"/>
    </xf>
    <xf numFmtId="166" fontId="0" fillId="0" borderId="17" xfId="2" applyNumberFormat="1" applyFont="1" applyBorder="1" applyAlignment="1">
      <alignment horizontal="center"/>
    </xf>
    <xf numFmtId="166" fontId="0" fillId="0" borderId="3" xfId="2" applyNumberFormat="1" applyFont="1" applyBorder="1" applyAlignment="1">
      <alignment horizontal="center"/>
    </xf>
    <xf numFmtId="166" fontId="0" fillId="0" borderId="18" xfId="2" applyNumberFormat="1" applyFont="1" applyBorder="1" applyAlignment="1">
      <alignment horizontal="center"/>
    </xf>
    <xf numFmtId="166" fontId="0" fillId="0" borderId="13" xfId="2" applyNumberFormat="1" applyFont="1" applyBorder="1" applyAlignment="1">
      <alignment horizontal="center"/>
    </xf>
    <xf numFmtId="166" fontId="0" fillId="0" borderId="14" xfId="2" applyNumberFormat="1" applyFont="1" applyBorder="1" applyAlignment="1">
      <alignment horizontal="center"/>
    </xf>
    <xf numFmtId="0" fontId="4" fillId="0" borderId="4" xfId="0" applyFont="1" applyBorder="1" applyAlignment="1">
      <alignment horizontal="left"/>
    </xf>
    <xf numFmtId="0" fontId="12" fillId="0" borderId="0" xfId="0" applyFont="1" applyAlignment="1">
      <alignment horizontal="left"/>
    </xf>
    <xf numFmtId="166" fontId="4" fillId="0" borderId="19" xfId="2" applyNumberFormat="1" applyFont="1" applyBorder="1" applyAlignment="1">
      <alignment horizontal="left"/>
    </xf>
    <xf numFmtId="166" fontId="4" fillId="0" borderId="20" xfId="2" applyNumberFormat="1" applyFont="1" applyBorder="1" applyAlignment="1">
      <alignment horizontal="left"/>
    </xf>
    <xf numFmtId="166" fontId="4" fillId="0" borderId="21" xfId="2" applyNumberFormat="1" applyFont="1" applyBorder="1" applyAlignment="1">
      <alignment horizontal="left"/>
    </xf>
    <xf numFmtId="166" fontId="0" fillId="0" borderId="6" xfId="2" applyNumberFormat="1" applyFont="1" applyFill="1" applyBorder="1"/>
    <xf numFmtId="166" fontId="0" fillId="0" borderId="7" xfId="2" applyNumberFormat="1" applyFont="1" applyFill="1" applyBorder="1"/>
    <xf numFmtId="166" fontId="0" fillId="0" borderId="16" xfId="2" applyNumberFormat="1" applyFont="1" applyFill="1" applyBorder="1"/>
    <xf numFmtId="166" fontId="0" fillId="0" borderId="16" xfId="2" applyNumberFormat="1" applyFont="1" applyBorder="1"/>
    <xf numFmtId="166" fontId="0" fillId="0" borderId="6" xfId="2" applyNumberFormat="1" applyFont="1" applyBorder="1"/>
    <xf numFmtId="166" fontId="0" fillId="0" borderId="7" xfId="2" applyNumberFormat="1" applyFont="1" applyBorder="1"/>
    <xf numFmtId="0" fontId="4" fillId="0" borderId="7" xfId="0" applyFont="1" applyBorder="1" applyAlignment="1">
      <alignment horizontal="left" vertical="top" wrapText="1"/>
    </xf>
    <xf numFmtId="0" fontId="12" fillId="0" borderId="0" xfId="0" applyFont="1" applyAlignment="1">
      <alignment vertical="top" wrapText="1"/>
    </xf>
    <xf numFmtId="0" fontId="4" fillId="0" borderId="0" xfId="0" applyFont="1" applyAlignment="1">
      <alignment horizontal="left" vertical="top" wrapText="1"/>
    </xf>
    <xf numFmtId="0" fontId="12" fillId="0" borderId="13" xfId="0" applyFont="1" applyBorder="1" applyAlignment="1">
      <alignment horizontal="left" vertical="top" wrapText="1"/>
    </xf>
    <xf numFmtId="0" fontId="12" fillId="0" borderId="14" xfId="0" applyFont="1" applyBorder="1" applyAlignment="1">
      <alignment horizontal="left" vertical="top" wrapText="1"/>
    </xf>
    <xf numFmtId="43" fontId="0" fillId="0" borderId="17" xfId="2" applyFont="1" applyBorder="1"/>
    <xf numFmtId="43" fontId="0" fillId="0" borderId="11" xfId="2" applyFont="1" applyBorder="1"/>
    <xf numFmtId="165" fontId="0" fillId="0" borderId="17" xfId="2" applyNumberFormat="1" applyFont="1" applyBorder="1"/>
    <xf numFmtId="165" fontId="0" fillId="0" borderId="11" xfId="2" applyNumberFormat="1" applyFont="1" applyBorder="1"/>
    <xf numFmtId="43" fontId="0" fillId="0" borderId="3" xfId="2" applyFont="1" applyBorder="1"/>
    <xf numFmtId="43" fontId="0" fillId="0" borderId="18" xfId="2" applyFont="1" applyBorder="1"/>
    <xf numFmtId="43" fontId="0" fillId="0" borderId="12" xfId="2" applyFont="1" applyBorder="1"/>
    <xf numFmtId="43" fontId="0" fillId="0" borderId="13" xfId="2" applyFont="1" applyBorder="1"/>
    <xf numFmtId="43" fontId="0" fillId="0" borderId="14" xfId="2" applyFont="1" applyBorder="1"/>
    <xf numFmtId="43" fontId="0" fillId="0" borderId="15" xfId="2" applyFont="1" applyBorder="1"/>
    <xf numFmtId="165" fontId="0" fillId="0" borderId="3" xfId="2" applyNumberFormat="1" applyFont="1" applyBorder="1"/>
    <xf numFmtId="165" fontId="0" fillId="0" borderId="18" xfId="2" applyNumberFormat="1" applyFont="1" applyBorder="1"/>
    <xf numFmtId="165" fontId="0" fillId="0" borderId="12" xfId="2" applyNumberFormat="1" applyFont="1" applyBorder="1"/>
    <xf numFmtId="165" fontId="0" fillId="0" borderId="13" xfId="2" applyNumberFormat="1" applyFont="1" applyBorder="1"/>
    <xf numFmtId="165" fontId="0" fillId="0" borderId="14" xfId="2" applyNumberFormat="1" applyFont="1" applyBorder="1"/>
    <xf numFmtId="165" fontId="0" fillId="0" borderId="15" xfId="2" applyNumberFormat="1" applyFont="1" applyBorder="1"/>
    <xf numFmtId="0" fontId="4" fillId="0" borderId="21" xfId="0" applyFont="1" applyBorder="1" applyAlignment="1">
      <alignment wrapText="1"/>
    </xf>
    <xf numFmtId="165" fontId="0" fillId="0" borderId="18" xfId="2" applyNumberFormat="1" applyFont="1" applyBorder="1" applyAlignment="1">
      <alignment horizontal="center"/>
    </xf>
    <xf numFmtId="165" fontId="0" fillId="0" borderId="12" xfId="2" applyNumberFormat="1" applyFont="1" applyBorder="1" applyAlignment="1">
      <alignment horizontal="center"/>
    </xf>
    <xf numFmtId="165" fontId="0" fillId="0" borderId="1" xfId="2" applyNumberFormat="1" applyFont="1" applyBorder="1" applyAlignment="1">
      <alignment horizontal="center"/>
    </xf>
    <xf numFmtId="165" fontId="0" fillId="0" borderId="3" xfId="2" applyNumberFormat="1" applyFont="1" applyBorder="1" applyAlignment="1">
      <alignment horizontal="center"/>
    </xf>
    <xf numFmtId="165" fontId="0" fillId="0" borderId="1" xfId="2" applyNumberFormat="1" applyFont="1" applyFill="1" applyBorder="1" applyAlignment="1">
      <alignment horizontal="center"/>
    </xf>
    <xf numFmtId="165" fontId="5" fillId="0" borderId="1" xfId="2" applyNumberFormat="1" applyFont="1" applyFill="1" applyBorder="1" applyAlignment="1">
      <alignment horizontal="center"/>
    </xf>
    <xf numFmtId="165" fontId="0" fillId="0" borderId="14" xfId="2" applyNumberFormat="1" applyFont="1" applyFill="1" applyBorder="1" applyAlignment="1">
      <alignment horizontal="center"/>
    </xf>
    <xf numFmtId="165" fontId="0" fillId="0" borderId="15" xfId="2" applyNumberFormat="1" applyFont="1" applyBorder="1" applyAlignment="1">
      <alignment horizontal="center"/>
    </xf>
    <xf numFmtId="165" fontId="0" fillId="0" borderId="14" xfId="2" applyNumberFormat="1" applyFont="1" applyBorder="1" applyAlignment="1">
      <alignment horizontal="center"/>
    </xf>
    <xf numFmtId="0" fontId="0" fillId="0" borderId="0" xfId="0" applyAlignment="1">
      <alignment horizontal="left"/>
    </xf>
    <xf numFmtId="0" fontId="2" fillId="0" borderId="13" xfId="0" applyFont="1" applyBorder="1"/>
    <xf numFmtId="0" fontId="2" fillId="0" borderId="14" xfId="0" applyFont="1" applyBorder="1"/>
    <xf numFmtId="43" fontId="0" fillId="0" borderId="11" xfId="2" applyFont="1" applyBorder="1" applyAlignment="1">
      <alignment horizontal="right"/>
    </xf>
    <xf numFmtId="166" fontId="3" fillId="0" borderId="12" xfId="2" applyNumberFormat="1" applyFont="1" applyBorder="1" applyAlignment="1">
      <alignment horizontal="right"/>
    </xf>
    <xf numFmtId="0" fontId="0" fillId="0" borderId="5" xfId="0" applyBorder="1"/>
    <xf numFmtId="0" fontId="7" fillId="0" borderId="0" xfId="3" applyFill="1" applyAlignment="1">
      <alignment horizontal="left"/>
    </xf>
    <xf numFmtId="167" fontId="0" fillId="0" borderId="3" xfId="2" applyNumberFormat="1" applyFont="1" applyBorder="1"/>
    <xf numFmtId="2" fontId="0" fillId="0" borderId="3" xfId="2" applyNumberFormat="1" applyFont="1" applyBorder="1"/>
    <xf numFmtId="167" fontId="0" fillId="0" borderId="17" xfId="2" applyNumberFormat="1" applyFont="1" applyBorder="1"/>
    <xf numFmtId="167" fontId="0" fillId="0" borderId="11" xfId="2" applyNumberFormat="1" applyFont="1" applyBorder="1"/>
    <xf numFmtId="167" fontId="5" fillId="9" borderId="11" xfId="2" applyNumberFormat="1" applyFont="1" applyFill="1" applyBorder="1"/>
    <xf numFmtId="167" fontId="0" fillId="0" borderId="11" xfId="2" applyNumberFormat="1" applyFont="1" applyFill="1" applyBorder="1"/>
    <xf numFmtId="167" fontId="0" fillId="0" borderId="13" xfId="2" applyNumberFormat="1" applyFont="1" applyBorder="1"/>
    <xf numFmtId="167" fontId="0" fillId="0" borderId="14" xfId="2" applyNumberFormat="1" applyFont="1" applyBorder="1"/>
    <xf numFmtId="2" fontId="0" fillId="0" borderId="14" xfId="2" applyNumberFormat="1" applyFont="1" applyBorder="1"/>
    <xf numFmtId="2" fontId="0" fillId="0" borderId="17" xfId="2" applyNumberFormat="1" applyFont="1" applyBorder="1"/>
    <xf numFmtId="2" fontId="0" fillId="0" borderId="11" xfId="2" applyNumberFormat="1" applyFont="1" applyBorder="1"/>
    <xf numFmtId="2" fontId="0" fillId="0" borderId="13" xfId="2" applyNumberFormat="1" applyFont="1" applyBorder="1"/>
    <xf numFmtId="166" fontId="5" fillId="9" borderId="11" xfId="2" applyNumberFormat="1" applyFont="1" applyFill="1" applyBorder="1"/>
    <xf numFmtId="166" fontId="5" fillId="9" borderId="1" xfId="2" applyNumberFormat="1" applyFont="1" applyFill="1" applyBorder="1"/>
    <xf numFmtId="166" fontId="3" fillId="0" borderId="11" xfId="2" applyNumberFormat="1" applyFont="1" applyBorder="1" applyAlignment="1">
      <alignment horizontal="right"/>
    </xf>
    <xf numFmtId="0" fontId="2" fillId="2" borderId="0" xfId="0" applyFont="1" applyFill="1" applyAlignment="1">
      <alignment horizontal="left"/>
    </xf>
    <xf numFmtId="0" fontId="2" fillId="10" borderId="0" xfId="0" applyFont="1" applyFill="1" applyAlignment="1">
      <alignment horizontal="left"/>
    </xf>
    <xf numFmtId="0" fontId="2" fillId="4" borderId="0" xfId="0" applyFont="1" applyFill="1" applyAlignment="1">
      <alignment horizontal="left"/>
    </xf>
    <xf numFmtId="0" fontId="2" fillId="5" borderId="0" xfId="0" applyFont="1" applyFill="1" applyAlignment="1">
      <alignment horizontal="left"/>
    </xf>
    <xf numFmtId="166" fontId="2" fillId="0" borderId="8" xfId="2" applyNumberFormat="1" applyFont="1" applyBorder="1" applyAlignment="1">
      <alignment horizontal="left"/>
    </xf>
    <xf numFmtId="166" fontId="2" fillId="0" borderId="9" xfId="2" applyNumberFormat="1" applyFont="1" applyBorder="1" applyAlignment="1">
      <alignment horizontal="left"/>
    </xf>
    <xf numFmtId="166" fontId="2" fillId="0" borderId="10" xfId="2" applyNumberFormat="1" applyFont="1" applyBorder="1" applyAlignment="1">
      <alignment horizontal="left"/>
    </xf>
    <xf numFmtId="166" fontId="2" fillId="0" borderId="13" xfId="2" applyNumberFormat="1" applyFont="1" applyBorder="1" applyAlignment="1">
      <alignment horizontal="left"/>
    </xf>
    <xf numFmtId="166" fontId="2" fillId="0" borderId="14" xfId="2" applyNumberFormat="1" applyFont="1" applyBorder="1" applyAlignment="1">
      <alignment horizontal="left"/>
    </xf>
    <xf numFmtId="166" fontId="2" fillId="0" borderId="15" xfId="2" applyNumberFormat="1" applyFont="1" applyBorder="1" applyAlignment="1">
      <alignment horizontal="left"/>
    </xf>
    <xf numFmtId="0" fontId="2" fillId="0" borderId="31" xfId="0" applyFont="1" applyBorder="1" applyAlignment="1">
      <alignment vertical="center"/>
    </xf>
    <xf numFmtId="0" fontId="2" fillId="0" borderId="33" xfId="0" applyFont="1" applyBorder="1" applyAlignment="1">
      <alignment vertical="center"/>
    </xf>
    <xf numFmtId="166" fontId="3" fillId="0" borderId="0" xfId="2" applyNumberFormat="1" applyFont="1"/>
    <xf numFmtId="166" fontId="0" fillId="0" borderId="0" xfId="0" applyNumberFormat="1"/>
    <xf numFmtId="166" fontId="5" fillId="0" borderId="6" xfId="2" applyNumberFormat="1" applyFont="1" applyBorder="1"/>
    <xf numFmtId="167" fontId="5" fillId="0" borderId="11" xfId="2" applyNumberFormat="1" applyFont="1" applyBorder="1" applyAlignment="1">
      <alignment horizontal="right"/>
    </xf>
    <xf numFmtId="166" fontId="5" fillId="0" borderId="11" xfId="2" applyNumberFormat="1" applyFont="1" applyBorder="1"/>
    <xf numFmtId="0" fontId="2" fillId="0" borderId="13" xfId="0" applyFont="1" applyBorder="1" applyAlignment="1">
      <alignment horizontal="left"/>
    </xf>
    <xf numFmtId="0" fontId="2" fillId="0" borderId="14" xfId="0" applyFont="1" applyBorder="1" applyAlignment="1">
      <alignment horizontal="left"/>
    </xf>
    <xf numFmtId="0" fontId="2" fillId="0" borderId="15" xfId="0" applyFont="1" applyBorder="1" applyAlignment="1">
      <alignment horizontal="left"/>
    </xf>
    <xf numFmtId="165" fontId="0" fillId="0" borderId="0" xfId="0" applyNumberFormat="1"/>
    <xf numFmtId="165" fontId="0" fillId="0" borderId="24" xfId="2" applyNumberFormat="1" applyFont="1" applyBorder="1"/>
    <xf numFmtId="165" fontId="0" fillId="0" borderId="2" xfId="2" applyNumberFormat="1" applyFont="1" applyBorder="1"/>
    <xf numFmtId="165" fontId="0" fillId="0" borderId="23" xfId="2" applyNumberFormat="1" applyFont="1" applyBorder="1"/>
    <xf numFmtId="0" fontId="2" fillId="0" borderId="13"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44" xfId="0" applyFont="1" applyBorder="1" applyAlignment="1">
      <alignment horizontal="center"/>
    </xf>
    <xf numFmtId="165" fontId="0" fillId="0" borderId="45" xfId="2" applyNumberFormat="1" applyFont="1" applyBorder="1"/>
    <xf numFmtId="165" fontId="0" fillId="0" borderId="43" xfId="2" applyNumberFormat="1" applyFont="1" applyBorder="1"/>
    <xf numFmtId="165" fontId="0" fillId="0" borderId="44" xfId="2" applyNumberFormat="1" applyFont="1" applyBorder="1"/>
    <xf numFmtId="43" fontId="0" fillId="0" borderId="24" xfId="2" applyFont="1" applyBorder="1"/>
    <xf numFmtId="43" fontId="0" fillId="0" borderId="2" xfId="2" applyFont="1" applyBorder="1"/>
    <xf numFmtId="43" fontId="0" fillId="0" borderId="23" xfId="2" applyFont="1" applyBorder="1"/>
    <xf numFmtId="0" fontId="2" fillId="0" borderId="23" xfId="0" applyFont="1" applyBorder="1" applyAlignment="1">
      <alignment horizontal="center"/>
    </xf>
    <xf numFmtId="165" fontId="0" fillId="0" borderId="1" xfId="0" applyNumberFormat="1" applyBorder="1"/>
    <xf numFmtId="43" fontId="0" fillId="0" borderId="1" xfId="0" applyNumberFormat="1" applyBorder="1"/>
    <xf numFmtId="165" fontId="0" fillId="0" borderId="10" xfId="0" applyNumberFormat="1" applyBorder="1"/>
    <xf numFmtId="165" fontId="0" fillId="0" borderId="11" xfId="0" applyNumberFormat="1" applyBorder="1"/>
    <xf numFmtId="165" fontId="0" fillId="0" borderId="12" xfId="0" applyNumberFormat="1" applyBorder="1"/>
    <xf numFmtId="167" fontId="0" fillId="0" borderId="13" xfId="0" applyNumberFormat="1" applyBorder="1"/>
    <xf numFmtId="167" fontId="0" fillId="0" borderId="14" xfId="0" applyNumberFormat="1" applyBorder="1"/>
    <xf numFmtId="167" fontId="0" fillId="0" borderId="15" xfId="0" applyNumberFormat="1" applyBorder="1"/>
    <xf numFmtId="43" fontId="0" fillId="0" borderId="11" xfId="0" applyNumberFormat="1" applyBorder="1"/>
    <xf numFmtId="43" fontId="0" fillId="0" borderId="12" xfId="0" applyNumberFormat="1" applyBorder="1"/>
    <xf numFmtId="43" fontId="0" fillId="0" borderId="13" xfId="0" applyNumberFormat="1" applyBorder="1"/>
    <xf numFmtId="43" fontId="0" fillId="0" borderId="14" xfId="0" applyNumberFormat="1" applyBorder="1"/>
    <xf numFmtId="43" fontId="0" fillId="0" borderId="15" xfId="0" applyNumberFormat="1" applyBorder="1"/>
    <xf numFmtId="0" fontId="0" fillId="0" borderId="19" xfId="0" applyBorder="1"/>
    <xf numFmtId="0" fontId="0" fillId="0" borderId="20" xfId="0" applyBorder="1"/>
    <xf numFmtId="165" fontId="0" fillId="0" borderId="21" xfId="0" applyNumberFormat="1" applyBorder="1"/>
    <xf numFmtId="0" fontId="0" fillId="0" borderId="4" xfId="0" applyBorder="1"/>
    <xf numFmtId="165" fontId="0" fillId="0" borderId="8" xfId="0" applyNumberFormat="1" applyBorder="1"/>
    <xf numFmtId="165" fontId="0" fillId="0" borderId="9" xfId="0" applyNumberFormat="1" applyBorder="1"/>
    <xf numFmtId="43" fontId="0" fillId="0" borderId="8" xfId="0" applyNumberFormat="1" applyBorder="1"/>
    <xf numFmtId="43" fontId="0" fillId="0" borderId="9" xfId="0" applyNumberFormat="1" applyBorder="1"/>
    <xf numFmtId="43" fontId="0" fillId="0" borderId="10" xfId="0" applyNumberFormat="1" applyBorder="1"/>
    <xf numFmtId="0" fontId="0" fillId="0" borderId="0" xfId="0" applyAlignment="1">
      <alignment horizontal="right"/>
    </xf>
    <xf numFmtId="166" fontId="0" fillId="0" borderId="2" xfId="2" applyNumberFormat="1" applyFont="1" applyBorder="1"/>
    <xf numFmtId="166" fontId="0" fillId="0" borderId="23" xfId="2" applyNumberFormat="1" applyFont="1" applyBorder="1"/>
    <xf numFmtId="166" fontId="0" fillId="0" borderId="24" xfId="2" applyNumberFormat="1" applyFont="1" applyBorder="1"/>
    <xf numFmtId="165" fontId="1" fillId="0" borderId="1" xfId="2" applyNumberFormat="1" applyFont="1" applyBorder="1"/>
    <xf numFmtId="43" fontId="0" fillId="0" borderId="1" xfId="2" applyFont="1" applyFill="1" applyBorder="1"/>
    <xf numFmtId="165" fontId="5" fillId="9" borderId="11" xfId="2" applyNumberFormat="1" applyFont="1" applyFill="1" applyBorder="1"/>
    <xf numFmtId="165" fontId="5" fillId="9" borderId="1" xfId="2" applyNumberFormat="1" applyFont="1" applyFill="1" applyBorder="1"/>
    <xf numFmtId="165" fontId="5" fillId="9" borderId="12" xfId="2" applyNumberFormat="1" applyFont="1" applyFill="1" applyBorder="1"/>
    <xf numFmtId="165" fontId="0" fillId="0" borderId="1" xfId="2" applyNumberFormat="1" applyFont="1" applyFill="1" applyBorder="1"/>
    <xf numFmtId="165" fontId="0" fillId="0" borderId="12" xfId="2" applyNumberFormat="1" applyFont="1" applyFill="1" applyBorder="1"/>
    <xf numFmtId="165" fontId="3" fillId="0" borderId="12" xfId="2" applyNumberFormat="1" applyFont="1" applyBorder="1" applyAlignment="1">
      <alignment horizontal="right"/>
    </xf>
    <xf numFmtId="165" fontId="5" fillId="0" borderId="18" xfId="2" applyNumberFormat="1" applyFont="1" applyBorder="1"/>
    <xf numFmtId="165" fontId="5" fillId="0" borderId="12" xfId="2" applyNumberFormat="1" applyFont="1" applyBorder="1"/>
    <xf numFmtId="165" fontId="5" fillId="0" borderId="15" xfId="2" applyNumberFormat="1" applyFont="1" applyBorder="1"/>
    <xf numFmtId="165" fontId="5" fillId="0" borderId="45" xfId="2" applyNumberFormat="1" applyFont="1" applyBorder="1"/>
    <xf numFmtId="43" fontId="0" fillId="0" borderId="11" xfId="2" applyFont="1" applyFill="1" applyBorder="1"/>
    <xf numFmtId="0" fontId="2" fillId="0" borderId="13" xfId="2" applyNumberFormat="1" applyFont="1" applyFill="1" applyBorder="1" applyAlignment="1">
      <alignment horizontal="center"/>
    </xf>
    <xf numFmtId="0" fontId="2" fillId="0" borderId="14" xfId="2" applyNumberFormat="1" applyFont="1" applyFill="1" applyBorder="1" applyAlignment="1">
      <alignment horizontal="center"/>
    </xf>
    <xf numFmtId="0" fontId="2" fillId="0" borderId="15" xfId="2" applyNumberFormat="1" applyFont="1" applyFill="1" applyBorder="1" applyAlignment="1">
      <alignment horizontal="center"/>
    </xf>
    <xf numFmtId="165" fontId="5" fillId="0" borderId="17" xfId="2" applyNumberFormat="1" applyFont="1" applyBorder="1"/>
    <xf numFmtId="165" fontId="5" fillId="0" borderId="3" xfId="2" applyNumberFormat="1" applyFont="1" applyBorder="1"/>
    <xf numFmtId="167" fontId="5" fillId="0" borderId="3" xfId="2" applyNumberFormat="1" applyFont="1" applyBorder="1"/>
    <xf numFmtId="166" fontId="5" fillId="0" borderId="17" xfId="2" applyNumberFormat="1" applyFont="1" applyBorder="1"/>
    <xf numFmtId="166" fontId="5" fillId="0" borderId="3" xfId="2" applyNumberFormat="1" applyFont="1" applyBorder="1"/>
    <xf numFmtId="166" fontId="5" fillId="0" borderId="18" xfId="2" applyNumberFormat="1" applyFont="1" applyBorder="1"/>
    <xf numFmtId="165" fontId="5" fillId="0" borderId="11" xfId="2" applyNumberFormat="1" applyFont="1" applyBorder="1"/>
    <xf numFmtId="165" fontId="5" fillId="0" borderId="1" xfId="2" applyNumberFormat="1" applyFont="1" applyBorder="1"/>
    <xf numFmtId="167" fontId="5" fillId="0" borderId="1" xfId="2" applyNumberFormat="1" applyFont="1" applyBorder="1"/>
    <xf numFmtId="166" fontId="5" fillId="0" borderId="1" xfId="2" applyNumberFormat="1" applyFont="1" applyBorder="1"/>
    <xf numFmtId="167" fontId="5" fillId="0" borderId="17" xfId="2" applyNumberFormat="1" applyFont="1" applyBorder="1"/>
    <xf numFmtId="167" fontId="5" fillId="0" borderId="11" xfId="2" applyNumberFormat="1" applyFont="1" applyBorder="1"/>
    <xf numFmtId="1" fontId="2" fillId="0" borderId="13" xfId="0" applyNumberFormat="1" applyFont="1" applyBorder="1" applyAlignment="1">
      <alignment horizontal="center"/>
    </xf>
    <xf numFmtId="1" fontId="2" fillId="0" borderId="14" xfId="0" applyNumberFormat="1" applyFont="1" applyBorder="1" applyAlignment="1">
      <alignment horizontal="center"/>
    </xf>
    <xf numFmtId="1" fontId="2" fillId="0" borderId="15" xfId="0" applyNumberFormat="1" applyFont="1" applyBorder="1" applyAlignment="1">
      <alignment horizontal="center"/>
    </xf>
    <xf numFmtId="166" fontId="0" fillId="0" borderId="8" xfId="0" applyNumberFormat="1" applyBorder="1"/>
    <xf numFmtId="166" fontId="0" fillId="0" borderId="9" xfId="0" applyNumberFormat="1" applyBorder="1"/>
    <xf numFmtId="166" fontId="0" fillId="0" borderId="11" xfId="0" applyNumberFormat="1" applyBorder="1"/>
    <xf numFmtId="166" fontId="0" fillId="0" borderId="1" xfId="0" applyNumberFormat="1" applyBorder="1"/>
    <xf numFmtId="166" fontId="0" fillId="0" borderId="13" xfId="0" applyNumberFormat="1" applyBorder="1"/>
    <xf numFmtId="166" fontId="0" fillId="0" borderId="14" xfId="0" applyNumberFormat="1" applyBorder="1"/>
    <xf numFmtId="166" fontId="3" fillId="0" borderId="2" xfId="2" applyNumberFormat="1" applyFont="1" applyBorder="1" applyAlignment="1">
      <alignment horizontal="right"/>
    </xf>
    <xf numFmtId="0" fontId="2" fillId="0" borderId="23" xfId="0" applyFont="1" applyBorder="1"/>
    <xf numFmtId="165" fontId="1" fillId="0" borderId="1" xfId="2" applyNumberFormat="1" applyFont="1" applyFill="1" applyBorder="1"/>
    <xf numFmtId="165" fontId="0" fillId="0" borderId="43" xfId="2" applyNumberFormat="1" applyFont="1" applyFill="1" applyBorder="1"/>
    <xf numFmtId="165" fontId="0" fillId="0" borderId="11" xfId="2" applyNumberFormat="1" applyFont="1" applyFill="1" applyBorder="1"/>
    <xf numFmtId="0" fontId="4" fillId="13" borderId="0" xfId="0" applyFont="1" applyFill="1" applyAlignment="1">
      <alignment horizontal="left"/>
    </xf>
    <xf numFmtId="0" fontId="2" fillId="13" borderId="0" xfId="0" applyFont="1" applyFill="1" applyAlignment="1">
      <alignment horizontal="left"/>
    </xf>
    <xf numFmtId="0" fontId="0" fillId="0" borderId="49" xfId="0" applyBorder="1"/>
    <xf numFmtId="165" fontId="0" fillId="0" borderId="25" xfId="0" applyNumberFormat="1" applyBorder="1"/>
    <xf numFmtId="165" fontId="0" fillId="0" borderId="43" xfId="0" applyNumberFormat="1" applyBorder="1"/>
    <xf numFmtId="167" fontId="0" fillId="0" borderId="44" xfId="0" applyNumberFormat="1" applyBorder="1"/>
    <xf numFmtId="43" fontId="0" fillId="0" borderId="45" xfId="2" applyFont="1" applyBorder="1"/>
    <xf numFmtId="43" fontId="0" fillId="0" borderId="43" xfId="2" applyFont="1" applyBorder="1"/>
    <xf numFmtId="43" fontId="0" fillId="0" borderId="44" xfId="2" applyFont="1" applyBorder="1"/>
    <xf numFmtId="43" fontId="0" fillId="0" borderId="25" xfId="0" applyNumberFormat="1" applyBorder="1"/>
    <xf numFmtId="43" fontId="0" fillId="0" borderId="43" xfId="0" applyNumberFormat="1" applyBorder="1"/>
    <xf numFmtId="165" fontId="0" fillId="0" borderId="22" xfId="0" applyNumberFormat="1" applyBorder="1"/>
    <xf numFmtId="165" fontId="0" fillId="0" borderId="2" xfId="0" applyNumberFormat="1" applyBorder="1"/>
    <xf numFmtId="167" fontId="0" fillId="0" borderId="23" xfId="0" applyNumberFormat="1" applyBorder="1"/>
    <xf numFmtId="0" fontId="0" fillId="0" borderId="0" xfId="0" applyAlignment="1">
      <alignment wrapText="1"/>
    </xf>
    <xf numFmtId="0" fontId="0" fillId="14" borderId="0" xfId="0" applyFill="1"/>
    <xf numFmtId="166" fontId="5" fillId="0" borderId="6" xfId="2" applyNumberFormat="1" applyFont="1" applyFill="1" applyBorder="1"/>
    <xf numFmtId="166" fontId="5" fillId="0" borderId="16" xfId="2" applyNumberFormat="1" applyFont="1" applyFill="1" applyBorder="1"/>
    <xf numFmtId="166" fontId="5" fillId="0" borderId="0" xfId="2" applyNumberFormat="1" applyFont="1"/>
    <xf numFmtId="0" fontId="5" fillId="0" borderId="0" xfId="0" applyFont="1"/>
    <xf numFmtId="0" fontId="0" fillId="15" borderId="0" xfId="0" applyFill="1"/>
    <xf numFmtId="43" fontId="0" fillId="0" borderId="22" xfId="0" applyNumberFormat="1" applyBorder="1"/>
    <xf numFmtId="43" fontId="0" fillId="0" borderId="2" xfId="0" applyNumberFormat="1" applyBorder="1"/>
    <xf numFmtId="0" fontId="5" fillId="0" borderId="0" xfId="0" applyFont="1" applyAlignment="1">
      <alignment horizontal="center"/>
    </xf>
    <xf numFmtId="165" fontId="0" fillId="0" borderId="51" xfId="2" applyNumberFormat="1" applyFont="1" applyBorder="1"/>
    <xf numFmtId="165" fontId="0" fillId="0" borderId="2" xfId="2" applyNumberFormat="1" applyFont="1" applyFill="1" applyBorder="1"/>
    <xf numFmtId="43" fontId="0" fillId="0" borderId="2" xfId="2" applyFont="1" applyBorder="1" applyAlignment="1">
      <alignment horizontal="right"/>
    </xf>
    <xf numFmtId="43" fontId="0" fillId="0" borderId="23" xfId="0" applyNumberFormat="1" applyBorder="1"/>
    <xf numFmtId="43" fontId="0" fillId="0" borderId="43" xfId="2" applyFont="1" applyFill="1" applyBorder="1"/>
    <xf numFmtId="43" fontId="0" fillId="0" borderId="44" xfId="0" applyNumberFormat="1" applyBorder="1"/>
    <xf numFmtId="43" fontId="0" fillId="0" borderId="2" xfId="2" applyFont="1" applyFill="1" applyBorder="1"/>
    <xf numFmtId="166" fontId="5" fillId="0" borderId="11" xfId="2" applyNumberFormat="1" applyFont="1" applyFill="1" applyBorder="1"/>
    <xf numFmtId="166" fontId="5" fillId="0" borderId="1" xfId="2" applyNumberFormat="1" applyFont="1" applyFill="1" applyBorder="1"/>
    <xf numFmtId="166" fontId="5" fillId="0" borderId="12" xfId="2" applyNumberFormat="1" applyFont="1" applyFill="1" applyBorder="1"/>
    <xf numFmtId="166" fontId="5" fillId="0" borderId="13" xfId="2" applyNumberFormat="1" applyFont="1" applyFill="1" applyBorder="1"/>
    <xf numFmtId="166" fontId="5" fillId="0" borderId="14" xfId="2" applyNumberFormat="1" applyFont="1" applyFill="1" applyBorder="1"/>
    <xf numFmtId="166" fontId="5" fillId="0" borderId="15" xfId="2" applyNumberFormat="1" applyFont="1" applyFill="1" applyBorder="1"/>
    <xf numFmtId="0" fontId="2" fillId="0" borderId="23" xfId="0" applyFont="1" applyBorder="1" applyAlignment="1">
      <alignment horizontal="left"/>
    </xf>
    <xf numFmtId="0" fontId="2" fillId="0" borderId="44" xfId="0" applyFont="1" applyBorder="1" applyAlignment="1">
      <alignment horizontal="left"/>
    </xf>
    <xf numFmtId="167" fontId="0" fillId="0" borderId="24" xfId="2" applyNumberFormat="1" applyFont="1" applyBorder="1"/>
    <xf numFmtId="167" fontId="0" fillId="0" borderId="2" xfId="2" applyNumberFormat="1" applyFont="1" applyBorder="1"/>
    <xf numFmtId="167" fontId="5" fillId="9" borderId="2" xfId="2" applyNumberFormat="1" applyFont="1" applyFill="1" applyBorder="1"/>
    <xf numFmtId="167" fontId="0" fillId="0" borderId="2" xfId="2" applyNumberFormat="1" applyFont="1" applyFill="1" applyBorder="1"/>
    <xf numFmtId="167" fontId="5" fillId="0" borderId="2" xfId="2" applyNumberFormat="1" applyFont="1" applyBorder="1" applyAlignment="1">
      <alignment horizontal="right"/>
    </xf>
    <xf numFmtId="167" fontId="0" fillId="0" borderId="23" xfId="2" applyNumberFormat="1" applyFont="1" applyBorder="1"/>
    <xf numFmtId="167" fontId="0" fillId="0" borderId="45" xfId="2" applyNumberFormat="1" applyFont="1" applyBorder="1"/>
    <xf numFmtId="167" fontId="0" fillId="0" borderId="43" xfId="2" applyNumberFormat="1" applyFont="1" applyBorder="1"/>
    <xf numFmtId="167" fontId="0" fillId="0" borderId="43" xfId="2" applyNumberFormat="1" applyFont="1" applyFill="1" applyBorder="1"/>
    <xf numFmtId="167" fontId="5" fillId="9" borderId="43" xfId="2" applyNumberFormat="1" applyFont="1" applyFill="1" applyBorder="1"/>
    <xf numFmtId="167" fontId="0" fillId="0" borderId="44" xfId="2" applyNumberFormat="1" applyFont="1" applyBorder="1"/>
    <xf numFmtId="0" fontId="2" fillId="0" borderId="23" xfId="2" applyNumberFormat="1" applyFont="1" applyFill="1" applyBorder="1" applyAlignment="1">
      <alignment horizontal="center"/>
    </xf>
    <xf numFmtId="0" fontId="2" fillId="0" borderId="44" xfId="2" applyNumberFormat="1" applyFont="1" applyFill="1" applyBorder="1" applyAlignment="1">
      <alignment horizontal="center"/>
    </xf>
    <xf numFmtId="2" fontId="0" fillId="0" borderId="24" xfId="2" applyNumberFormat="1" applyFont="1" applyBorder="1"/>
    <xf numFmtId="2" fontId="0" fillId="0" borderId="2" xfId="2" applyNumberFormat="1" applyFont="1" applyBorder="1"/>
    <xf numFmtId="2" fontId="0" fillId="0" borderId="23" xfId="2" applyNumberFormat="1" applyFont="1" applyBorder="1"/>
    <xf numFmtId="2" fontId="0" fillId="0" borderId="45" xfId="2" applyNumberFormat="1" applyFont="1" applyBorder="1"/>
    <xf numFmtId="2" fontId="0" fillId="0" borderId="43" xfId="2" applyNumberFormat="1" applyFont="1" applyBorder="1"/>
    <xf numFmtId="2" fontId="0" fillId="0" borderId="44" xfId="2" applyNumberFormat="1" applyFont="1" applyBorder="1"/>
    <xf numFmtId="1" fontId="2" fillId="0" borderId="23" xfId="0" applyNumberFormat="1" applyFont="1" applyBorder="1" applyAlignment="1">
      <alignment horizontal="center"/>
    </xf>
    <xf numFmtId="165" fontId="5" fillId="0" borderId="24" xfId="2" applyNumberFormat="1" applyFont="1" applyBorder="1"/>
    <xf numFmtId="165" fontId="5" fillId="0" borderId="2" xfId="2" applyNumberFormat="1" applyFont="1" applyBorder="1"/>
    <xf numFmtId="165" fontId="5" fillId="9" borderId="2" xfId="2" applyNumberFormat="1" applyFont="1" applyFill="1" applyBorder="1"/>
    <xf numFmtId="1" fontId="2" fillId="0" borderId="44" xfId="0" applyNumberFormat="1" applyFont="1" applyBorder="1" applyAlignment="1">
      <alignment horizontal="center"/>
    </xf>
    <xf numFmtId="165" fontId="5" fillId="0" borderId="43" xfId="2" applyNumberFormat="1" applyFont="1" applyBorder="1"/>
    <xf numFmtId="165" fontId="5" fillId="9" borderId="43" xfId="2" applyNumberFormat="1" applyFont="1" applyFill="1" applyBorder="1"/>
    <xf numFmtId="167" fontId="5" fillId="0" borderId="24" xfId="2" applyNumberFormat="1" applyFont="1" applyBorder="1"/>
    <xf numFmtId="167" fontId="5" fillId="0" borderId="2" xfId="2" applyNumberFormat="1" applyFont="1" applyBorder="1"/>
    <xf numFmtId="167" fontId="5" fillId="0" borderId="45" xfId="2" applyNumberFormat="1" applyFont="1" applyBorder="1"/>
    <xf numFmtId="167" fontId="5" fillId="0" borderId="43" xfId="2" applyNumberFormat="1" applyFont="1" applyBorder="1"/>
    <xf numFmtId="166" fontId="5" fillId="0" borderId="24" xfId="2" applyNumberFormat="1" applyFont="1" applyBorder="1"/>
    <xf numFmtId="166" fontId="5" fillId="0" borderId="2" xfId="2" applyNumberFormat="1" applyFont="1" applyBorder="1"/>
    <xf numFmtId="166" fontId="5" fillId="9" borderId="2" xfId="2" applyNumberFormat="1" applyFont="1" applyFill="1" applyBorder="1"/>
    <xf numFmtId="166" fontId="0" fillId="0" borderId="22" xfId="0" applyNumberFormat="1" applyBorder="1"/>
    <xf numFmtId="166" fontId="0" fillId="0" borderId="2" xfId="0" applyNumberFormat="1" applyBorder="1"/>
    <xf numFmtId="166" fontId="0" fillId="0" borderId="23" xfId="0" applyNumberFormat="1" applyBorder="1"/>
    <xf numFmtId="166" fontId="5" fillId="0" borderId="45" xfId="2" applyNumberFormat="1" applyFont="1" applyBorder="1"/>
    <xf numFmtId="166" fontId="5" fillId="0" borderId="43" xfId="2" applyNumberFormat="1" applyFont="1" applyBorder="1"/>
    <xf numFmtId="166" fontId="5" fillId="9" borderId="43" xfId="2" applyNumberFormat="1" applyFont="1" applyFill="1" applyBorder="1"/>
    <xf numFmtId="166" fontId="0" fillId="0" borderId="43" xfId="2" applyNumberFormat="1" applyFont="1" applyBorder="1"/>
    <xf numFmtId="166" fontId="0" fillId="0" borderId="44" xfId="2" applyNumberFormat="1" applyFont="1" applyBorder="1"/>
    <xf numFmtId="166" fontId="0" fillId="0" borderId="25" xfId="0" applyNumberFormat="1" applyBorder="1"/>
    <xf numFmtId="166" fontId="0" fillId="0" borderId="43" xfId="0" applyNumberFormat="1" applyBorder="1"/>
    <xf numFmtId="166" fontId="0" fillId="0" borderId="44" xfId="0" applyNumberFormat="1" applyBorder="1"/>
    <xf numFmtId="166" fontId="3" fillId="0" borderId="24" xfId="2" applyNumberFormat="1" applyFont="1" applyBorder="1" applyAlignment="1">
      <alignment horizontal="right"/>
    </xf>
    <xf numFmtId="0" fontId="2" fillId="0" borderId="44" xfId="0" applyFont="1" applyBorder="1"/>
    <xf numFmtId="166" fontId="0" fillId="0" borderId="45" xfId="2" applyNumberFormat="1" applyFont="1" applyBorder="1"/>
    <xf numFmtId="0" fontId="2" fillId="16" borderId="0" xfId="0" applyFont="1" applyFill="1"/>
    <xf numFmtId="166" fontId="2" fillId="16" borderId="0" xfId="0" applyNumberFormat="1" applyFont="1" applyFill="1"/>
    <xf numFmtId="0" fontId="2" fillId="16" borderId="54" xfId="0" applyFont="1" applyFill="1" applyBorder="1"/>
    <xf numFmtId="166" fontId="5" fillId="0" borderId="11" xfId="2" applyNumberFormat="1" applyFont="1" applyBorder="1" applyAlignment="1">
      <alignment horizontal="center"/>
    </xf>
    <xf numFmtId="166" fontId="5" fillId="0" borderId="1" xfId="2" applyNumberFormat="1" applyFont="1" applyBorder="1" applyAlignment="1">
      <alignment horizontal="center"/>
    </xf>
    <xf numFmtId="166" fontId="5" fillId="0" borderId="12" xfId="2" applyNumberFormat="1" applyFont="1" applyBorder="1" applyAlignment="1">
      <alignment horizontal="center"/>
    </xf>
    <xf numFmtId="166" fontId="5" fillId="0" borderId="13" xfId="2" applyNumberFormat="1" applyFont="1" applyFill="1" applyBorder="1" applyAlignment="1">
      <alignment horizontal="center"/>
    </xf>
    <xf numFmtId="166" fontId="5" fillId="0" borderId="14" xfId="2" applyNumberFormat="1" applyFont="1" applyFill="1" applyBorder="1" applyAlignment="1">
      <alignment horizontal="center"/>
    </xf>
    <xf numFmtId="166" fontId="5" fillId="0" borderId="15" xfId="2" applyNumberFormat="1" applyFont="1" applyFill="1" applyBorder="1" applyAlignment="1">
      <alignment horizontal="center"/>
    </xf>
    <xf numFmtId="166" fontId="5" fillId="0" borderId="43" xfId="2" applyNumberFormat="1" applyFont="1" applyBorder="1" applyAlignment="1">
      <alignment horizontal="right"/>
    </xf>
    <xf numFmtId="166" fontId="2" fillId="17" borderId="0" xfId="0" applyNumberFormat="1" applyFont="1" applyFill="1"/>
    <xf numFmtId="166" fontId="2" fillId="0" borderId="0" xfId="0" applyNumberFormat="1" applyFont="1"/>
    <xf numFmtId="10" fontId="0" fillId="0" borderId="0" xfId="4" applyNumberFormat="1" applyFont="1"/>
    <xf numFmtId="0" fontId="17" fillId="0" borderId="0" xfId="0" applyFont="1"/>
    <xf numFmtId="43" fontId="0" fillId="0" borderId="19" xfId="2" applyFont="1" applyBorder="1"/>
    <xf numFmtId="43" fontId="0" fillId="0" borderId="50" xfId="2" applyFont="1" applyBorder="1"/>
    <xf numFmtId="43" fontId="0" fillId="0" borderId="20" xfId="2" applyFont="1" applyBorder="1"/>
    <xf numFmtId="43" fontId="0" fillId="0" borderId="49" xfId="2" applyFont="1" applyBorder="1"/>
    <xf numFmtId="43" fontId="0" fillId="0" borderId="21" xfId="2" applyFont="1" applyBorder="1"/>
    <xf numFmtId="165" fontId="0" fillId="0" borderId="19" xfId="2" applyNumberFormat="1" applyFont="1" applyBorder="1"/>
    <xf numFmtId="165" fontId="0" fillId="0" borderId="50" xfId="2" applyNumberFormat="1" applyFont="1" applyBorder="1"/>
    <xf numFmtId="165" fontId="0" fillId="0" borderId="20" xfId="2" applyNumberFormat="1" applyFont="1" applyBorder="1"/>
    <xf numFmtId="165" fontId="0" fillId="0" borderId="49" xfId="2" applyNumberFormat="1" applyFont="1" applyBorder="1"/>
    <xf numFmtId="165" fontId="0" fillId="0" borderId="21" xfId="2" applyNumberFormat="1" applyFont="1" applyBorder="1"/>
    <xf numFmtId="166" fontId="3" fillId="0" borderId="6" xfId="2" applyNumberFormat="1" applyFont="1" applyBorder="1" applyAlignment="1">
      <alignment horizontal="right"/>
    </xf>
    <xf numFmtId="166" fontId="3" fillId="0" borderId="16" xfId="2" applyNumberFormat="1" applyFont="1" applyFill="1" applyBorder="1" applyAlignment="1">
      <alignment horizontal="right"/>
    </xf>
    <xf numFmtId="166" fontId="3" fillId="0" borderId="6" xfId="2" applyNumberFormat="1" applyFont="1" applyFill="1" applyBorder="1" applyAlignment="1">
      <alignment horizontal="right"/>
    </xf>
    <xf numFmtId="166" fontId="0" fillId="18" borderId="11" xfId="2" applyNumberFormat="1" applyFont="1" applyFill="1" applyBorder="1" applyAlignment="1">
      <alignment horizontal="center"/>
    </xf>
    <xf numFmtId="166" fontId="0" fillId="18" borderId="1" xfId="2" applyNumberFormat="1" applyFont="1" applyFill="1" applyBorder="1" applyAlignment="1">
      <alignment horizontal="center"/>
    </xf>
    <xf numFmtId="165" fontId="0" fillId="18" borderId="1" xfId="2" applyNumberFormat="1" applyFont="1" applyFill="1" applyBorder="1" applyAlignment="1">
      <alignment horizontal="center"/>
    </xf>
    <xf numFmtId="165" fontId="0" fillId="18" borderId="12" xfId="2" applyNumberFormat="1" applyFont="1" applyFill="1" applyBorder="1" applyAlignment="1">
      <alignment horizontal="center"/>
    </xf>
    <xf numFmtId="43" fontId="1" fillId="0" borderId="1" xfId="2" applyFont="1" applyBorder="1" applyAlignment="1">
      <alignment horizontal="right"/>
    </xf>
    <xf numFmtId="165" fontId="5" fillId="12" borderId="11" xfId="2" applyNumberFormat="1" applyFont="1" applyFill="1" applyBorder="1"/>
    <xf numFmtId="165" fontId="5" fillId="12" borderId="2" xfId="2" applyNumberFormat="1" applyFont="1" applyFill="1" applyBorder="1"/>
    <xf numFmtId="165" fontId="5" fillId="12" borderId="1" xfId="2" applyNumberFormat="1" applyFont="1" applyFill="1" applyBorder="1"/>
    <xf numFmtId="165" fontId="5" fillId="12" borderId="43" xfId="2" applyNumberFormat="1" applyFont="1" applyFill="1" applyBorder="1"/>
    <xf numFmtId="165" fontId="5" fillId="12" borderId="12" xfId="2" applyNumberFormat="1" applyFont="1" applyFill="1" applyBorder="1"/>
    <xf numFmtId="43" fontId="5" fillId="9" borderId="11" xfId="2" applyFont="1" applyFill="1" applyBorder="1"/>
    <xf numFmtId="43" fontId="5" fillId="9" borderId="2" xfId="2" applyFont="1" applyFill="1" applyBorder="1"/>
    <xf numFmtId="43" fontId="5" fillId="9" borderId="1" xfId="2" applyFont="1" applyFill="1" applyBorder="1"/>
    <xf numFmtId="43" fontId="5" fillId="9" borderId="43" xfId="2" applyFont="1" applyFill="1" applyBorder="1"/>
    <xf numFmtId="167" fontId="5" fillId="12" borderId="11" xfId="2" applyNumberFormat="1" applyFont="1" applyFill="1" applyBorder="1"/>
    <xf numFmtId="167" fontId="5" fillId="12" borderId="2" xfId="2" applyNumberFormat="1" applyFont="1" applyFill="1" applyBorder="1"/>
    <xf numFmtId="167" fontId="5" fillId="12" borderId="1" xfId="2" applyNumberFormat="1" applyFont="1" applyFill="1" applyBorder="1"/>
    <xf numFmtId="167" fontId="5" fillId="12" borderId="43" xfId="2" applyNumberFormat="1" applyFont="1" applyFill="1" applyBorder="1"/>
    <xf numFmtId="43" fontId="5" fillId="12" borderId="11" xfId="2" applyFont="1" applyFill="1" applyBorder="1"/>
    <xf numFmtId="43" fontId="5" fillId="12" borderId="2" xfId="2" applyFont="1" applyFill="1" applyBorder="1"/>
    <xf numFmtId="43" fontId="5" fillId="12" borderId="1" xfId="2" applyFont="1" applyFill="1" applyBorder="1"/>
    <xf numFmtId="43" fontId="5" fillId="12" borderId="1" xfId="2" applyFont="1" applyFill="1" applyBorder="1" applyAlignment="1">
      <alignment horizontal="right"/>
    </xf>
    <xf numFmtId="43" fontId="5" fillId="12" borderId="43" xfId="2" applyFont="1" applyFill="1" applyBorder="1"/>
    <xf numFmtId="166" fontId="5" fillId="0" borderId="45" xfId="2" applyNumberFormat="1" applyFont="1" applyBorder="1" applyAlignment="1">
      <alignment horizontal="right"/>
    </xf>
    <xf numFmtId="166" fontId="5" fillId="0" borderId="1" xfId="2" applyNumberFormat="1" applyFont="1" applyBorder="1" applyAlignment="1">
      <alignment horizontal="right"/>
    </xf>
    <xf numFmtId="0" fontId="0" fillId="15" borderId="0" xfId="0" applyFill="1" applyAlignment="1">
      <alignment horizontal="left"/>
    </xf>
    <xf numFmtId="166" fontId="0" fillId="0" borderId="19" xfId="2" applyNumberFormat="1" applyFont="1" applyBorder="1"/>
    <xf numFmtId="166" fontId="0" fillId="0" borderId="21" xfId="2" applyNumberFormat="1" applyFont="1" applyBorder="1"/>
    <xf numFmtId="165" fontId="0" fillId="9" borderId="11" xfId="2" applyNumberFormat="1" applyFont="1" applyFill="1" applyBorder="1"/>
    <xf numFmtId="165" fontId="0" fillId="9" borderId="2" xfId="2" applyNumberFormat="1" applyFont="1" applyFill="1" applyBorder="1"/>
    <xf numFmtId="165" fontId="0" fillId="9" borderId="1" xfId="2" applyNumberFormat="1" applyFont="1" applyFill="1" applyBorder="1"/>
    <xf numFmtId="165" fontId="0" fillId="9" borderId="43" xfId="2" applyNumberFormat="1" applyFont="1" applyFill="1" applyBorder="1"/>
    <xf numFmtId="165" fontId="0" fillId="9" borderId="12" xfId="2" applyNumberFormat="1" applyFont="1" applyFill="1" applyBorder="1"/>
    <xf numFmtId="167" fontId="0" fillId="9" borderId="11" xfId="2" applyNumberFormat="1" applyFont="1" applyFill="1" applyBorder="1"/>
    <xf numFmtId="167" fontId="0" fillId="9" borderId="2" xfId="2" applyNumberFormat="1" applyFont="1" applyFill="1" applyBorder="1"/>
    <xf numFmtId="167" fontId="0" fillId="9" borderId="1" xfId="2" applyNumberFormat="1" applyFont="1" applyFill="1" applyBorder="1"/>
    <xf numFmtId="167" fontId="5" fillId="9" borderId="1" xfId="2" applyNumberFormat="1" applyFont="1" applyFill="1" applyBorder="1" applyAlignment="1">
      <alignment horizontal="right"/>
    </xf>
    <xf numFmtId="167" fontId="5" fillId="9" borderId="43" xfId="2" applyNumberFormat="1" applyFont="1" applyFill="1" applyBorder="1" applyAlignment="1">
      <alignment horizontal="right"/>
    </xf>
    <xf numFmtId="166" fontId="5" fillId="9" borderId="1" xfId="2" applyNumberFormat="1" applyFont="1" applyFill="1" applyBorder="1" applyAlignment="1">
      <alignment horizontal="right"/>
    </xf>
    <xf numFmtId="166" fontId="5" fillId="9" borderId="43" xfId="2" applyNumberFormat="1" applyFont="1" applyFill="1" applyBorder="1" applyAlignment="1">
      <alignment horizontal="right"/>
    </xf>
    <xf numFmtId="0" fontId="14" fillId="0" borderId="0" xfId="0" applyFont="1" applyAlignment="1">
      <alignment horizontal="center"/>
    </xf>
    <xf numFmtId="0" fontId="14" fillId="0" borderId="0" xfId="0" applyFont="1" applyAlignment="1">
      <alignment horizontal="left"/>
    </xf>
    <xf numFmtId="0" fontId="14" fillId="0" borderId="0" xfId="0" applyFont="1"/>
    <xf numFmtId="165" fontId="3" fillId="0" borderId="1" xfId="2" applyNumberFormat="1" applyFont="1" applyBorder="1" applyAlignment="1">
      <alignment horizontal="right"/>
    </xf>
    <xf numFmtId="43" fontId="0" fillId="0" borderId="12" xfId="2" applyFont="1" applyFill="1" applyBorder="1"/>
    <xf numFmtId="0" fontId="4" fillId="19" borderId="0" xfId="0" applyFont="1" applyFill="1" applyAlignment="1">
      <alignment horizontal="left"/>
    </xf>
    <xf numFmtId="0" fontId="0" fillId="21" borderId="6" xfId="0" applyFill="1" applyBorder="1"/>
    <xf numFmtId="0" fontId="0" fillId="19" borderId="0" xfId="0" applyFill="1"/>
    <xf numFmtId="166" fontId="5" fillId="0" borderId="16" xfId="2" applyNumberFormat="1" applyFont="1" applyFill="1" applyBorder="1" applyAlignment="1">
      <alignment horizontal="right"/>
    </xf>
    <xf numFmtId="166" fontId="0" fillId="20" borderId="1" xfId="2" applyNumberFormat="1" applyFont="1" applyFill="1" applyBorder="1" applyAlignment="1">
      <alignment horizontal="center"/>
    </xf>
    <xf numFmtId="0" fontId="2" fillId="19" borderId="0" xfId="0" applyFont="1" applyFill="1" applyAlignment="1">
      <alignment horizontal="left"/>
    </xf>
    <xf numFmtId="43" fontId="5" fillId="12" borderId="43" xfId="2" applyFont="1" applyFill="1" applyBorder="1" applyAlignment="1">
      <alignment horizontal="right"/>
    </xf>
    <xf numFmtId="43" fontId="1" fillId="0" borderId="43" xfId="2" applyFont="1" applyBorder="1" applyAlignment="1">
      <alignment horizontal="right"/>
    </xf>
    <xf numFmtId="165" fontId="5" fillId="0" borderId="43" xfId="2" applyNumberFormat="1" applyFont="1" applyBorder="1" applyAlignment="1">
      <alignment horizontal="right"/>
    </xf>
    <xf numFmtId="43" fontId="5" fillId="0" borderId="43" xfId="2" applyFont="1" applyBorder="1" applyAlignment="1">
      <alignment horizontal="right"/>
    </xf>
    <xf numFmtId="166" fontId="0" fillId="0" borderId="20" xfId="2" applyNumberFormat="1" applyFont="1" applyBorder="1"/>
    <xf numFmtId="43" fontId="0" fillId="0" borderId="56" xfId="2" applyFont="1" applyBorder="1"/>
    <xf numFmtId="165" fontId="0" fillId="0" borderId="26" xfId="0" applyNumberFormat="1" applyBorder="1"/>
    <xf numFmtId="165" fontId="0" fillId="0" borderId="29" xfId="0" applyNumberFormat="1" applyBorder="1"/>
    <xf numFmtId="167" fontId="0" fillId="0" borderId="27" xfId="0" applyNumberFormat="1" applyBorder="1"/>
    <xf numFmtId="165" fontId="0" fillId="0" borderId="37" xfId="2" applyNumberFormat="1" applyFont="1" applyBorder="1"/>
    <xf numFmtId="165" fontId="0" fillId="0" borderId="5" xfId="2" applyNumberFormat="1" applyFont="1" applyBorder="1"/>
    <xf numFmtId="165" fontId="0" fillId="0" borderId="6" xfId="2" applyNumberFormat="1" applyFont="1" applyBorder="1"/>
    <xf numFmtId="165" fontId="0" fillId="0" borderId="7" xfId="2" applyNumberFormat="1" applyFont="1" applyBorder="1"/>
    <xf numFmtId="0" fontId="2" fillId="0" borderId="4" xfId="0" applyFont="1" applyBorder="1" applyAlignment="1">
      <alignment horizontal="center"/>
    </xf>
    <xf numFmtId="9" fontId="0" fillId="0" borderId="19" xfId="4" applyFont="1" applyBorder="1"/>
    <xf numFmtId="9" fontId="0" fillId="0" borderId="20" xfId="4" applyFont="1" applyBorder="1"/>
    <xf numFmtId="9" fontId="0" fillId="0" borderId="49" xfId="4" applyFont="1" applyBorder="1"/>
    <xf numFmtId="9" fontId="0" fillId="0" borderId="21" xfId="4" applyFont="1" applyBorder="1"/>
    <xf numFmtId="9" fontId="0" fillId="0" borderId="50" xfId="4" applyFont="1" applyBorder="1"/>
    <xf numFmtId="10" fontId="0" fillId="0" borderId="20" xfId="4" applyNumberFormat="1" applyFont="1" applyBorder="1"/>
    <xf numFmtId="10" fontId="0" fillId="0" borderId="49" xfId="4" applyNumberFormat="1" applyFont="1" applyBorder="1"/>
    <xf numFmtId="165" fontId="3" fillId="0" borderId="43" xfId="2" applyNumberFormat="1" applyFont="1" applyBorder="1" applyAlignment="1">
      <alignment horizontal="right"/>
    </xf>
    <xf numFmtId="165" fontId="0" fillId="0" borderId="38" xfId="2" applyNumberFormat="1" applyFont="1" applyBorder="1"/>
    <xf numFmtId="165" fontId="0" fillId="0" borderId="40" xfId="2" applyNumberFormat="1" applyFont="1" applyBorder="1"/>
    <xf numFmtId="0" fontId="0" fillId="0" borderId="21" xfId="0" applyBorder="1"/>
    <xf numFmtId="0" fontId="7" fillId="7" borderId="1" xfId="3" applyFill="1" applyBorder="1" applyAlignment="1">
      <alignment vertical="center"/>
    </xf>
    <xf numFmtId="0" fontId="0" fillId="0" borderId="31" xfId="0" applyBorder="1"/>
    <xf numFmtId="0" fontId="0" fillId="0" borderId="32" xfId="0" applyBorder="1"/>
    <xf numFmtId="0" fontId="0" fillId="0" borderId="33" xfId="0" applyBorder="1"/>
    <xf numFmtId="43" fontId="5" fillId="0" borderId="1" xfId="2" applyFont="1" applyBorder="1"/>
    <xf numFmtId="166" fontId="3" fillId="0" borderId="43" xfId="2" applyNumberFormat="1" applyFont="1" applyBorder="1"/>
    <xf numFmtId="166" fontId="5" fillId="0" borderId="17" xfId="2" applyNumberFormat="1" applyFont="1" applyBorder="1" applyAlignment="1">
      <alignment horizontal="right"/>
    </xf>
    <xf numFmtId="166" fontId="5" fillId="0" borderId="24" xfId="2" applyNumberFormat="1" applyFont="1" applyBorder="1" applyAlignment="1">
      <alignment horizontal="right"/>
    </xf>
    <xf numFmtId="165" fontId="5" fillId="0" borderId="43" xfId="2" applyNumberFormat="1" applyFont="1" applyFill="1" applyBorder="1"/>
    <xf numFmtId="166" fontId="5" fillId="0" borderId="24" xfId="2" applyNumberFormat="1" applyFont="1" applyFill="1" applyBorder="1" applyAlignment="1">
      <alignment horizontal="right"/>
    </xf>
    <xf numFmtId="166" fontId="5" fillId="0" borderId="42" xfId="2" applyNumberFormat="1" applyFont="1" applyFill="1" applyBorder="1" applyAlignment="1">
      <alignment horizontal="right"/>
    </xf>
    <xf numFmtId="166" fontId="5" fillId="0" borderId="55" xfId="2" applyNumberFormat="1" applyFont="1" applyBorder="1" applyAlignment="1">
      <alignment horizontal="right"/>
    </xf>
    <xf numFmtId="165" fontId="0" fillId="0" borderId="0" xfId="2" applyNumberFormat="1" applyFont="1"/>
    <xf numFmtId="166" fontId="0" fillId="0" borderId="50" xfId="2" applyNumberFormat="1" applyFont="1" applyBorder="1"/>
    <xf numFmtId="166" fontId="0" fillId="0" borderId="49" xfId="2" applyNumberFormat="1" applyFont="1" applyBorder="1"/>
    <xf numFmtId="43" fontId="0" fillId="0" borderId="0" xfId="2" applyFont="1"/>
    <xf numFmtId="43" fontId="0" fillId="0" borderId="0" xfId="0" applyNumberFormat="1"/>
    <xf numFmtId="2" fontId="0" fillId="0" borderId="18" xfId="2" applyNumberFormat="1" applyFont="1" applyBorder="1"/>
    <xf numFmtId="2" fontId="0" fillId="0" borderId="12" xfId="2" applyNumberFormat="1" applyFont="1" applyBorder="1"/>
    <xf numFmtId="2" fontId="0" fillId="0" borderId="15" xfId="2" applyNumberFormat="1" applyFont="1" applyBorder="1"/>
    <xf numFmtId="2" fontId="0" fillId="0" borderId="0" xfId="0" applyNumberFormat="1"/>
    <xf numFmtId="2" fontId="0" fillId="0" borderId="10" xfId="0" applyNumberFormat="1" applyBorder="1"/>
    <xf numFmtId="2" fontId="0" fillId="0" borderId="12" xfId="0" applyNumberFormat="1" applyBorder="1"/>
    <xf numFmtId="2" fontId="0" fillId="0" borderId="15" xfId="0" applyNumberFormat="1" applyBorder="1"/>
    <xf numFmtId="0" fontId="3" fillId="0" borderId="0" xfId="0" applyFont="1" applyAlignment="1">
      <alignment vertical="center"/>
    </xf>
    <xf numFmtId="166" fontId="3" fillId="0" borderId="1" xfId="2" applyNumberFormat="1" applyFont="1" applyBorder="1"/>
    <xf numFmtId="165" fontId="3" fillId="0" borderId="12" xfId="2" applyNumberFormat="1" applyFont="1" applyBorder="1" applyAlignment="1">
      <alignment horizontal="center"/>
    </xf>
    <xf numFmtId="165" fontId="0" fillId="0" borderId="18" xfId="2" applyNumberFormat="1" applyFont="1" applyFill="1" applyBorder="1" applyAlignment="1">
      <alignment horizontal="center"/>
    </xf>
    <xf numFmtId="167" fontId="5" fillId="0" borderId="1" xfId="2" applyNumberFormat="1" applyFont="1" applyFill="1" applyBorder="1" applyAlignment="1">
      <alignment horizontal="right"/>
    </xf>
    <xf numFmtId="165" fontId="0" fillId="0" borderId="12" xfId="2" applyNumberFormat="1" applyFont="1" applyFill="1" applyBorder="1" applyAlignment="1">
      <alignment horizontal="center"/>
    </xf>
    <xf numFmtId="165" fontId="3" fillId="0" borderId="18" xfId="2" applyNumberFormat="1" applyFont="1" applyFill="1" applyBorder="1" applyAlignment="1">
      <alignment horizontal="center"/>
    </xf>
    <xf numFmtId="166" fontId="0" fillId="0" borderId="3" xfId="2" applyNumberFormat="1" applyFont="1" applyFill="1" applyBorder="1" applyAlignment="1">
      <alignment horizontal="center"/>
    </xf>
    <xf numFmtId="165" fontId="3" fillId="0" borderId="1" xfId="2" applyNumberFormat="1" applyFont="1" applyFill="1" applyBorder="1" applyAlignment="1">
      <alignment horizontal="center"/>
    </xf>
    <xf numFmtId="165" fontId="5" fillId="0" borderId="1" xfId="2" applyNumberFormat="1" applyFont="1" applyBorder="1" applyAlignment="1">
      <alignment horizontal="right"/>
    </xf>
    <xf numFmtId="165" fontId="5" fillId="0" borderId="1" xfId="2" applyNumberFormat="1" applyFont="1" applyFill="1" applyBorder="1"/>
    <xf numFmtId="165" fontId="5" fillId="0" borderId="12" xfId="2" applyNumberFormat="1" applyFont="1" applyFill="1" applyBorder="1"/>
    <xf numFmtId="167" fontId="5" fillId="0" borderId="11" xfId="2" applyNumberFormat="1" applyFont="1" applyFill="1" applyBorder="1"/>
    <xf numFmtId="167" fontId="5" fillId="0" borderId="2" xfId="2" applyNumberFormat="1" applyFont="1" applyFill="1" applyBorder="1"/>
    <xf numFmtId="167" fontId="5" fillId="0" borderId="1" xfId="2" applyNumberFormat="1" applyFont="1" applyFill="1" applyBorder="1"/>
    <xf numFmtId="167" fontId="5" fillId="0" borderId="43" xfId="2" applyNumberFormat="1" applyFont="1" applyFill="1" applyBorder="1"/>
    <xf numFmtId="165" fontId="5" fillId="0" borderId="1" xfId="2" applyNumberFormat="1" applyFont="1" applyFill="1" applyBorder="1" applyAlignment="1">
      <alignment horizontal="right"/>
    </xf>
    <xf numFmtId="0" fontId="9" fillId="0" borderId="0" xfId="0" applyFont="1" applyAlignment="1">
      <alignment horizontal="left" vertical="center"/>
    </xf>
    <xf numFmtId="0" fontId="4" fillId="0" borderId="25"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22" xfId="0" applyFont="1" applyBorder="1" applyAlignment="1">
      <alignment horizontal="center" vertical="center" wrapText="1"/>
    </xf>
    <xf numFmtId="0" fontId="2" fillId="0" borderId="11" xfId="0" applyFont="1" applyBorder="1" applyAlignment="1">
      <alignment horizontal="center"/>
    </xf>
    <xf numFmtId="0" fontId="2" fillId="0" borderId="2" xfId="0" applyFont="1" applyBorder="1" applyAlignment="1">
      <alignment horizontal="center"/>
    </xf>
    <xf numFmtId="0" fontId="2" fillId="0" borderId="1" xfId="0" applyFont="1" applyBorder="1" applyAlignment="1">
      <alignment horizontal="center"/>
    </xf>
    <xf numFmtId="0" fontId="2" fillId="0" borderId="43" xfId="0" applyFont="1" applyBorder="1" applyAlignment="1">
      <alignment horizontal="center"/>
    </xf>
    <xf numFmtId="0" fontId="2" fillId="0" borderId="12" xfId="0" applyFont="1" applyBorder="1" applyAlignment="1">
      <alignment horizontal="center"/>
    </xf>
    <xf numFmtId="0" fontId="3" fillId="0" borderId="8" xfId="0" applyFont="1" applyBorder="1" applyAlignment="1">
      <alignment horizontal="center"/>
    </xf>
    <xf numFmtId="0" fontId="3" fillId="0" borderId="22" xfId="0" applyFont="1" applyBorder="1" applyAlignment="1">
      <alignment horizontal="center"/>
    </xf>
    <xf numFmtId="0" fontId="3" fillId="0" borderId="9" xfId="0" applyFont="1" applyBorder="1" applyAlignment="1">
      <alignment horizontal="center"/>
    </xf>
    <xf numFmtId="0" fontId="3" fillId="0" borderId="25" xfId="0" applyFont="1" applyBorder="1" applyAlignment="1">
      <alignment horizontal="center"/>
    </xf>
    <xf numFmtId="0" fontId="3" fillId="0" borderId="10" xfId="0" applyFont="1" applyBorder="1" applyAlignment="1">
      <alignment horizontal="center"/>
    </xf>
    <xf numFmtId="0" fontId="4" fillId="0" borderId="37" xfId="0" applyFont="1" applyBorder="1" applyAlignment="1">
      <alignment horizontal="center"/>
    </xf>
    <xf numFmtId="0" fontId="4" fillId="0" borderId="47" xfId="0" applyFont="1" applyBorder="1" applyAlignment="1">
      <alignment horizontal="center"/>
    </xf>
    <xf numFmtId="0" fontId="4" fillId="0" borderId="48" xfId="0" applyFont="1" applyBorder="1" applyAlignment="1">
      <alignment horizont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29" xfId="0" applyFont="1" applyBorder="1" applyAlignment="1">
      <alignment horizontal="center"/>
    </xf>
    <xf numFmtId="0" fontId="2" fillId="0" borderId="42" xfId="0" applyFont="1" applyBorder="1" applyAlignment="1">
      <alignment horizontal="center"/>
    </xf>
    <xf numFmtId="0" fontId="2" fillId="0" borderId="46" xfId="0" applyFont="1" applyBorder="1" applyAlignment="1">
      <alignment horizontal="center"/>
    </xf>
    <xf numFmtId="0" fontId="3" fillId="0" borderId="26" xfId="0" applyFont="1" applyBorder="1" applyAlignment="1">
      <alignment horizontal="center"/>
    </xf>
    <xf numFmtId="0" fontId="3" fillId="0" borderId="30" xfId="0" applyFont="1" applyBorder="1" applyAlignment="1">
      <alignment horizontal="center"/>
    </xf>
    <xf numFmtId="0" fontId="3" fillId="0" borderId="41" xfId="0" applyFont="1" applyBorder="1" applyAlignment="1">
      <alignment horizontal="center"/>
    </xf>
    <xf numFmtId="0" fontId="5" fillId="0" borderId="26" xfId="0" applyFont="1" applyBorder="1" applyAlignment="1">
      <alignment horizontal="center"/>
    </xf>
    <xf numFmtId="0" fontId="5" fillId="0" borderId="30" xfId="0" applyFont="1" applyBorder="1" applyAlignment="1">
      <alignment horizontal="center"/>
    </xf>
    <xf numFmtId="0" fontId="5" fillId="0" borderId="41" xfId="0" applyFont="1" applyBorder="1" applyAlignment="1">
      <alignment horizontal="center"/>
    </xf>
    <xf numFmtId="0" fontId="2" fillId="0" borderId="57" xfId="0" applyFont="1" applyBorder="1" applyAlignment="1">
      <alignment horizontal="center"/>
    </xf>
    <xf numFmtId="0" fontId="4" fillId="0" borderId="34" xfId="0" applyFont="1" applyBorder="1" applyAlignment="1">
      <alignment horizontal="center"/>
    </xf>
    <xf numFmtId="0" fontId="4" fillId="0" borderId="35" xfId="0" applyFont="1" applyBorder="1" applyAlignment="1">
      <alignment horizontal="center"/>
    </xf>
    <xf numFmtId="0" fontId="4" fillId="0" borderId="36" xfId="0" applyFont="1" applyBorder="1" applyAlignment="1">
      <alignment horizontal="center"/>
    </xf>
    <xf numFmtId="0" fontId="5" fillId="0" borderId="8" xfId="0" applyFont="1" applyBorder="1" applyAlignment="1">
      <alignment horizontal="center"/>
    </xf>
    <xf numFmtId="0" fontId="5" fillId="0" borderId="22" xfId="0" applyFont="1" applyBorder="1" applyAlignment="1">
      <alignment horizontal="center"/>
    </xf>
    <xf numFmtId="0" fontId="5" fillId="0" borderId="9" xfId="0" applyFont="1" applyBorder="1" applyAlignment="1">
      <alignment horizontal="center"/>
    </xf>
    <xf numFmtId="0" fontId="5" fillId="0" borderId="25" xfId="0" applyFont="1" applyBorder="1" applyAlignment="1">
      <alignment horizontal="center"/>
    </xf>
    <xf numFmtId="0" fontId="5" fillId="0" borderId="10" xfId="0" applyFont="1" applyBorder="1" applyAlignment="1">
      <alignment horizontal="center"/>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2" fillId="0" borderId="33" xfId="0" applyFont="1" applyBorder="1" applyAlignment="1">
      <alignment horizontal="left" vertical="center"/>
    </xf>
    <xf numFmtId="0" fontId="3" fillId="0" borderId="1" xfId="0" applyFont="1" applyBorder="1" applyAlignment="1">
      <alignment horizontal="center"/>
    </xf>
    <xf numFmtId="0" fontId="3" fillId="0" borderId="43" xfId="0" applyFont="1" applyBorder="1" applyAlignment="1">
      <alignment horizontal="center"/>
    </xf>
    <xf numFmtId="0" fontId="3" fillId="0" borderId="12"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4" fillId="0" borderId="25" xfId="0" applyFont="1" applyBorder="1" applyAlignment="1">
      <alignment horizontal="center"/>
    </xf>
    <xf numFmtId="0" fontId="4" fillId="0" borderId="10" xfId="0" applyFont="1" applyBorder="1" applyAlignment="1">
      <alignment horizontal="center"/>
    </xf>
    <xf numFmtId="0" fontId="5" fillId="0" borderId="11" xfId="0" applyFont="1" applyBorder="1" applyAlignment="1">
      <alignment horizontal="center" wrapText="1"/>
    </xf>
    <xf numFmtId="0" fontId="5" fillId="0" borderId="1" xfId="0" applyFont="1" applyBorder="1" applyAlignment="1">
      <alignment horizontal="center" wrapText="1"/>
    </xf>
    <xf numFmtId="0" fontId="4" fillId="0" borderId="38" xfId="0" applyFont="1" applyBorder="1" applyAlignment="1">
      <alignment horizontal="center"/>
    </xf>
    <xf numFmtId="0" fontId="4" fillId="0" borderId="52" xfId="0" applyFont="1" applyBorder="1" applyAlignment="1">
      <alignment horizontal="center"/>
    </xf>
    <xf numFmtId="0" fontId="4" fillId="0" borderId="39" xfId="0" applyFont="1" applyBorder="1" applyAlignment="1">
      <alignment horizontal="center"/>
    </xf>
    <xf numFmtId="0" fontId="4" fillId="0" borderId="53" xfId="0" applyFont="1" applyBorder="1" applyAlignment="1">
      <alignment horizontal="center"/>
    </xf>
    <xf numFmtId="0" fontId="4" fillId="0" borderId="40" xfId="0" applyFont="1" applyBorder="1" applyAlignment="1">
      <alignment horizontal="center"/>
    </xf>
    <xf numFmtId="0" fontId="4" fillId="0" borderId="19" xfId="0" applyFont="1" applyBorder="1" applyAlignment="1">
      <alignment horizontal="center"/>
    </xf>
    <xf numFmtId="0" fontId="4" fillId="0" borderId="20" xfId="0" applyFont="1" applyBorder="1" applyAlignment="1">
      <alignment horizontal="center"/>
    </xf>
    <xf numFmtId="0" fontId="4" fillId="0" borderId="49" xfId="0" applyFont="1" applyBorder="1" applyAlignment="1">
      <alignment horizontal="center"/>
    </xf>
    <xf numFmtId="0" fontId="4" fillId="0" borderId="21" xfId="0" applyFont="1" applyBorder="1" applyAlignment="1">
      <alignment horizontal="center"/>
    </xf>
    <xf numFmtId="0" fontId="3" fillId="0" borderId="2" xfId="0" applyFont="1" applyBorder="1" applyAlignment="1">
      <alignment horizontal="center"/>
    </xf>
    <xf numFmtId="0" fontId="4" fillId="0" borderId="50" xfId="0" applyFont="1" applyBorder="1" applyAlignment="1">
      <alignment horizontal="center"/>
    </xf>
    <xf numFmtId="166" fontId="5" fillId="0" borderId="45" xfId="2" applyNumberFormat="1" applyFont="1" applyFill="1" applyBorder="1" applyAlignment="1">
      <alignment horizontal="right"/>
    </xf>
  </cellXfs>
  <cellStyles count="9">
    <cellStyle name="Comma" xfId="2" builtinId="3"/>
    <cellStyle name="Comma 2" xfId="6" xr:uid="{4A2FDF70-722B-43B1-AA83-976A5F688316}"/>
    <cellStyle name="Currency" xfId="1" builtinId="4"/>
    <cellStyle name="Currency 2" xfId="8" xr:uid="{17E202DF-B251-4AC0-916D-F55D04357286}"/>
    <cellStyle name="Currency 3" xfId="7" xr:uid="{FB88DB3E-588C-4EE0-9B1B-EFC8EF30A63A}"/>
    <cellStyle name="Hyperlink" xfId="3" builtinId="8"/>
    <cellStyle name="Normal" xfId="0" builtinId="0"/>
    <cellStyle name="Normal 2" xfId="5" xr:uid="{6F263F84-450A-4176-BEE4-A8CDD595FDB4}"/>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eetMetadata" Target="metadata.xml"/></Relationships>
</file>

<file path=xl/persons/person.xml><?xml version="1.0" encoding="utf-8"?>
<personList xmlns="http://schemas.microsoft.com/office/spreadsheetml/2018/threadedcomments" xmlns:x="http://schemas.openxmlformats.org/spreadsheetml/2006/main">
  <person displayName="Muzammel Hussain" id="{9AE0D647-6FF8-4347-9A8A-826D75642BC2}" userId="S::Hussaimu@oeb.ca::065db59f-b6aa-464a-a109-6e5b09a3476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4" dT="2022-06-24T15:32:34.49" personId="{9AE0D647-6FF8-4347-9A8A-826D75642BC2}" id="{5413B318-36F4-4F9C-9897-96A440005430}">
    <text>Embedded a word doc. The comment was manually added.</text>
  </threadedComment>
</ThreadedComment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9BF2C-D1A2-4438-BF4A-D0D4BD4C1AE8}">
  <dimension ref="A1:L55"/>
  <sheetViews>
    <sheetView zoomScale="70" zoomScaleNormal="70" workbookViewId="0">
      <pane xSplit="2" ySplit="1" topLeftCell="H2" activePane="bottomRight" state="frozen"/>
      <selection pane="topRight" activeCell="C1" sqref="C1"/>
      <selection pane="bottomLeft" activeCell="A2" sqref="A2"/>
      <selection pane="bottomRight" activeCell="H37" sqref="H37"/>
    </sheetView>
  </sheetViews>
  <sheetFormatPr defaultRowHeight="15" x14ac:dyDescent="0.25"/>
  <cols>
    <col min="1" max="1" width="42.42578125" bestFit="1" customWidth="1"/>
    <col min="2" max="2" width="6.28515625" bestFit="1" customWidth="1"/>
    <col min="3" max="3" width="40.7109375" bestFit="1" customWidth="1"/>
    <col min="4" max="4" width="33" bestFit="1" customWidth="1"/>
    <col min="5" max="5" width="22.140625" bestFit="1" customWidth="1"/>
    <col min="6" max="6" width="16.140625" customWidth="1"/>
    <col min="7" max="7" width="24.5703125" bestFit="1" customWidth="1"/>
    <col min="8" max="8" width="52.5703125" bestFit="1" customWidth="1"/>
    <col min="9" max="10" width="49.140625" bestFit="1" customWidth="1"/>
    <col min="11" max="11" width="48.28515625" bestFit="1" customWidth="1"/>
    <col min="12" max="12" width="231.7109375" bestFit="1" customWidth="1"/>
  </cols>
  <sheetData>
    <row r="1" spans="1:12" x14ac:dyDescent="0.25">
      <c r="A1" t="s">
        <v>427</v>
      </c>
      <c r="B1" t="s">
        <v>428</v>
      </c>
      <c r="C1" t="s">
        <v>429</v>
      </c>
      <c r="D1" t="s">
        <v>430</v>
      </c>
      <c r="E1" t="s">
        <v>431</v>
      </c>
      <c r="F1" t="s">
        <v>365</v>
      </c>
      <c r="G1" t="s">
        <v>432</v>
      </c>
      <c r="H1" t="s">
        <v>433</v>
      </c>
      <c r="I1" t="s">
        <v>434</v>
      </c>
      <c r="J1" t="s">
        <v>435</v>
      </c>
      <c r="K1" t="s">
        <v>436</v>
      </c>
      <c r="L1" t="s">
        <v>437</v>
      </c>
    </row>
    <row r="2" spans="1:12" x14ac:dyDescent="0.25">
      <c r="A2" t="s">
        <v>1</v>
      </c>
      <c r="B2" s="1">
        <v>2022</v>
      </c>
      <c r="C2" s="1">
        <v>1493</v>
      </c>
      <c r="D2" s="1">
        <v>1264</v>
      </c>
      <c r="E2" s="1">
        <v>14548</v>
      </c>
      <c r="G2" s="1">
        <v>164</v>
      </c>
      <c r="H2" s="1">
        <v>260</v>
      </c>
      <c r="I2" s="1">
        <v>7044</v>
      </c>
      <c r="J2" s="1">
        <v>136452</v>
      </c>
      <c r="K2" s="1">
        <v>127149</v>
      </c>
    </row>
    <row r="3" spans="1:12" x14ac:dyDescent="0.25">
      <c r="A3" t="s">
        <v>2</v>
      </c>
      <c r="B3" s="1">
        <v>2022</v>
      </c>
      <c r="C3" s="1">
        <v>665</v>
      </c>
      <c r="D3" s="1">
        <v>106</v>
      </c>
      <c r="E3" s="1">
        <v>346</v>
      </c>
      <c r="G3" s="1">
        <v>11</v>
      </c>
      <c r="H3" s="1">
        <v>19</v>
      </c>
      <c r="I3" s="1">
        <v>167</v>
      </c>
      <c r="J3" s="1">
        <v>28931</v>
      </c>
      <c r="K3" s="1">
        <v>5292</v>
      </c>
    </row>
    <row r="4" spans="1:12" x14ac:dyDescent="0.25">
      <c r="A4" t="s">
        <v>3</v>
      </c>
      <c r="B4" s="1">
        <v>2022</v>
      </c>
      <c r="C4" s="1">
        <v>42</v>
      </c>
      <c r="D4" s="1">
        <v>2</v>
      </c>
      <c r="E4" s="1">
        <v>0</v>
      </c>
      <c r="F4" t="s">
        <v>438</v>
      </c>
      <c r="G4" s="1">
        <v>3</v>
      </c>
      <c r="H4" s="1">
        <v>10</v>
      </c>
      <c r="I4" s="1">
        <v>11</v>
      </c>
      <c r="J4" s="1">
        <v>1331</v>
      </c>
      <c r="K4" s="1">
        <v>345</v>
      </c>
    </row>
    <row r="5" spans="1:12" x14ac:dyDescent="0.25">
      <c r="A5" t="s">
        <v>4</v>
      </c>
      <c r="B5" s="1">
        <v>2022</v>
      </c>
      <c r="C5" s="1">
        <v>286</v>
      </c>
      <c r="D5" s="1">
        <v>61</v>
      </c>
      <c r="E5" s="1">
        <v>303</v>
      </c>
      <c r="G5" s="1">
        <v>16</v>
      </c>
      <c r="H5" s="1">
        <v>18</v>
      </c>
      <c r="I5" s="1">
        <v>91</v>
      </c>
      <c r="J5" s="1">
        <v>15462</v>
      </c>
      <c r="K5" s="1">
        <v>4350</v>
      </c>
    </row>
    <row r="6" spans="1:12" x14ac:dyDescent="0.25">
      <c r="A6" t="s">
        <v>6</v>
      </c>
      <c r="B6" s="1">
        <v>2022</v>
      </c>
      <c r="C6" s="1">
        <v>112</v>
      </c>
      <c r="D6" s="1">
        <v>76</v>
      </c>
      <c r="E6" s="1">
        <v>2985</v>
      </c>
      <c r="G6" s="1">
        <v>32</v>
      </c>
      <c r="H6" s="1">
        <v>44</v>
      </c>
      <c r="I6" s="1">
        <v>497</v>
      </c>
      <c r="J6" s="1">
        <v>15362</v>
      </c>
      <c r="K6" s="1">
        <v>8067</v>
      </c>
    </row>
    <row r="7" spans="1:12" x14ac:dyDescent="0.25">
      <c r="A7" t="s">
        <v>7</v>
      </c>
      <c r="B7" s="1">
        <v>2022</v>
      </c>
      <c r="C7" s="1">
        <v>376</v>
      </c>
      <c r="D7" s="1">
        <v>199</v>
      </c>
      <c r="E7" s="1">
        <v>1367</v>
      </c>
      <c r="G7" s="1">
        <v>12</v>
      </c>
      <c r="H7" s="1">
        <v>22</v>
      </c>
      <c r="I7" s="1">
        <v>225</v>
      </c>
      <c r="J7" s="1">
        <v>22569</v>
      </c>
      <c r="K7" s="1">
        <v>5447</v>
      </c>
    </row>
    <row r="8" spans="1:12" x14ac:dyDescent="0.25">
      <c r="A8" t="s">
        <v>8</v>
      </c>
      <c r="B8" s="1">
        <v>2022</v>
      </c>
      <c r="C8" s="1">
        <v>58</v>
      </c>
      <c r="D8" s="1">
        <v>11</v>
      </c>
      <c r="E8" s="1">
        <v>318</v>
      </c>
      <c r="F8" t="s">
        <v>439</v>
      </c>
      <c r="G8" s="1">
        <v>6</v>
      </c>
      <c r="H8" s="1">
        <v>6</v>
      </c>
      <c r="I8" s="1">
        <v>32</v>
      </c>
      <c r="J8" s="1">
        <v>1923</v>
      </c>
      <c r="K8" s="1">
        <v>900</v>
      </c>
      <c r="L8" t="s">
        <v>440</v>
      </c>
    </row>
    <row r="9" spans="1:12" x14ac:dyDescent="0.25">
      <c r="A9" t="s">
        <v>9</v>
      </c>
      <c r="B9" s="1">
        <v>2022</v>
      </c>
      <c r="C9" s="1">
        <v>1</v>
      </c>
      <c r="D9" s="1">
        <v>0</v>
      </c>
      <c r="E9" s="1">
        <v>1</v>
      </c>
      <c r="G9" s="1">
        <v>1</v>
      </c>
      <c r="H9" s="1">
        <v>2</v>
      </c>
      <c r="I9" s="1">
        <v>6250</v>
      </c>
      <c r="J9" s="1">
        <v>729</v>
      </c>
      <c r="K9" s="1">
        <v>287</v>
      </c>
    </row>
    <row r="10" spans="1:12" x14ac:dyDescent="0.25">
      <c r="A10" t="s">
        <v>10</v>
      </c>
      <c r="B10" s="1">
        <v>2022</v>
      </c>
      <c r="C10" s="1">
        <v>4</v>
      </c>
      <c r="D10" s="1">
        <v>17</v>
      </c>
      <c r="E10" s="1">
        <v>100</v>
      </c>
      <c r="F10" t="s">
        <v>441</v>
      </c>
      <c r="G10" s="1">
        <v>2</v>
      </c>
      <c r="H10" s="1">
        <v>2</v>
      </c>
      <c r="J10" s="1">
        <v>345</v>
      </c>
      <c r="K10" s="1">
        <v>307</v>
      </c>
      <c r="L10" t="s">
        <v>382</v>
      </c>
    </row>
    <row r="11" spans="1:12" x14ac:dyDescent="0.25">
      <c r="A11" t="s">
        <v>11</v>
      </c>
      <c r="B11" s="1">
        <v>2022</v>
      </c>
      <c r="C11" s="1">
        <v>16</v>
      </c>
      <c r="D11" s="1">
        <v>42</v>
      </c>
      <c r="E11" s="1">
        <v>397</v>
      </c>
      <c r="G11" s="1">
        <v>0</v>
      </c>
      <c r="H11" s="1">
        <v>0</v>
      </c>
      <c r="I11" s="1">
        <v>0</v>
      </c>
      <c r="J11" s="1">
        <v>3327</v>
      </c>
      <c r="K11" s="1">
        <v>1713</v>
      </c>
      <c r="L11" t="s">
        <v>442</v>
      </c>
    </row>
    <row r="12" spans="1:12" x14ac:dyDescent="0.25">
      <c r="A12" t="s">
        <v>14</v>
      </c>
      <c r="B12" s="1">
        <v>2022</v>
      </c>
      <c r="C12" s="1">
        <v>474</v>
      </c>
      <c r="D12" s="1">
        <v>473</v>
      </c>
      <c r="E12" s="1">
        <v>2932</v>
      </c>
      <c r="G12" s="1">
        <v>63</v>
      </c>
      <c r="H12" s="1">
        <v>92</v>
      </c>
      <c r="I12" s="1">
        <v>1488</v>
      </c>
      <c r="J12" s="1">
        <v>37270</v>
      </c>
      <c r="K12" s="1">
        <v>23441</v>
      </c>
    </row>
    <row r="13" spans="1:12" x14ac:dyDescent="0.25">
      <c r="A13" t="s">
        <v>424</v>
      </c>
      <c r="B13" s="1">
        <v>2022</v>
      </c>
      <c r="C13" s="1">
        <v>1338</v>
      </c>
      <c r="D13" s="1">
        <v>496</v>
      </c>
      <c r="E13" s="1">
        <v>1843</v>
      </c>
      <c r="G13" s="1">
        <v>11</v>
      </c>
      <c r="H13" s="1">
        <v>12</v>
      </c>
      <c r="I13" s="1">
        <v>62</v>
      </c>
      <c r="J13" s="1">
        <v>45141</v>
      </c>
      <c r="K13" s="1">
        <v>19308</v>
      </c>
    </row>
    <row r="14" spans="1:12" x14ac:dyDescent="0.25">
      <c r="A14" t="s">
        <v>17</v>
      </c>
      <c r="B14" s="1">
        <v>2022</v>
      </c>
      <c r="C14" s="1">
        <v>404</v>
      </c>
      <c r="D14" s="1">
        <v>225</v>
      </c>
      <c r="E14" s="1">
        <v>4955</v>
      </c>
      <c r="G14" s="1">
        <v>19</v>
      </c>
      <c r="H14" s="1">
        <v>21</v>
      </c>
      <c r="I14" s="1">
        <v>94</v>
      </c>
      <c r="J14" s="1">
        <v>20849</v>
      </c>
      <c r="K14" s="1">
        <v>7204</v>
      </c>
    </row>
    <row r="15" spans="1:12" x14ac:dyDescent="0.25">
      <c r="A15" t="s">
        <v>118</v>
      </c>
      <c r="B15" s="1">
        <v>2022</v>
      </c>
      <c r="C15" s="1">
        <v>313</v>
      </c>
      <c r="D15" s="1">
        <v>174</v>
      </c>
      <c r="E15" s="1">
        <v>2101</v>
      </c>
      <c r="F15" t="s">
        <v>443</v>
      </c>
      <c r="G15" s="1">
        <v>0</v>
      </c>
      <c r="H15" s="1">
        <v>0</v>
      </c>
      <c r="I15" s="1">
        <v>0</v>
      </c>
      <c r="J15" s="1">
        <v>20705</v>
      </c>
      <c r="K15" s="1">
        <v>8302</v>
      </c>
    </row>
    <row r="16" spans="1:12" x14ac:dyDescent="0.25">
      <c r="A16" t="s">
        <v>12</v>
      </c>
      <c r="B16" s="1">
        <v>2022</v>
      </c>
      <c r="C16" s="1">
        <v>213</v>
      </c>
      <c r="D16" s="1">
        <v>74</v>
      </c>
      <c r="E16" s="1">
        <v>250</v>
      </c>
      <c r="G16" s="1">
        <v>14</v>
      </c>
      <c r="H16" s="1">
        <v>14</v>
      </c>
      <c r="I16" s="1">
        <v>85</v>
      </c>
      <c r="J16" s="1">
        <v>5097</v>
      </c>
      <c r="K16" s="1">
        <v>2397</v>
      </c>
    </row>
    <row r="17" spans="1:12" x14ac:dyDescent="0.25">
      <c r="A17" t="s">
        <v>13</v>
      </c>
      <c r="B17" s="1">
        <v>2022</v>
      </c>
      <c r="C17" s="1">
        <v>51</v>
      </c>
      <c r="D17" s="1">
        <v>45</v>
      </c>
      <c r="E17" s="1">
        <v>284</v>
      </c>
      <c r="G17" s="1">
        <v>10</v>
      </c>
      <c r="H17" s="1">
        <v>11</v>
      </c>
      <c r="I17" s="1">
        <v>50</v>
      </c>
      <c r="J17" s="1">
        <v>9976</v>
      </c>
      <c r="K17" s="1">
        <v>2824</v>
      </c>
    </row>
    <row r="18" spans="1:12" x14ac:dyDescent="0.25">
      <c r="A18" t="s">
        <v>19</v>
      </c>
      <c r="B18" s="1">
        <v>2022</v>
      </c>
      <c r="C18" s="1">
        <v>136</v>
      </c>
      <c r="D18" s="1">
        <v>80</v>
      </c>
      <c r="E18" s="1">
        <v>1231</v>
      </c>
      <c r="F18" t="s">
        <v>385</v>
      </c>
      <c r="J18" s="1">
        <v>6218</v>
      </c>
      <c r="K18" s="1">
        <v>3259</v>
      </c>
      <c r="L18" t="s">
        <v>357</v>
      </c>
    </row>
    <row r="19" spans="1:12" x14ac:dyDescent="0.25">
      <c r="A19" t="s">
        <v>20</v>
      </c>
      <c r="B19" s="1">
        <v>2022</v>
      </c>
      <c r="C19" s="1">
        <v>81</v>
      </c>
      <c r="D19" s="1">
        <v>40</v>
      </c>
      <c r="E19" s="1">
        <v>1172</v>
      </c>
      <c r="G19" s="1">
        <v>2</v>
      </c>
      <c r="H19" s="1">
        <v>2</v>
      </c>
      <c r="I19" s="1">
        <v>10</v>
      </c>
      <c r="J19" s="1">
        <v>6075</v>
      </c>
      <c r="K19" s="1">
        <v>2016</v>
      </c>
    </row>
    <row r="20" spans="1:12" x14ac:dyDescent="0.25">
      <c r="A20" t="s">
        <v>21</v>
      </c>
      <c r="B20" s="1">
        <v>2022</v>
      </c>
      <c r="C20" s="1">
        <v>9</v>
      </c>
      <c r="D20" s="1">
        <v>4</v>
      </c>
      <c r="E20" s="1">
        <v>294</v>
      </c>
      <c r="F20" t="s">
        <v>444</v>
      </c>
      <c r="G20" s="1">
        <v>0</v>
      </c>
      <c r="H20" s="1">
        <v>0</v>
      </c>
      <c r="I20" s="1">
        <v>0</v>
      </c>
      <c r="J20" s="1">
        <v>1770</v>
      </c>
      <c r="K20" s="1">
        <v>825</v>
      </c>
      <c r="L20" t="s">
        <v>387</v>
      </c>
    </row>
    <row r="21" spans="1:12" x14ac:dyDescent="0.25">
      <c r="A21" t="s">
        <v>425</v>
      </c>
      <c r="B21" s="1">
        <v>2022</v>
      </c>
      <c r="C21" s="1">
        <v>657</v>
      </c>
      <c r="D21" s="1">
        <v>258</v>
      </c>
      <c r="E21" s="1">
        <v>1442</v>
      </c>
      <c r="G21" s="1">
        <v>0</v>
      </c>
      <c r="H21" s="1">
        <v>0</v>
      </c>
      <c r="I21" s="1">
        <v>0</v>
      </c>
      <c r="J21" s="1">
        <v>33544</v>
      </c>
      <c r="K21" s="1">
        <v>14270</v>
      </c>
    </row>
    <row r="22" spans="1:12" x14ac:dyDescent="0.25">
      <c r="A22" t="s">
        <v>22</v>
      </c>
      <c r="B22" s="1">
        <v>2022</v>
      </c>
      <c r="C22" s="1">
        <v>231</v>
      </c>
      <c r="D22" s="1">
        <v>130</v>
      </c>
      <c r="E22" s="1">
        <v>216</v>
      </c>
      <c r="G22" s="1">
        <v>29</v>
      </c>
      <c r="H22" s="1">
        <v>38</v>
      </c>
      <c r="I22" s="1">
        <v>369</v>
      </c>
      <c r="J22" s="1">
        <v>11949</v>
      </c>
      <c r="K22" s="1">
        <v>5630</v>
      </c>
    </row>
    <row r="23" spans="1:12" x14ac:dyDescent="0.25">
      <c r="A23" t="s">
        <v>23</v>
      </c>
      <c r="B23" s="1">
        <v>2022</v>
      </c>
      <c r="C23" s="1">
        <v>110</v>
      </c>
      <c r="D23" s="1">
        <v>31</v>
      </c>
      <c r="E23" s="1">
        <v>18</v>
      </c>
      <c r="G23" s="1">
        <v>0</v>
      </c>
      <c r="H23" s="1">
        <v>0</v>
      </c>
      <c r="I23" s="1">
        <v>0</v>
      </c>
      <c r="J23" s="1">
        <v>3701</v>
      </c>
      <c r="K23" s="1">
        <v>1516</v>
      </c>
    </row>
    <row r="24" spans="1:12" x14ac:dyDescent="0.25">
      <c r="A24" t="s">
        <v>24</v>
      </c>
      <c r="B24" s="1">
        <v>2022</v>
      </c>
      <c r="C24" s="1">
        <v>39</v>
      </c>
      <c r="D24" s="1">
        <v>23</v>
      </c>
      <c r="E24" s="1">
        <v>713</v>
      </c>
      <c r="G24" s="1">
        <v>12</v>
      </c>
      <c r="H24" s="1">
        <v>12</v>
      </c>
      <c r="I24" s="1">
        <v>85</v>
      </c>
      <c r="J24" s="1">
        <v>9485</v>
      </c>
      <c r="K24" s="1">
        <v>4076</v>
      </c>
    </row>
    <row r="25" spans="1:12" x14ac:dyDescent="0.25">
      <c r="A25" t="s">
        <v>25</v>
      </c>
      <c r="B25" s="1">
        <v>2022</v>
      </c>
      <c r="C25" s="1">
        <v>48</v>
      </c>
      <c r="D25" s="1">
        <v>8</v>
      </c>
      <c r="E25" s="1">
        <v>15</v>
      </c>
      <c r="G25" s="1">
        <v>0</v>
      </c>
      <c r="H25" s="1">
        <v>0</v>
      </c>
      <c r="I25" s="1">
        <v>0</v>
      </c>
      <c r="J25" s="1">
        <v>1558</v>
      </c>
      <c r="K25" s="1">
        <v>623</v>
      </c>
    </row>
    <row r="26" spans="1:12" x14ac:dyDescent="0.25">
      <c r="A26" t="s">
        <v>26</v>
      </c>
      <c r="B26" s="1">
        <v>2022</v>
      </c>
      <c r="C26" s="1">
        <v>13</v>
      </c>
      <c r="D26" s="1">
        <v>9</v>
      </c>
      <c r="E26" s="1">
        <v>35</v>
      </c>
      <c r="G26" s="1">
        <v>0</v>
      </c>
      <c r="H26" s="1">
        <v>0</v>
      </c>
      <c r="I26" s="1">
        <v>0</v>
      </c>
      <c r="J26" s="1">
        <v>399</v>
      </c>
      <c r="K26" s="1">
        <v>204</v>
      </c>
    </row>
    <row r="27" spans="1:12" x14ac:dyDescent="0.25">
      <c r="A27" t="s">
        <v>27</v>
      </c>
      <c r="B27" s="1">
        <v>2022</v>
      </c>
      <c r="C27" s="1">
        <v>10</v>
      </c>
      <c r="D27" s="1">
        <v>9</v>
      </c>
      <c r="E27" s="1">
        <v>35</v>
      </c>
      <c r="G27" s="1">
        <v>0</v>
      </c>
      <c r="H27" s="1">
        <v>0</v>
      </c>
      <c r="I27" s="1">
        <v>0</v>
      </c>
      <c r="J27" s="1">
        <v>398</v>
      </c>
      <c r="K27" s="1">
        <v>204</v>
      </c>
    </row>
    <row r="28" spans="1:12" x14ac:dyDescent="0.25">
      <c r="A28" t="s">
        <v>28</v>
      </c>
      <c r="B28" s="1">
        <v>2022</v>
      </c>
      <c r="C28" s="1">
        <v>18375</v>
      </c>
      <c r="D28" s="1">
        <v>12347</v>
      </c>
      <c r="E28" s="1">
        <v>68893</v>
      </c>
      <c r="G28" s="1">
        <v>920</v>
      </c>
      <c r="H28" s="1">
        <v>1097</v>
      </c>
      <c r="I28" s="1">
        <v>7622</v>
      </c>
      <c r="J28" s="1">
        <v>1628466</v>
      </c>
      <c r="K28" s="1">
        <v>549029</v>
      </c>
    </row>
    <row r="29" spans="1:12" x14ac:dyDescent="0.25">
      <c r="A29" t="s">
        <v>29</v>
      </c>
      <c r="B29" s="1">
        <v>2022</v>
      </c>
      <c r="C29" s="1">
        <v>1262</v>
      </c>
      <c r="D29" s="1">
        <v>585</v>
      </c>
      <c r="E29" s="1">
        <v>13111</v>
      </c>
      <c r="G29" s="1">
        <v>92</v>
      </c>
      <c r="H29" s="1">
        <v>169</v>
      </c>
      <c r="I29" s="1">
        <v>2506</v>
      </c>
      <c r="J29" s="1">
        <v>49720</v>
      </c>
      <c r="K29" s="1">
        <v>38331</v>
      </c>
    </row>
    <row r="30" spans="1:12" x14ac:dyDescent="0.25">
      <c r="A30" t="s">
        <v>426</v>
      </c>
      <c r="B30" s="1">
        <v>2022</v>
      </c>
      <c r="C30" s="1">
        <v>242</v>
      </c>
      <c r="D30" s="1">
        <v>81</v>
      </c>
      <c r="E30" s="1">
        <v>247</v>
      </c>
      <c r="F30" t="s">
        <v>445</v>
      </c>
      <c r="G30" s="1">
        <v>10</v>
      </c>
      <c r="H30" s="1">
        <v>13</v>
      </c>
      <c r="I30" s="1">
        <v>85</v>
      </c>
      <c r="J30" s="1">
        <v>11352</v>
      </c>
      <c r="K30" s="1">
        <v>4077</v>
      </c>
      <c r="L30" t="s">
        <v>391</v>
      </c>
    </row>
    <row r="31" spans="1:12" x14ac:dyDescent="0.25">
      <c r="A31" t="s">
        <v>31</v>
      </c>
      <c r="B31" s="1">
        <v>2022</v>
      </c>
      <c r="C31" s="1">
        <v>70</v>
      </c>
      <c r="D31" s="1">
        <v>33</v>
      </c>
      <c r="E31" s="1">
        <v>92</v>
      </c>
      <c r="G31" s="1">
        <v>16</v>
      </c>
      <c r="H31" s="1">
        <v>34</v>
      </c>
      <c r="I31" s="1">
        <v>228</v>
      </c>
      <c r="J31" s="1">
        <v>5116</v>
      </c>
      <c r="K31" s="1">
        <v>2306</v>
      </c>
    </row>
    <row r="32" spans="1:12" x14ac:dyDescent="0.25">
      <c r="A32" t="s">
        <v>33</v>
      </c>
      <c r="B32" s="1">
        <v>2022</v>
      </c>
      <c r="C32" s="1">
        <v>157</v>
      </c>
      <c r="D32" s="1">
        <v>9</v>
      </c>
      <c r="E32" s="1">
        <v>83</v>
      </c>
      <c r="F32" t="s">
        <v>446</v>
      </c>
      <c r="G32" s="1">
        <v>7</v>
      </c>
      <c r="H32" s="1">
        <v>7</v>
      </c>
      <c r="I32" s="1">
        <v>90</v>
      </c>
      <c r="J32" s="1">
        <v>3145</v>
      </c>
      <c r="K32" s="1">
        <v>1237</v>
      </c>
    </row>
    <row r="33" spans="1:12" x14ac:dyDescent="0.25">
      <c r="A33" t="s">
        <v>34</v>
      </c>
      <c r="B33" s="1">
        <v>2022</v>
      </c>
      <c r="C33" s="1">
        <v>142</v>
      </c>
      <c r="D33" s="1">
        <v>80</v>
      </c>
      <c r="E33" s="1">
        <v>211</v>
      </c>
      <c r="F33" t="s">
        <v>447</v>
      </c>
      <c r="G33" s="1">
        <v>10</v>
      </c>
      <c r="H33" s="1">
        <v>10</v>
      </c>
      <c r="I33" s="1">
        <v>75</v>
      </c>
      <c r="J33" s="1">
        <v>6355</v>
      </c>
      <c r="K33" s="1">
        <v>2992</v>
      </c>
    </row>
    <row r="34" spans="1:12" x14ac:dyDescent="0.25">
      <c r="A34" t="s">
        <v>35</v>
      </c>
      <c r="B34" s="1">
        <v>2022</v>
      </c>
      <c r="C34" s="1">
        <v>329</v>
      </c>
      <c r="D34" s="1">
        <v>570</v>
      </c>
      <c r="E34" s="1">
        <v>3435</v>
      </c>
      <c r="G34" s="1">
        <v>45</v>
      </c>
      <c r="H34" s="1">
        <v>49</v>
      </c>
      <c r="I34" s="1">
        <v>178</v>
      </c>
      <c r="J34" s="1">
        <v>27307</v>
      </c>
      <c r="K34" s="1">
        <v>16121</v>
      </c>
    </row>
    <row r="35" spans="1:12" x14ac:dyDescent="0.25">
      <c r="A35" t="s">
        <v>36</v>
      </c>
      <c r="B35" s="1">
        <v>2022</v>
      </c>
      <c r="C35" s="1">
        <v>160</v>
      </c>
      <c r="D35" s="1">
        <v>179</v>
      </c>
      <c r="E35" s="1">
        <v>3766</v>
      </c>
      <c r="G35" s="1">
        <v>4</v>
      </c>
      <c r="H35" s="1">
        <v>5</v>
      </c>
      <c r="I35" s="1">
        <v>36</v>
      </c>
      <c r="J35" s="1">
        <v>10196</v>
      </c>
      <c r="K35" s="1">
        <v>6404</v>
      </c>
    </row>
    <row r="36" spans="1:12" x14ac:dyDescent="0.25">
      <c r="A36" t="s">
        <v>37</v>
      </c>
      <c r="B36" s="1">
        <v>2022</v>
      </c>
      <c r="C36" s="1">
        <v>179</v>
      </c>
      <c r="D36" s="1">
        <v>55</v>
      </c>
      <c r="E36" s="1">
        <v>768</v>
      </c>
      <c r="F36" t="s">
        <v>393</v>
      </c>
      <c r="G36" s="1">
        <v>17</v>
      </c>
      <c r="H36" s="1">
        <v>22</v>
      </c>
      <c r="I36" s="1">
        <v>305</v>
      </c>
      <c r="J36" s="1">
        <v>8552</v>
      </c>
      <c r="K36" s="1">
        <v>5287</v>
      </c>
    </row>
    <row r="37" spans="1:12" x14ac:dyDescent="0.25">
      <c r="A37" t="s">
        <v>38</v>
      </c>
      <c r="B37" s="1">
        <v>2022</v>
      </c>
      <c r="C37" s="1">
        <v>313</v>
      </c>
      <c r="D37" s="1">
        <v>248</v>
      </c>
      <c r="E37" s="1">
        <v>1641</v>
      </c>
      <c r="G37" s="1">
        <v>15</v>
      </c>
      <c r="H37" s="1">
        <v>15</v>
      </c>
      <c r="I37" s="1">
        <v>71</v>
      </c>
      <c r="J37" s="1">
        <v>25005</v>
      </c>
      <c r="K37" s="1">
        <v>10606</v>
      </c>
    </row>
    <row r="38" spans="1:12" x14ac:dyDescent="0.25">
      <c r="A38" t="s">
        <v>39</v>
      </c>
      <c r="B38" s="1">
        <v>2022</v>
      </c>
      <c r="C38" s="1">
        <v>135</v>
      </c>
      <c r="D38" s="1">
        <v>33</v>
      </c>
      <c r="E38" s="1">
        <v>140</v>
      </c>
      <c r="F38" t="s">
        <v>448</v>
      </c>
      <c r="G38" s="1">
        <v>0</v>
      </c>
      <c r="H38" s="1">
        <v>0</v>
      </c>
      <c r="I38" s="1">
        <v>0</v>
      </c>
      <c r="J38" s="1">
        <v>4717</v>
      </c>
      <c r="K38" s="1">
        <v>2046</v>
      </c>
    </row>
    <row r="39" spans="1:12" x14ac:dyDescent="0.25">
      <c r="A39" t="s">
        <v>40</v>
      </c>
      <c r="B39" s="1">
        <v>2022</v>
      </c>
      <c r="C39" s="1">
        <v>152</v>
      </c>
      <c r="D39" s="1">
        <v>59</v>
      </c>
      <c r="E39" s="1">
        <v>149</v>
      </c>
      <c r="G39" s="1">
        <v>20</v>
      </c>
      <c r="H39" s="1">
        <v>26</v>
      </c>
      <c r="I39" s="1">
        <v>170</v>
      </c>
      <c r="J39" s="1">
        <v>12083</v>
      </c>
      <c r="K39" s="1">
        <v>4789</v>
      </c>
    </row>
    <row r="40" spans="1:12" x14ac:dyDescent="0.25">
      <c r="A40" t="s">
        <v>41</v>
      </c>
      <c r="B40" s="1">
        <v>2022</v>
      </c>
      <c r="C40" s="1">
        <v>16</v>
      </c>
      <c r="D40" s="1">
        <v>7</v>
      </c>
      <c r="E40" s="1">
        <v>21</v>
      </c>
      <c r="G40" s="1">
        <v>5</v>
      </c>
      <c r="H40" s="1">
        <v>12</v>
      </c>
      <c r="I40" s="1">
        <v>39</v>
      </c>
      <c r="J40" s="1">
        <v>2975</v>
      </c>
      <c r="K40" s="1">
        <v>615</v>
      </c>
    </row>
    <row r="41" spans="1:12" x14ac:dyDescent="0.25">
      <c r="A41" t="s">
        <v>42</v>
      </c>
      <c r="B41" s="1">
        <v>2022</v>
      </c>
      <c r="C41" s="1">
        <v>82</v>
      </c>
      <c r="D41" s="1">
        <v>134</v>
      </c>
      <c r="E41" s="1">
        <v>1160</v>
      </c>
      <c r="G41" s="1">
        <v>19</v>
      </c>
      <c r="H41" s="1">
        <v>22</v>
      </c>
      <c r="I41" s="1">
        <v>204</v>
      </c>
      <c r="J41" s="1">
        <v>8792</v>
      </c>
      <c r="K41" s="1">
        <v>8766</v>
      </c>
    </row>
    <row r="42" spans="1:12" x14ac:dyDescent="0.25">
      <c r="A42" t="s">
        <v>43</v>
      </c>
      <c r="B42" s="1">
        <v>2022</v>
      </c>
      <c r="C42" s="1">
        <v>23</v>
      </c>
      <c r="D42" s="1">
        <v>45</v>
      </c>
      <c r="E42" s="1">
        <v>63</v>
      </c>
      <c r="F42" t="s">
        <v>449</v>
      </c>
      <c r="G42" s="1">
        <v>3</v>
      </c>
      <c r="H42" s="1">
        <v>3</v>
      </c>
      <c r="I42" s="1">
        <v>15</v>
      </c>
      <c r="J42" s="1">
        <v>1688</v>
      </c>
      <c r="K42" s="1">
        <v>1356</v>
      </c>
      <c r="L42" t="s">
        <v>207</v>
      </c>
    </row>
    <row r="43" spans="1:12" x14ac:dyDescent="0.25">
      <c r="A43" t="s">
        <v>44</v>
      </c>
      <c r="B43" s="1">
        <v>2022</v>
      </c>
      <c r="C43" s="1">
        <v>310</v>
      </c>
      <c r="D43" s="1">
        <v>90</v>
      </c>
      <c r="E43" s="1">
        <v>1021</v>
      </c>
      <c r="F43" t="s">
        <v>450</v>
      </c>
      <c r="G43" s="1">
        <v>9</v>
      </c>
      <c r="H43" s="1">
        <v>18</v>
      </c>
      <c r="I43" s="1">
        <v>425</v>
      </c>
      <c r="J43" s="1">
        <v>11213</v>
      </c>
      <c r="K43" s="1">
        <v>6464</v>
      </c>
      <c r="L43" t="s">
        <v>451</v>
      </c>
    </row>
    <row r="44" spans="1:12" x14ac:dyDescent="0.25">
      <c r="A44" t="s">
        <v>45</v>
      </c>
      <c r="B44" s="1">
        <v>2022</v>
      </c>
      <c r="C44" s="1">
        <v>30</v>
      </c>
      <c r="D44" s="1">
        <v>35</v>
      </c>
      <c r="E44" s="1">
        <v>447</v>
      </c>
      <c r="G44" s="1">
        <v>11</v>
      </c>
      <c r="H44" s="1">
        <v>12</v>
      </c>
      <c r="I44" s="1">
        <v>77</v>
      </c>
      <c r="J44" s="1">
        <v>4967</v>
      </c>
      <c r="K44" s="1">
        <v>1708</v>
      </c>
    </row>
    <row r="45" spans="1:12" x14ac:dyDescent="0.25">
      <c r="A45" t="s">
        <v>46</v>
      </c>
      <c r="B45" s="1">
        <v>2022</v>
      </c>
      <c r="C45" s="1">
        <v>272</v>
      </c>
      <c r="D45" s="1">
        <v>123</v>
      </c>
      <c r="E45" s="1">
        <v>700</v>
      </c>
      <c r="G45" s="1">
        <v>14</v>
      </c>
      <c r="H45" s="1">
        <v>28</v>
      </c>
      <c r="I45" s="1">
        <v>277</v>
      </c>
      <c r="J45" s="1">
        <v>18183</v>
      </c>
      <c r="K45" s="1">
        <v>6232</v>
      </c>
      <c r="L45" t="s">
        <v>452</v>
      </c>
    </row>
    <row r="46" spans="1:12" x14ac:dyDescent="0.25">
      <c r="A46" t="s">
        <v>47</v>
      </c>
      <c r="B46" s="1">
        <v>2022</v>
      </c>
      <c r="C46" s="1">
        <v>37</v>
      </c>
      <c r="D46" s="1">
        <v>2</v>
      </c>
      <c r="E46" s="1">
        <v>93</v>
      </c>
      <c r="F46" t="s">
        <v>446</v>
      </c>
      <c r="G46" s="1">
        <v>5</v>
      </c>
      <c r="H46" s="1">
        <v>5</v>
      </c>
      <c r="I46" s="1">
        <v>25</v>
      </c>
      <c r="J46" s="1">
        <v>1793</v>
      </c>
      <c r="K46" s="1">
        <v>701</v>
      </c>
    </row>
    <row r="47" spans="1:12" x14ac:dyDescent="0.25">
      <c r="A47" t="s">
        <v>48</v>
      </c>
      <c r="B47" s="1">
        <v>2022</v>
      </c>
      <c r="C47" s="1">
        <v>45</v>
      </c>
      <c r="D47" s="1">
        <v>6</v>
      </c>
      <c r="E47" s="1">
        <v>260</v>
      </c>
      <c r="G47" s="1">
        <v>9</v>
      </c>
      <c r="H47" s="1">
        <v>10</v>
      </c>
      <c r="I47" s="1">
        <v>40</v>
      </c>
      <c r="J47" s="1">
        <v>2222</v>
      </c>
      <c r="K47" s="1">
        <v>901</v>
      </c>
    </row>
    <row r="48" spans="1:12" x14ac:dyDescent="0.25">
      <c r="A48" t="s">
        <v>49</v>
      </c>
      <c r="B48" s="1">
        <v>2022</v>
      </c>
      <c r="C48" s="1">
        <v>32</v>
      </c>
      <c r="D48" s="1">
        <v>6</v>
      </c>
      <c r="E48" s="1">
        <v>60</v>
      </c>
      <c r="F48" t="s">
        <v>453</v>
      </c>
      <c r="J48" s="1">
        <v>2759</v>
      </c>
      <c r="K48" s="1">
        <v>943</v>
      </c>
      <c r="L48" t="s">
        <v>401</v>
      </c>
    </row>
    <row r="49" spans="1:11" x14ac:dyDescent="0.25">
      <c r="A49" t="s">
        <v>50</v>
      </c>
      <c r="B49" s="1">
        <v>2022</v>
      </c>
      <c r="C49" s="1">
        <v>552</v>
      </c>
      <c r="D49" s="1">
        <v>160</v>
      </c>
      <c r="G49" s="1">
        <v>12</v>
      </c>
      <c r="H49" s="1">
        <v>20</v>
      </c>
      <c r="I49" s="1">
        <v>113</v>
      </c>
      <c r="J49" s="1">
        <v>23604</v>
      </c>
      <c r="K49" s="1">
        <v>7662</v>
      </c>
    </row>
    <row r="50" spans="1:11" x14ac:dyDescent="0.25">
      <c r="A50" t="s">
        <v>51</v>
      </c>
      <c r="B50" s="1">
        <v>2022</v>
      </c>
      <c r="C50" s="1">
        <v>70</v>
      </c>
      <c r="D50" s="1">
        <v>50</v>
      </c>
      <c r="E50" s="1">
        <v>410</v>
      </c>
      <c r="G50" s="1">
        <v>0</v>
      </c>
      <c r="H50" s="1">
        <v>0</v>
      </c>
      <c r="I50" s="1">
        <v>0</v>
      </c>
      <c r="J50" s="1">
        <v>2460</v>
      </c>
      <c r="K50" s="1">
        <v>1140</v>
      </c>
    </row>
    <row r="51" spans="1:11" x14ac:dyDescent="0.25">
      <c r="A51" t="s">
        <v>52</v>
      </c>
      <c r="B51" s="1">
        <v>2022</v>
      </c>
      <c r="C51" s="1">
        <v>3312</v>
      </c>
      <c r="D51" s="1">
        <v>2470</v>
      </c>
      <c r="E51" s="1">
        <v>14620</v>
      </c>
      <c r="F51" t="s">
        <v>225</v>
      </c>
      <c r="G51" s="1">
        <v>176</v>
      </c>
      <c r="H51" s="1">
        <v>185</v>
      </c>
      <c r="I51" s="1">
        <v>7853</v>
      </c>
      <c r="J51" s="1">
        <v>183616</v>
      </c>
      <c r="K51" s="1">
        <v>61297</v>
      </c>
    </row>
    <row r="52" spans="1:11" x14ac:dyDescent="0.25">
      <c r="A52" t="s">
        <v>53</v>
      </c>
      <c r="B52" s="1">
        <v>2022</v>
      </c>
      <c r="C52" s="1">
        <v>48</v>
      </c>
      <c r="D52" s="1">
        <v>89</v>
      </c>
      <c r="E52" s="1">
        <v>249</v>
      </c>
      <c r="G52" s="1">
        <v>6</v>
      </c>
      <c r="H52" s="1">
        <v>6</v>
      </c>
      <c r="I52" s="1">
        <v>43</v>
      </c>
      <c r="J52" s="1">
        <v>5212</v>
      </c>
      <c r="K52" s="1">
        <v>1749</v>
      </c>
    </row>
    <row r="53" spans="1:11" x14ac:dyDescent="0.25">
      <c r="A53" t="s">
        <v>55</v>
      </c>
      <c r="B53" s="1">
        <v>2022</v>
      </c>
      <c r="C53" s="1">
        <v>157</v>
      </c>
      <c r="D53" s="1">
        <v>89</v>
      </c>
      <c r="E53" s="1">
        <v>652</v>
      </c>
      <c r="G53" s="1">
        <v>13</v>
      </c>
      <c r="H53" s="1">
        <v>16</v>
      </c>
      <c r="I53" s="1">
        <v>72</v>
      </c>
      <c r="J53" s="1">
        <v>7912</v>
      </c>
      <c r="K53" s="1">
        <v>2418</v>
      </c>
    </row>
    <row r="54" spans="1:11" x14ac:dyDescent="0.25">
      <c r="A54" t="s">
        <v>56</v>
      </c>
      <c r="B54" s="1">
        <v>2022</v>
      </c>
      <c r="C54" s="1">
        <v>43</v>
      </c>
      <c r="D54" s="1">
        <v>23</v>
      </c>
      <c r="E54" s="1">
        <v>239</v>
      </c>
      <c r="F54" t="s">
        <v>446</v>
      </c>
      <c r="G54" s="1">
        <v>6</v>
      </c>
      <c r="H54" s="1">
        <v>6</v>
      </c>
      <c r="I54" s="1">
        <v>27</v>
      </c>
      <c r="J54" s="1">
        <v>1924</v>
      </c>
      <c r="K54" s="1">
        <v>670</v>
      </c>
    </row>
    <row r="55" spans="1:11" x14ac:dyDescent="0.25">
      <c r="A55" t="s">
        <v>57</v>
      </c>
      <c r="B55" s="1">
        <v>2022</v>
      </c>
      <c r="C55" s="1">
        <v>95</v>
      </c>
      <c r="D55" s="1">
        <v>35</v>
      </c>
      <c r="E55" s="1">
        <v>720</v>
      </c>
      <c r="G55" s="1">
        <v>28</v>
      </c>
      <c r="H55" s="1">
        <v>30</v>
      </c>
      <c r="I55" s="1">
        <v>157</v>
      </c>
      <c r="J55" s="1">
        <v>10625</v>
      </c>
      <c r="K55" s="1">
        <v>3157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323CA-FE8D-41CB-A90A-2FA70DE6A7AB}">
  <sheetPr>
    <tabColor theme="9"/>
  </sheetPr>
  <dimension ref="A1:AF63"/>
  <sheetViews>
    <sheetView zoomScale="85" zoomScaleNormal="85" workbookViewId="0">
      <pane xSplit="1" ySplit="4" topLeftCell="B5" activePane="bottomRight" state="frozen"/>
      <selection pane="topRight" activeCell="B1" sqref="B1"/>
      <selection pane="bottomLeft" activeCell="A4" sqref="A4"/>
      <selection pane="bottomRight" activeCell="AB5" sqref="AB5"/>
    </sheetView>
  </sheetViews>
  <sheetFormatPr defaultRowHeight="15" outlineLevelCol="1" x14ac:dyDescent="0.25"/>
  <cols>
    <col min="1" max="1" width="45.85546875" bestFit="1" customWidth="1"/>
    <col min="2" max="2" width="2.140625" customWidth="1"/>
    <col min="3" max="5" width="18.85546875" customWidth="1" outlineLevel="1"/>
    <col min="6" max="6" width="18.85546875" bestFit="1" customWidth="1"/>
    <col min="7" max="7" width="3.28515625" customWidth="1"/>
    <col min="8" max="10" width="18.85546875" customWidth="1" outlineLevel="1"/>
    <col min="11" max="11" width="18.85546875" bestFit="1" customWidth="1"/>
    <col min="12" max="12" width="3.28515625" customWidth="1"/>
    <col min="13" max="15" width="18.85546875" customWidth="1" outlineLevel="1"/>
    <col min="16" max="16" width="18.85546875" bestFit="1" customWidth="1"/>
    <col min="17" max="17" width="3.28515625" customWidth="1"/>
    <col min="18" max="20" width="18.85546875" customWidth="1" outlineLevel="1"/>
    <col min="21" max="21" width="18.85546875" customWidth="1"/>
    <col min="22" max="22" width="3.28515625" customWidth="1"/>
    <col min="23" max="25" width="18.85546875" customWidth="1" outlineLevel="1"/>
    <col min="26" max="26" width="18.85546875" bestFit="1" customWidth="1"/>
    <col min="27" max="27" width="3.28515625" customWidth="1"/>
    <col min="28" max="30" width="18.85546875" customWidth="1" outlineLevel="1"/>
    <col min="31" max="31" width="18.85546875" bestFit="1" customWidth="1"/>
    <col min="32" max="32" width="16.5703125" bestFit="1" customWidth="1"/>
  </cols>
  <sheetData>
    <row r="1" spans="1:32" x14ac:dyDescent="0.25">
      <c r="A1" s="15" t="s">
        <v>298</v>
      </c>
    </row>
    <row r="2" spans="1:32" s="414" customFormat="1" x14ac:dyDescent="0.25">
      <c r="A2" s="413">
        <v>1</v>
      </c>
      <c r="B2" s="413"/>
      <c r="C2" s="413">
        <v>3</v>
      </c>
      <c r="D2" s="413">
        <v>4</v>
      </c>
      <c r="E2" s="413">
        <v>5</v>
      </c>
      <c r="F2" s="413">
        <v>6</v>
      </c>
      <c r="G2" s="413">
        <v>7</v>
      </c>
      <c r="H2" s="413">
        <v>8</v>
      </c>
      <c r="I2" s="413">
        <v>9</v>
      </c>
      <c r="J2" s="413">
        <v>10</v>
      </c>
      <c r="K2" s="413">
        <v>11</v>
      </c>
      <c r="L2" s="413">
        <v>12</v>
      </c>
      <c r="M2" s="413">
        <v>13</v>
      </c>
      <c r="N2" s="413">
        <v>14</v>
      </c>
      <c r="O2" s="413">
        <v>15</v>
      </c>
      <c r="P2" s="413">
        <v>16</v>
      </c>
      <c r="Q2" s="413">
        <v>17</v>
      </c>
      <c r="R2" s="413">
        <v>18</v>
      </c>
      <c r="S2" s="413">
        <v>19</v>
      </c>
      <c r="T2" s="413">
        <v>20</v>
      </c>
      <c r="U2" s="413">
        <v>21</v>
      </c>
      <c r="V2" s="413">
        <v>17</v>
      </c>
      <c r="W2" s="413">
        <v>18</v>
      </c>
      <c r="X2" s="413">
        <v>19</v>
      </c>
      <c r="Y2" s="413">
        <v>20</v>
      </c>
      <c r="Z2" s="413">
        <v>21</v>
      </c>
      <c r="AA2" s="413">
        <v>17</v>
      </c>
      <c r="AB2" s="413">
        <v>18</v>
      </c>
      <c r="AC2" s="413">
        <v>19</v>
      </c>
      <c r="AD2" s="413">
        <v>20</v>
      </c>
      <c r="AE2" s="413">
        <v>21</v>
      </c>
    </row>
    <row r="3" spans="1:32" ht="16.5" thickBot="1" x14ac:dyDescent="0.3">
      <c r="A3" s="2"/>
      <c r="C3" s="72">
        <v>2017</v>
      </c>
      <c r="D3" s="72">
        <v>2017</v>
      </c>
      <c r="E3" s="72">
        <v>2017</v>
      </c>
      <c r="F3" s="72">
        <v>2017</v>
      </c>
      <c r="H3" s="59">
        <v>2018</v>
      </c>
      <c r="I3" s="59">
        <v>2018</v>
      </c>
      <c r="J3" s="59">
        <v>2018</v>
      </c>
      <c r="K3" s="59">
        <v>2018</v>
      </c>
      <c r="M3" s="60">
        <v>2019</v>
      </c>
      <c r="N3" s="60">
        <v>2019</v>
      </c>
      <c r="O3" s="60">
        <v>2019</v>
      </c>
      <c r="P3" s="60">
        <v>2019</v>
      </c>
      <c r="R3" s="61">
        <v>2020</v>
      </c>
      <c r="S3" s="61">
        <v>2020</v>
      </c>
      <c r="T3" s="61">
        <v>2020</v>
      </c>
      <c r="U3" s="61">
        <v>2020</v>
      </c>
      <c r="W3" s="259">
        <v>2021</v>
      </c>
      <c r="X3" s="259">
        <v>2021</v>
      </c>
      <c r="Y3" s="259">
        <v>2021</v>
      </c>
      <c r="Z3" s="259">
        <v>2021</v>
      </c>
      <c r="AB3" s="417">
        <v>2022</v>
      </c>
      <c r="AC3" s="417">
        <v>2022</v>
      </c>
      <c r="AD3" s="417">
        <v>2022</v>
      </c>
      <c r="AE3" s="417">
        <v>2022</v>
      </c>
    </row>
    <row r="4" spans="1:32" s="93" customFormat="1" ht="16.5" thickBot="1" x14ac:dyDescent="0.3">
      <c r="A4" s="92" t="s">
        <v>58</v>
      </c>
      <c r="C4" s="94" t="s">
        <v>342</v>
      </c>
      <c r="D4" s="95" t="s">
        <v>343</v>
      </c>
      <c r="E4" s="95" t="s">
        <v>321</v>
      </c>
      <c r="F4" s="96" t="s">
        <v>344</v>
      </c>
      <c r="H4" s="94" t="s">
        <v>342</v>
      </c>
      <c r="I4" s="95" t="s">
        <v>343</v>
      </c>
      <c r="J4" s="95" t="s">
        <v>321</v>
      </c>
      <c r="K4" s="96" t="s">
        <v>344</v>
      </c>
      <c r="M4" s="94" t="s">
        <v>342</v>
      </c>
      <c r="N4" s="95" t="s">
        <v>343</v>
      </c>
      <c r="O4" s="95" t="s">
        <v>321</v>
      </c>
      <c r="P4" s="96" t="s">
        <v>344</v>
      </c>
      <c r="R4" s="94" t="s">
        <v>342</v>
      </c>
      <c r="S4" s="95" t="s">
        <v>343</v>
      </c>
      <c r="T4" s="95" t="s">
        <v>321</v>
      </c>
      <c r="U4" s="96" t="s">
        <v>344</v>
      </c>
      <c r="W4" s="94" t="s">
        <v>342</v>
      </c>
      <c r="X4" s="95" t="s">
        <v>343</v>
      </c>
      <c r="Y4" s="95" t="s">
        <v>321</v>
      </c>
      <c r="Z4" s="96" t="s">
        <v>344</v>
      </c>
      <c r="AB4" s="94" t="s">
        <v>342</v>
      </c>
      <c r="AC4" s="95" t="s">
        <v>343</v>
      </c>
      <c r="AD4" s="95" t="s">
        <v>321</v>
      </c>
      <c r="AE4" s="96" t="s">
        <v>344</v>
      </c>
      <c r="AF4" s="93" t="s">
        <v>365</v>
      </c>
    </row>
    <row r="5" spans="1:32" x14ac:dyDescent="0.25">
      <c r="A5" s="39" t="s">
        <v>1</v>
      </c>
      <c r="C5" s="87">
        <v>174</v>
      </c>
      <c r="D5" s="88">
        <v>281</v>
      </c>
      <c r="E5" s="128">
        <v>7081</v>
      </c>
      <c r="F5" s="125">
        <f t="shared" ref="F5:F58" si="0">IF(E5=0,0,E5/C5)</f>
        <v>40.695402298850574</v>
      </c>
      <c r="H5" s="87">
        <v>173</v>
      </c>
      <c r="I5" s="88">
        <v>281</v>
      </c>
      <c r="J5" s="128">
        <v>7101</v>
      </c>
      <c r="K5" s="125">
        <f t="shared" ref="K5:K58" si="1">IF(J5=0,0,J5/H5)</f>
        <v>41.046242774566473</v>
      </c>
      <c r="M5" s="87">
        <v>167</v>
      </c>
      <c r="N5" s="88">
        <v>270</v>
      </c>
      <c r="O5" s="128">
        <v>7064</v>
      </c>
      <c r="P5" s="125">
        <f t="shared" ref="P5:P58" si="2">IF(O5=0,0,O5/M5)</f>
        <v>42.299401197604787</v>
      </c>
      <c r="R5" s="87">
        <v>164</v>
      </c>
      <c r="S5" s="88">
        <v>260</v>
      </c>
      <c r="T5" s="127">
        <v>7044</v>
      </c>
      <c r="U5" s="125">
        <f t="shared" ref="U5:U58" si="3">IF(T5=0,0,T5/R5)</f>
        <v>42.951219512195124</v>
      </c>
      <c r="W5" s="87">
        <v>164</v>
      </c>
      <c r="X5" s="88">
        <v>260</v>
      </c>
      <c r="Y5" s="127">
        <v>7044</v>
      </c>
      <c r="Z5" s="125">
        <f t="shared" ref="Z5:Z58" si="4">IF(Y5=0,0,Y5/W5)</f>
        <v>42.951219512195124</v>
      </c>
      <c r="AB5" s="87">
        <f>VLOOKUP($A5,'2022 Units'!$A:$I,7,FALSE)</f>
        <v>164</v>
      </c>
      <c r="AC5" s="88">
        <f>VLOOKUP($A5,'2022 Units'!$A:$I,8,FALSE)</f>
        <v>260</v>
      </c>
      <c r="AD5" s="479">
        <f>VLOOKUP($A5,'2022 Units'!$A:$I,9,FALSE)</f>
        <v>7044</v>
      </c>
      <c r="AE5" s="125">
        <f t="shared" ref="AE5:AE36" si="5">IF(AD5=0,0,AD5/AB5)</f>
        <v>42.951219512195124</v>
      </c>
    </row>
    <row r="6" spans="1:32" x14ac:dyDescent="0.25">
      <c r="A6" s="32" t="s">
        <v>2</v>
      </c>
      <c r="C6" s="78">
        <v>9</v>
      </c>
      <c r="D6" s="75">
        <v>17</v>
      </c>
      <c r="E6" s="127">
        <v>168.3</v>
      </c>
      <c r="F6" s="126">
        <f t="shared" si="0"/>
        <v>18.700000000000003</v>
      </c>
      <c r="H6" s="78">
        <v>9</v>
      </c>
      <c r="I6" s="75">
        <v>16</v>
      </c>
      <c r="J6" s="127">
        <v>159.9</v>
      </c>
      <c r="K6" s="126">
        <f t="shared" si="1"/>
        <v>17.766666666666666</v>
      </c>
      <c r="M6" s="78">
        <v>11</v>
      </c>
      <c r="N6" s="75">
        <v>20</v>
      </c>
      <c r="O6" s="127">
        <v>165.9</v>
      </c>
      <c r="P6" s="126">
        <f t="shared" si="2"/>
        <v>15.081818181818182</v>
      </c>
      <c r="R6" s="78">
        <v>11</v>
      </c>
      <c r="S6" s="75">
        <v>20</v>
      </c>
      <c r="T6" s="127">
        <v>166</v>
      </c>
      <c r="U6" s="126">
        <f t="shared" si="3"/>
        <v>15.090909090909092</v>
      </c>
      <c r="W6" s="78">
        <v>11</v>
      </c>
      <c r="X6" s="75">
        <v>20</v>
      </c>
      <c r="Y6" s="127">
        <v>166</v>
      </c>
      <c r="Z6" s="126">
        <f t="shared" si="4"/>
        <v>15.090909090909092</v>
      </c>
      <c r="AB6" s="78">
        <f>VLOOKUP($A6,'2022 Units'!$A:$I,7,FALSE)</f>
        <v>11</v>
      </c>
      <c r="AC6" s="75">
        <f>VLOOKUP($A6,'2022 Units'!$A:$I,8,FALSE)</f>
        <v>19</v>
      </c>
      <c r="AD6" s="127">
        <f>VLOOKUP($A6,'2022 Units'!$A:$I,9,FALSE)</f>
        <v>167</v>
      </c>
      <c r="AE6" s="126">
        <f t="shared" si="5"/>
        <v>15.181818181818182</v>
      </c>
    </row>
    <row r="7" spans="1:32" x14ac:dyDescent="0.25">
      <c r="A7" s="32" t="s">
        <v>3</v>
      </c>
      <c r="C7" s="80">
        <v>4</v>
      </c>
      <c r="D7" s="76">
        <v>11</v>
      </c>
      <c r="E7" s="129">
        <v>16</v>
      </c>
      <c r="F7" s="126">
        <f t="shared" si="0"/>
        <v>4</v>
      </c>
      <c r="H7" s="78">
        <v>4</v>
      </c>
      <c r="I7" s="75">
        <v>11</v>
      </c>
      <c r="J7" s="127">
        <v>16</v>
      </c>
      <c r="K7" s="126">
        <f t="shared" si="1"/>
        <v>4</v>
      </c>
      <c r="M7" s="78">
        <v>4</v>
      </c>
      <c r="N7" s="75">
        <v>11</v>
      </c>
      <c r="O7" s="127">
        <v>16</v>
      </c>
      <c r="P7" s="126">
        <f t="shared" si="2"/>
        <v>4</v>
      </c>
      <c r="R7" s="78">
        <v>4</v>
      </c>
      <c r="S7" s="75">
        <v>11</v>
      </c>
      <c r="T7" s="127">
        <v>16</v>
      </c>
      <c r="U7" s="126">
        <f t="shared" si="3"/>
        <v>4</v>
      </c>
      <c r="W7" s="78">
        <v>4</v>
      </c>
      <c r="X7" s="75">
        <v>11</v>
      </c>
      <c r="Y7" s="127">
        <v>16</v>
      </c>
      <c r="Z7" s="126">
        <f t="shared" si="4"/>
        <v>4</v>
      </c>
      <c r="AB7" s="78">
        <f>VLOOKUP($A7,'2022 Units'!$A:$I,7,FALSE)</f>
        <v>3</v>
      </c>
      <c r="AC7" s="75">
        <f>VLOOKUP($A7,'2022 Units'!$A:$I,8,FALSE)</f>
        <v>10</v>
      </c>
      <c r="AD7" s="127">
        <f>VLOOKUP($A7,'2022 Units'!$A:$I,9,FALSE)</f>
        <v>11</v>
      </c>
      <c r="AE7" s="126">
        <f t="shared" si="5"/>
        <v>3.6666666666666665</v>
      </c>
    </row>
    <row r="8" spans="1:32" x14ac:dyDescent="0.25">
      <c r="A8" s="32" t="s">
        <v>4</v>
      </c>
      <c r="C8" s="78">
        <v>17</v>
      </c>
      <c r="D8" s="75">
        <v>24</v>
      </c>
      <c r="E8" s="127">
        <v>108.035</v>
      </c>
      <c r="F8" s="126">
        <f t="shared" si="0"/>
        <v>6.3549999999999995</v>
      </c>
      <c r="H8" s="78">
        <v>17</v>
      </c>
      <c r="I8" s="75">
        <v>21</v>
      </c>
      <c r="J8" s="127">
        <v>108.035</v>
      </c>
      <c r="K8" s="126">
        <f t="shared" si="1"/>
        <v>6.3549999999999995</v>
      </c>
      <c r="M8" s="78">
        <v>17</v>
      </c>
      <c r="N8" s="75">
        <v>21</v>
      </c>
      <c r="O8" s="127">
        <v>108.035</v>
      </c>
      <c r="P8" s="126">
        <f t="shared" si="2"/>
        <v>6.3549999999999995</v>
      </c>
      <c r="R8" s="78">
        <v>17</v>
      </c>
      <c r="S8" s="75">
        <v>19</v>
      </c>
      <c r="T8" s="127">
        <v>92.8</v>
      </c>
      <c r="U8" s="126">
        <f t="shared" si="3"/>
        <v>5.4588235294117649</v>
      </c>
      <c r="W8" s="78">
        <v>16</v>
      </c>
      <c r="X8" s="75">
        <v>18</v>
      </c>
      <c r="Y8" s="127">
        <v>91</v>
      </c>
      <c r="Z8" s="125">
        <f t="shared" si="4"/>
        <v>5.6875</v>
      </c>
      <c r="AB8" s="78">
        <f>VLOOKUP($A8,'2022 Units'!$A:$I,7,FALSE)</f>
        <v>16</v>
      </c>
      <c r="AC8" s="75">
        <f>VLOOKUP($A8,'2022 Units'!$A:$I,8,FALSE)</f>
        <v>18</v>
      </c>
      <c r="AD8" s="127">
        <f>VLOOKUP($A8,'2022 Units'!$A:$I,9,FALSE)</f>
        <v>91</v>
      </c>
      <c r="AE8" s="125">
        <f t="shared" si="5"/>
        <v>5.6875</v>
      </c>
    </row>
    <row r="9" spans="1:32" x14ac:dyDescent="0.25">
      <c r="A9" s="32" t="s">
        <v>6</v>
      </c>
      <c r="C9" s="78">
        <v>32</v>
      </c>
      <c r="D9" s="75">
        <v>44</v>
      </c>
      <c r="E9" s="127">
        <v>476.4</v>
      </c>
      <c r="F9" s="126">
        <f t="shared" si="0"/>
        <v>14.887499999999999</v>
      </c>
      <c r="H9" s="78">
        <v>32</v>
      </c>
      <c r="I9" s="75">
        <v>44</v>
      </c>
      <c r="J9" s="127">
        <v>488.4</v>
      </c>
      <c r="K9" s="126">
        <f t="shared" si="1"/>
        <v>15.262499999999999</v>
      </c>
      <c r="M9" s="78">
        <v>32</v>
      </c>
      <c r="N9" s="75">
        <v>44</v>
      </c>
      <c r="O9" s="127">
        <v>490.9</v>
      </c>
      <c r="P9" s="126">
        <f t="shared" si="2"/>
        <v>15.340624999999999</v>
      </c>
      <c r="R9" s="87">
        <v>32</v>
      </c>
      <c r="S9" s="75">
        <v>44</v>
      </c>
      <c r="T9" s="127">
        <v>497</v>
      </c>
      <c r="U9" s="126">
        <f t="shared" si="3"/>
        <v>15.53125</v>
      </c>
      <c r="W9" s="78">
        <v>32</v>
      </c>
      <c r="X9" s="75">
        <v>44</v>
      </c>
      <c r="Y9" s="127">
        <v>497</v>
      </c>
      <c r="Z9" s="126">
        <f t="shared" si="4"/>
        <v>15.53125</v>
      </c>
      <c r="AB9" s="78">
        <f>VLOOKUP($A9,'2022 Units'!$A:$I,7,FALSE)</f>
        <v>32</v>
      </c>
      <c r="AC9" s="75">
        <f>VLOOKUP($A9,'2022 Units'!$A:$I,8,FALSE)</f>
        <v>44</v>
      </c>
      <c r="AD9" s="127">
        <f>VLOOKUP($A9,'2022 Units'!$A:$I,9,FALSE)</f>
        <v>497</v>
      </c>
      <c r="AE9" s="126">
        <f t="shared" si="5"/>
        <v>15.53125</v>
      </c>
    </row>
    <row r="10" spans="1:32" x14ac:dyDescent="0.25">
      <c r="A10" s="32" t="s">
        <v>7</v>
      </c>
      <c r="C10" s="82">
        <v>11</v>
      </c>
      <c r="D10" s="77">
        <v>20</v>
      </c>
      <c r="E10" s="130">
        <v>204.7</v>
      </c>
      <c r="F10" s="126">
        <f t="shared" si="0"/>
        <v>18.609090909090909</v>
      </c>
      <c r="H10" s="80">
        <v>11</v>
      </c>
      <c r="I10" s="76">
        <v>20</v>
      </c>
      <c r="J10" s="129">
        <v>203</v>
      </c>
      <c r="K10" s="126">
        <f t="shared" si="1"/>
        <v>18.454545454545453</v>
      </c>
      <c r="M10" s="78">
        <v>11</v>
      </c>
      <c r="N10" s="75">
        <v>20</v>
      </c>
      <c r="O10" s="127">
        <v>203</v>
      </c>
      <c r="P10" s="126">
        <f t="shared" si="2"/>
        <v>18.454545454545453</v>
      </c>
      <c r="R10" s="78">
        <v>11</v>
      </c>
      <c r="S10" s="75">
        <v>17</v>
      </c>
      <c r="T10" s="127">
        <v>300</v>
      </c>
      <c r="U10" s="126">
        <f t="shared" si="3"/>
        <v>27.272727272727273</v>
      </c>
      <c r="W10" s="78">
        <v>15</v>
      </c>
      <c r="X10" s="76">
        <v>25</v>
      </c>
      <c r="Y10" s="127">
        <v>402</v>
      </c>
      <c r="Z10" s="125">
        <f t="shared" si="4"/>
        <v>26.8</v>
      </c>
      <c r="AB10" s="78">
        <f>VLOOKUP($A10,'2022 Units'!$A:$I,7,FALSE)</f>
        <v>12</v>
      </c>
      <c r="AC10" s="76">
        <f>VLOOKUP($A10,'2022 Units'!$A:$I,8,FALSE)</f>
        <v>22</v>
      </c>
      <c r="AD10" s="129">
        <f>VLOOKUP($A10,'2022 Units'!$A:$I,9,FALSE)</f>
        <v>225</v>
      </c>
      <c r="AE10" s="125">
        <f t="shared" si="5"/>
        <v>18.75</v>
      </c>
    </row>
    <row r="11" spans="1:32" x14ac:dyDescent="0.25">
      <c r="A11" s="32" t="s">
        <v>8</v>
      </c>
      <c r="C11" s="78">
        <v>6</v>
      </c>
      <c r="D11" s="75">
        <v>6</v>
      </c>
      <c r="E11" s="127">
        <v>33</v>
      </c>
      <c r="F11" s="126">
        <f t="shared" si="0"/>
        <v>5.5</v>
      </c>
      <c r="H11" s="78">
        <v>6</v>
      </c>
      <c r="I11" s="75">
        <v>6</v>
      </c>
      <c r="J11" s="127">
        <v>33</v>
      </c>
      <c r="K11" s="126">
        <f t="shared" si="1"/>
        <v>5.5</v>
      </c>
      <c r="M11" s="78">
        <v>6</v>
      </c>
      <c r="N11" s="75">
        <v>6</v>
      </c>
      <c r="O11" s="127">
        <v>36</v>
      </c>
      <c r="P11" s="126">
        <f t="shared" si="2"/>
        <v>6</v>
      </c>
      <c r="R11" s="78">
        <v>6</v>
      </c>
      <c r="S11" s="75">
        <v>6</v>
      </c>
      <c r="T11" s="127">
        <v>32</v>
      </c>
      <c r="U11" s="126">
        <f t="shared" si="3"/>
        <v>5.333333333333333</v>
      </c>
      <c r="W11" s="78">
        <v>6</v>
      </c>
      <c r="X11" s="75">
        <v>6</v>
      </c>
      <c r="Y11" s="127">
        <v>32</v>
      </c>
      <c r="Z11" s="126">
        <f t="shared" si="4"/>
        <v>5.333333333333333</v>
      </c>
      <c r="AB11" s="78">
        <f>VLOOKUP($A11,'2022 Units'!$A:$I,7,FALSE)</f>
        <v>6</v>
      </c>
      <c r="AC11" s="75">
        <f>VLOOKUP($A11,'2022 Units'!$A:$I,8,FALSE)</f>
        <v>6</v>
      </c>
      <c r="AD11" s="127">
        <f>VLOOKUP($A11,'2022 Units'!$A:$I,9,FALSE)</f>
        <v>32</v>
      </c>
      <c r="AE11" s="126">
        <f t="shared" si="5"/>
        <v>5.333333333333333</v>
      </c>
    </row>
    <row r="12" spans="1:32" x14ac:dyDescent="0.25">
      <c r="A12" s="32" t="s">
        <v>9</v>
      </c>
      <c r="C12" s="78">
        <v>1</v>
      </c>
      <c r="D12" s="75">
        <v>2</v>
      </c>
      <c r="E12" s="127">
        <v>6.25</v>
      </c>
      <c r="F12" s="126">
        <f t="shared" si="0"/>
        <v>6.25</v>
      </c>
      <c r="H12" s="78">
        <v>1</v>
      </c>
      <c r="I12" s="75">
        <v>2</v>
      </c>
      <c r="J12" s="127">
        <v>6.25</v>
      </c>
      <c r="K12" s="126">
        <f t="shared" si="1"/>
        <v>6.25</v>
      </c>
      <c r="M12" s="78">
        <v>1</v>
      </c>
      <c r="N12" s="75">
        <v>2</v>
      </c>
      <c r="O12" s="127">
        <v>6.25</v>
      </c>
      <c r="P12" s="126">
        <f t="shared" si="2"/>
        <v>6.25</v>
      </c>
      <c r="R12" s="78">
        <v>1</v>
      </c>
      <c r="S12" s="75">
        <v>2</v>
      </c>
      <c r="T12" s="127">
        <v>6.25</v>
      </c>
      <c r="U12" s="126">
        <f t="shared" si="3"/>
        <v>6.25</v>
      </c>
      <c r="W12" s="78">
        <v>1</v>
      </c>
      <c r="X12" s="75">
        <v>2</v>
      </c>
      <c r="Y12" s="127">
        <v>6.25</v>
      </c>
      <c r="Z12" s="126">
        <f t="shared" si="4"/>
        <v>6.25</v>
      </c>
      <c r="AB12" s="78">
        <f>VLOOKUP($A12,'2022 Units'!$A:$I,7,FALSE)</f>
        <v>1</v>
      </c>
      <c r="AC12" s="75">
        <f>VLOOKUP($A12,'2022 Units'!$A:$I,8,FALSE)</f>
        <v>2</v>
      </c>
      <c r="AD12" s="129">
        <f>VLOOKUP($A12,'2022 Units'!$A:$I,9,FALSE)</f>
        <v>6250</v>
      </c>
      <c r="AE12" s="474">
        <f t="shared" si="5"/>
        <v>6250</v>
      </c>
      <c r="AF12" s="8" t="s">
        <v>466</v>
      </c>
    </row>
    <row r="13" spans="1:32" x14ac:dyDescent="0.25">
      <c r="A13" s="32" t="s">
        <v>10</v>
      </c>
      <c r="C13" s="78">
        <v>2</v>
      </c>
      <c r="D13" s="75">
        <v>0</v>
      </c>
      <c r="E13" s="127">
        <v>23</v>
      </c>
      <c r="F13" s="126">
        <f t="shared" si="0"/>
        <v>11.5</v>
      </c>
      <c r="H13" s="78">
        <v>2</v>
      </c>
      <c r="I13" s="75">
        <v>0</v>
      </c>
      <c r="J13" s="127">
        <v>23</v>
      </c>
      <c r="K13" s="126">
        <f t="shared" si="1"/>
        <v>11.5</v>
      </c>
      <c r="M13" s="78">
        <v>2</v>
      </c>
      <c r="N13" s="75">
        <v>0</v>
      </c>
      <c r="O13" s="127">
        <v>23</v>
      </c>
      <c r="P13" s="126">
        <f t="shared" si="2"/>
        <v>11.5</v>
      </c>
      <c r="R13" s="78">
        <v>2</v>
      </c>
      <c r="S13" s="75">
        <v>2</v>
      </c>
      <c r="T13" s="127">
        <v>23.3</v>
      </c>
      <c r="U13" s="126">
        <f t="shared" si="3"/>
        <v>11.65</v>
      </c>
      <c r="W13" s="78">
        <v>2</v>
      </c>
      <c r="X13" s="75">
        <v>2</v>
      </c>
      <c r="Y13" s="127">
        <v>23.3</v>
      </c>
      <c r="Z13" s="125">
        <f t="shared" si="4"/>
        <v>11.65</v>
      </c>
      <c r="AB13" s="78">
        <f>VLOOKUP($A13,'2022 Units'!$A:$I,7,FALSE)</f>
        <v>2</v>
      </c>
      <c r="AC13" s="75">
        <f>VLOOKUP($A13,'2022 Units'!$A:$I,8,FALSE)</f>
        <v>2</v>
      </c>
      <c r="AD13" s="480">
        <f>VLOOKUP($A13,'2022 Units'!$A:$I,9,FALSE)</f>
        <v>0</v>
      </c>
      <c r="AE13" s="478">
        <f t="shared" si="5"/>
        <v>0</v>
      </c>
      <c r="AF13" s="8" t="s">
        <v>465</v>
      </c>
    </row>
    <row r="14" spans="1:32" x14ac:dyDescent="0.25">
      <c r="A14" s="32" t="s">
        <v>11</v>
      </c>
      <c r="C14" s="372">
        <v>0</v>
      </c>
      <c r="D14" s="373">
        <v>0</v>
      </c>
      <c r="E14" s="374">
        <v>0</v>
      </c>
      <c r="F14" s="375">
        <f t="shared" si="0"/>
        <v>0</v>
      </c>
      <c r="H14" s="372">
        <v>0</v>
      </c>
      <c r="I14" s="373">
        <v>0</v>
      </c>
      <c r="J14" s="374">
        <v>0</v>
      </c>
      <c r="K14" s="375">
        <f t="shared" si="1"/>
        <v>0</v>
      </c>
      <c r="M14" s="372">
        <v>0</v>
      </c>
      <c r="N14" s="373">
        <v>0</v>
      </c>
      <c r="O14" s="374">
        <v>0</v>
      </c>
      <c r="P14" s="375">
        <f t="shared" si="2"/>
        <v>0</v>
      </c>
      <c r="R14" s="372">
        <v>0</v>
      </c>
      <c r="S14" s="373">
        <v>0</v>
      </c>
      <c r="T14" s="374">
        <v>0</v>
      </c>
      <c r="U14" s="375">
        <f t="shared" si="3"/>
        <v>0</v>
      </c>
      <c r="W14" s="372">
        <v>0</v>
      </c>
      <c r="X14" s="373">
        <v>0</v>
      </c>
      <c r="Y14" s="374">
        <v>0</v>
      </c>
      <c r="Z14" s="375">
        <f t="shared" si="4"/>
        <v>0</v>
      </c>
      <c r="AB14" s="372">
        <f>VLOOKUP($A14,'2022 Units'!$A:$I,7,FALSE)</f>
        <v>0</v>
      </c>
      <c r="AC14" s="373">
        <f>VLOOKUP($A14,'2022 Units'!$A:$I,8,FALSE)</f>
        <v>0</v>
      </c>
      <c r="AD14" s="374">
        <f>VLOOKUP($A14,'2022 Units'!$A:$I,9,FALSE)</f>
        <v>0</v>
      </c>
      <c r="AE14" s="477">
        <f t="shared" si="5"/>
        <v>0</v>
      </c>
      <c r="AF14" s="8"/>
    </row>
    <row r="15" spans="1:32" x14ac:dyDescent="0.25">
      <c r="A15" s="32" t="s">
        <v>14</v>
      </c>
      <c r="C15" s="78">
        <v>64</v>
      </c>
      <c r="D15" s="75">
        <v>93</v>
      </c>
      <c r="E15" s="127">
        <v>738</v>
      </c>
      <c r="F15" s="126">
        <f t="shared" si="0"/>
        <v>11.53125</v>
      </c>
      <c r="H15" s="78">
        <v>63</v>
      </c>
      <c r="I15" s="75">
        <v>92</v>
      </c>
      <c r="J15" s="127">
        <v>737</v>
      </c>
      <c r="K15" s="126">
        <f t="shared" si="1"/>
        <v>11.698412698412698</v>
      </c>
      <c r="M15" s="78">
        <v>64</v>
      </c>
      <c r="N15" s="75">
        <v>94</v>
      </c>
      <c r="O15" s="127">
        <v>764</v>
      </c>
      <c r="P15" s="126">
        <f t="shared" si="2"/>
        <v>11.9375</v>
      </c>
      <c r="R15" s="78">
        <v>62</v>
      </c>
      <c r="S15" s="75">
        <v>92</v>
      </c>
      <c r="T15" s="127">
        <v>1175.5</v>
      </c>
      <c r="U15" s="126">
        <f t="shared" si="3"/>
        <v>18.95967741935484</v>
      </c>
      <c r="W15" s="78">
        <v>62</v>
      </c>
      <c r="X15" s="75">
        <v>92</v>
      </c>
      <c r="Y15" s="127">
        <v>1175.5</v>
      </c>
      <c r="Z15" s="125">
        <f t="shared" si="4"/>
        <v>18.95967741935484</v>
      </c>
      <c r="AB15" s="78">
        <f>VLOOKUP($A15,'2022 Units'!$A:$I,7,FALSE)</f>
        <v>63</v>
      </c>
      <c r="AC15" s="75">
        <f>VLOOKUP($A15,'2022 Units'!$A:$I,8,FALSE)</f>
        <v>92</v>
      </c>
      <c r="AD15" s="129">
        <f>VLOOKUP($A15,'2022 Units'!$A:$I,9,FALSE)</f>
        <v>1488</v>
      </c>
      <c r="AE15" s="475">
        <f t="shared" si="5"/>
        <v>23.61904761904762</v>
      </c>
    </row>
    <row r="16" spans="1:32" x14ac:dyDescent="0.25">
      <c r="A16" s="32" t="s">
        <v>424</v>
      </c>
      <c r="C16" s="78">
        <v>17</v>
      </c>
      <c r="D16" s="75">
        <v>18</v>
      </c>
      <c r="E16" s="127">
        <v>90.67</v>
      </c>
      <c r="F16" s="126">
        <f>IF(E16=0,0,E16/C16)</f>
        <v>5.3335294117647063</v>
      </c>
      <c r="H16" s="78">
        <v>16</v>
      </c>
      <c r="I16" s="75">
        <v>17</v>
      </c>
      <c r="J16" s="127">
        <v>87.07</v>
      </c>
      <c r="K16" s="126">
        <f>IF(J16=0,0,J16/H16)</f>
        <v>5.4418749999999996</v>
      </c>
      <c r="M16" s="78">
        <v>12</v>
      </c>
      <c r="N16" s="75">
        <v>11</v>
      </c>
      <c r="O16" s="127">
        <v>65.400000000000006</v>
      </c>
      <c r="P16" s="126">
        <f>IF(O16=0,0,O16/M16)</f>
        <v>5.45</v>
      </c>
      <c r="R16" s="78">
        <v>12</v>
      </c>
      <c r="S16" s="75">
        <v>13</v>
      </c>
      <c r="T16" s="127">
        <v>65.400000000000006</v>
      </c>
      <c r="U16" s="126">
        <f>IF(T16=0,0,T16/R16)</f>
        <v>5.45</v>
      </c>
      <c r="W16" s="78">
        <v>11</v>
      </c>
      <c r="X16" s="75">
        <v>12</v>
      </c>
      <c r="Y16" s="127">
        <v>61.8</v>
      </c>
      <c r="Z16" s="125">
        <f>IF(Y16=0,0,Y16/W16)</f>
        <v>5.6181818181818182</v>
      </c>
      <c r="AB16" s="78">
        <f>VLOOKUP($A16,'2022 Units'!$A:$I,7,FALSE)</f>
        <v>11</v>
      </c>
      <c r="AC16" s="75">
        <f>VLOOKUP($A16,'2022 Units'!$A:$I,8,FALSE)</f>
        <v>12</v>
      </c>
      <c r="AD16" s="127">
        <f>VLOOKUP($A16,'2022 Units'!$A:$I,9,FALSE)</f>
        <v>62</v>
      </c>
      <c r="AE16" s="475">
        <f t="shared" si="5"/>
        <v>5.6363636363636367</v>
      </c>
    </row>
    <row r="17" spans="1:32" x14ac:dyDescent="0.25">
      <c r="A17" s="32" t="s">
        <v>17</v>
      </c>
      <c r="C17" s="78">
        <v>15</v>
      </c>
      <c r="D17" s="75">
        <v>18</v>
      </c>
      <c r="E17" s="127">
        <v>102</v>
      </c>
      <c r="F17" s="126">
        <f t="shared" si="0"/>
        <v>6.8</v>
      </c>
      <c r="H17" s="78">
        <v>21</v>
      </c>
      <c r="I17" s="75">
        <v>24</v>
      </c>
      <c r="J17" s="127">
        <v>120</v>
      </c>
      <c r="K17" s="126">
        <f t="shared" si="1"/>
        <v>5.7142857142857144</v>
      </c>
      <c r="M17" s="78">
        <v>19</v>
      </c>
      <c r="N17" s="75">
        <v>20</v>
      </c>
      <c r="O17" s="127">
        <v>97</v>
      </c>
      <c r="P17" s="126">
        <f t="shared" si="2"/>
        <v>5.1052631578947372</v>
      </c>
      <c r="R17" s="78">
        <v>20</v>
      </c>
      <c r="S17" s="75">
        <v>21</v>
      </c>
      <c r="T17" s="127">
        <v>93.8</v>
      </c>
      <c r="U17" s="126">
        <f t="shared" si="3"/>
        <v>4.6899999999999995</v>
      </c>
      <c r="W17" s="78">
        <v>20</v>
      </c>
      <c r="X17" s="75">
        <v>21</v>
      </c>
      <c r="Y17" s="127">
        <v>94</v>
      </c>
      <c r="Z17" s="125">
        <f t="shared" si="4"/>
        <v>4.7</v>
      </c>
      <c r="AB17" s="78">
        <f>VLOOKUP($A17,'2022 Units'!$A:$I,7,FALSE)</f>
        <v>19</v>
      </c>
      <c r="AC17" s="75">
        <f>VLOOKUP($A17,'2022 Units'!$A:$I,8,FALSE)</f>
        <v>21</v>
      </c>
      <c r="AD17" s="127">
        <f>VLOOKUP($A17,'2022 Units'!$A:$I,9,FALSE)</f>
        <v>94</v>
      </c>
      <c r="AE17" s="475">
        <f t="shared" si="5"/>
        <v>4.9473684210526319</v>
      </c>
    </row>
    <row r="18" spans="1:32" x14ac:dyDescent="0.25">
      <c r="A18" s="32" t="s">
        <v>118</v>
      </c>
      <c r="C18" s="372">
        <v>0</v>
      </c>
      <c r="D18" s="373">
        <v>0</v>
      </c>
      <c r="E18" s="374">
        <v>0</v>
      </c>
      <c r="F18" s="375">
        <f t="shared" si="0"/>
        <v>0</v>
      </c>
      <c r="H18" s="372">
        <v>0</v>
      </c>
      <c r="I18" s="373">
        <v>0</v>
      </c>
      <c r="J18" s="374">
        <v>0</v>
      </c>
      <c r="K18" s="375">
        <f t="shared" si="1"/>
        <v>0</v>
      </c>
      <c r="M18" s="372">
        <v>0</v>
      </c>
      <c r="N18" s="373">
        <v>0</v>
      </c>
      <c r="O18" s="374">
        <v>0</v>
      </c>
      <c r="P18" s="375">
        <f t="shared" si="2"/>
        <v>0</v>
      </c>
      <c r="R18" s="372">
        <v>0</v>
      </c>
      <c r="S18" s="373">
        <v>0</v>
      </c>
      <c r="T18" s="374">
        <v>0</v>
      </c>
      <c r="U18" s="375">
        <f t="shared" si="3"/>
        <v>0</v>
      </c>
      <c r="W18" s="372">
        <v>0</v>
      </c>
      <c r="X18" s="373">
        <v>0</v>
      </c>
      <c r="Y18" s="374">
        <v>0</v>
      </c>
      <c r="Z18" s="375">
        <f t="shared" si="4"/>
        <v>0</v>
      </c>
      <c r="AB18" s="372">
        <f>VLOOKUP($A18,'2022 Units'!$A:$I,7,FALSE)</f>
        <v>0</v>
      </c>
      <c r="AC18" s="373">
        <f>VLOOKUP($A18,'2022 Units'!$A:$I,8,FALSE)</f>
        <v>0</v>
      </c>
      <c r="AD18" s="374">
        <f>VLOOKUP($A18,'2022 Units'!$A:$I,9,FALSE)</f>
        <v>0</v>
      </c>
      <c r="AE18" s="477">
        <f t="shared" si="5"/>
        <v>0</v>
      </c>
    </row>
    <row r="19" spans="1:32" x14ac:dyDescent="0.25">
      <c r="A19" s="32" t="s">
        <v>12</v>
      </c>
      <c r="C19" s="78">
        <v>14</v>
      </c>
      <c r="D19" s="75">
        <v>14</v>
      </c>
      <c r="E19" s="127">
        <v>84</v>
      </c>
      <c r="F19" s="126">
        <f t="shared" si="0"/>
        <v>6</v>
      </c>
      <c r="H19" s="78">
        <v>14</v>
      </c>
      <c r="I19" s="75">
        <v>14</v>
      </c>
      <c r="J19" s="127">
        <v>84</v>
      </c>
      <c r="K19" s="126">
        <f t="shared" si="1"/>
        <v>6</v>
      </c>
      <c r="M19" s="78">
        <v>14</v>
      </c>
      <c r="N19" s="75">
        <v>14</v>
      </c>
      <c r="O19" s="127">
        <v>84</v>
      </c>
      <c r="P19" s="126">
        <f t="shared" si="2"/>
        <v>6</v>
      </c>
      <c r="R19" s="78">
        <v>14</v>
      </c>
      <c r="S19" s="75">
        <v>14</v>
      </c>
      <c r="T19" s="127">
        <v>84.667000000000002</v>
      </c>
      <c r="U19" s="126">
        <f t="shared" si="3"/>
        <v>6.0476428571428569</v>
      </c>
      <c r="W19" s="78">
        <v>14</v>
      </c>
      <c r="X19" s="75">
        <v>14</v>
      </c>
      <c r="Y19" s="127">
        <v>84.667000000000002</v>
      </c>
      <c r="Z19" s="125">
        <f t="shared" si="4"/>
        <v>6.0476428571428569</v>
      </c>
      <c r="AB19" s="78">
        <f>VLOOKUP($A19,'2022 Units'!$A:$I,7,FALSE)</f>
        <v>14</v>
      </c>
      <c r="AC19" s="75">
        <f>VLOOKUP($A19,'2022 Units'!$A:$I,8,FALSE)</f>
        <v>14</v>
      </c>
      <c r="AD19" s="127">
        <f>VLOOKUP($A19,'2022 Units'!$A:$I,9,FALSE)</f>
        <v>85</v>
      </c>
      <c r="AE19" s="475">
        <f t="shared" si="5"/>
        <v>6.0714285714285712</v>
      </c>
    </row>
    <row r="20" spans="1:32" x14ac:dyDescent="0.25">
      <c r="A20" s="32" t="s">
        <v>13</v>
      </c>
      <c r="C20" s="78">
        <v>9</v>
      </c>
      <c r="D20" s="75">
        <v>10</v>
      </c>
      <c r="E20" s="127">
        <v>42</v>
      </c>
      <c r="F20" s="126">
        <f t="shared" si="0"/>
        <v>4.666666666666667</v>
      </c>
      <c r="H20" s="78">
        <v>9</v>
      </c>
      <c r="I20" s="75">
        <v>9</v>
      </c>
      <c r="J20" s="127">
        <v>39</v>
      </c>
      <c r="K20" s="126">
        <f t="shared" si="1"/>
        <v>4.333333333333333</v>
      </c>
      <c r="M20" s="78">
        <v>11</v>
      </c>
      <c r="N20" s="75">
        <v>13</v>
      </c>
      <c r="O20" s="127">
        <v>54</v>
      </c>
      <c r="P20" s="126">
        <f t="shared" si="2"/>
        <v>4.9090909090909092</v>
      </c>
      <c r="R20" s="78">
        <v>11</v>
      </c>
      <c r="S20" s="75">
        <v>12</v>
      </c>
      <c r="T20" s="127">
        <v>54.6</v>
      </c>
      <c r="U20" s="126">
        <f t="shared" si="3"/>
        <v>4.9636363636363638</v>
      </c>
      <c r="W20" s="78">
        <v>11</v>
      </c>
      <c r="X20" s="75">
        <v>12</v>
      </c>
      <c r="Y20" s="127">
        <v>55</v>
      </c>
      <c r="Z20" s="125">
        <f t="shared" si="4"/>
        <v>5</v>
      </c>
      <c r="AB20" s="78">
        <f>VLOOKUP($A20,'2022 Units'!$A:$I,7,FALSE)</f>
        <v>10</v>
      </c>
      <c r="AC20" s="75">
        <f>VLOOKUP($A20,'2022 Units'!$A:$I,8,FALSE)</f>
        <v>11</v>
      </c>
      <c r="AD20" s="127">
        <f>VLOOKUP($A20,'2022 Units'!$A:$I,9,FALSE)</f>
        <v>50</v>
      </c>
      <c r="AE20" s="475">
        <f t="shared" si="5"/>
        <v>5</v>
      </c>
    </row>
    <row r="21" spans="1:32" x14ac:dyDescent="0.25">
      <c r="A21" s="32" t="s">
        <v>19</v>
      </c>
      <c r="C21" s="372">
        <v>0</v>
      </c>
      <c r="D21" s="373">
        <v>0</v>
      </c>
      <c r="E21" s="374">
        <v>0</v>
      </c>
      <c r="F21" s="375">
        <f t="shared" si="0"/>
        <v>0</v>
      </c>
      <c r="H21" s="372">
        <v>0</v>
      </c>
      <c r="I21" s="373">
        <v>0</v>
      </c>
      <c r="J21" s="374">
        <v>0</v>
      </c>
      <c r="K21" s="375">
        <f t="shared" si="1"/>
        <v>0</v>
      </c>
      <c r="M21" s="372">
        <v>0</v>
      </c>
      <c r="N21" s="373">
        <v>0</v>
      </c>
      <c r="O21" s="374">
        <v>0</v>
      </c>
      <c r="P21" s="375">
        <f t="shared" si="2"/>
        <v>0</v>
      </c>
      <c r="R21" s="372">
        <v>0</v>
      </c>
      <c r="S21" s="373">
        <v>0</v>
      </c>
      <c r="T21" s="374">
        <v>0</v>
      </c>
      <c r="U21" s="375">
        <f t="shared" si="3"/>
        <v>0</v>
      </c>
      <c r="W21" s="372">
        <v>0</v>
      </c>
      <c r="X21" s="373">
        <v>0</v>
      </c>
      <c r="Y21" s="374">
        <v>0</v>
      </c>
      <c r="Z21" s="375">
        <f t="shared" si="4"/>
        <v>0</v>
      </c>
      <c r="AB21" s="372">
        <f>VLOOKUP($A21,'2022 Units'!$A:$I,7,FALSE)</f>
        <v>0</v>
      </c>
      <c r="AC21" s="373">
        <f>VLOOKUP($A21,'2022 Units'!$A:$I,8,FALSE)</f>
        <v>0</v>
      </c>
      <c r="AD21" s="374">
        <f>VLOOKUP($A21,'2022 Units'!$A:$I,9,FALSE)</f>
        <v>0</v>
      </c>
      <c r="AE21" s="477">
        <f t="shared" si="5"/>
        <v>0</v>
      </c>
    </row>
    <row r="22" spans="1:32" x14ac:dyDescent="0.25">
      <c r="A22" s="32" t="s">
        <v>20</v>
      </c>
      <c r="C22" s="80">
        <v>2</v>
      </c>
      <c r="D22" s="76">
        <v>2</v>
      </c>
      <c r="E22" s="129">
        <v>10</v>
      </c>
      <c r="F22" s="126">
        <f t="shared" si="0"/>
        <v>5</v>
      </c>
      <c r="H22" s="80">
        <v>2</v>
      </c>
      <c r="I22" s="76">
        <v>2</v>
      </c>
      <c r="J22" s="129">
        <v>10</v>
      </c>
      <c r="K22" s="126">
        <f t="shared" si="1"/>
        <v>5</v>
      </c>
      <c r="M22" s="80">
        <v>2</v>
      </c>
      <c r="N22" s="76">
        <v>2</v>
      </c>
      <c r="O22" s="129">
        <v>10</v>
      </c>
      <c r="P22" s="126">
        <f t="shared" si="2"/>
        <v>5</v>
      </c>
      <c r="R22" s="78">
        <v>2</v>
      </c>
      <c r="S22" s="75">
        <v>2</v>
      </c>
      <c r="T22" s="127">
        <v>10</v>
      </c>
      <c r="U22" s="126">
        <f t="shared" si="3"/>
        <v>5</v>
      </c>
      <c r="W22" s="78">
        <v>2</v>
      </c>
      <c r="X22" s="75">
        <v>2</v>
      </c>
      <c r="Y22" s="127">
        <v>10</v>
      </c>
      <c r="Z22" s="125">
        <f t="shared" si="4"/>
        <v>5</v>
      </c>
      <c r="AB22" s="78">
        <f>VLOOKUP($A22,'2022 Units'!$A:$I,7,FALSE)</f>
        <v>2</v>
      </c>
      <c r="AC22" s="75">
        <f>VLOOKUP($A22,'2022 Units'!$A:$I,8,FALSE)</f>
        <v>2</v>
      </c>
      <c r="AD22" s="127">
        <f>VLOOKUP($A22,'2022 Units'!$A:$I,9,FALSE)</f>
        <v>10</v>
      </c>
      <c r="AE22" s="475">
        <f t="shared" si="5"/>
        <v>5</v>
      </c>
    </row>
    <row r="23" spans="1:32" x14ac:dyDescent="0.25">
      <c r="A23" s="32" t="s">
        <v>21</v>
      </c>
      <c r="C23" s="372">
        <v>0</v>
      </c>
      <c r="D23" s="373">
        <v>0</v>
      </c>
      <c r="E23" s="374">
        <v>0</v>
      </c>
      <c r="F23" s="375">
        <f t="shared" si="0"/>
        <v>0</v>
      </c>
      <c r="H23" s="372">
        <v>0</v>
      </c>
      <c r="I23" s="373">
        <v>0</v>
      </c>
      <c r="J23" s="374">
        <v>0</v>
      </c>
      <c r="K23" s="375">
        <f t="shared" si="1"/>
        <v>0</v>
      </c>
      <c r="M23" s="372">
        <v>0</v>
      </c>
      <c r="N23" s="373">
        <v>0</v>
      </c>
      <c r="O23" s="374">
        <v>0</v>
      </c>
      <c r="P23" s="375">
        <f t="shared" si="2"/>
        <v>0</v>
      </c>
      <c r="R23" s="372">
        <v>0</v>
      </c>
      <c r="S23" s="373">
        <v>0</v>
      </c>
      <c r="T23" s="374">
        <v>0</v>
      </c>
      <c r="U23" s="375">
        <f t="shared" si="3"/>
        <v>0</v>
      </c>
      <c r="W23" s="372">
        <v>0</v>
      </c>
      <c r="X23" s="373">
        <v>0</v>
      </c>
      <c r="Y23" s="374">
        <v>0</v>
      </c>
      <c r="Z23" s="375">
        <f t="shared" si="4"/>
        <v>0</v>
      </c>
      <c r="AB23" s="372">
        <f>VLOOKUP($A23,'2022 Units'!$A:$I,7,FALSE)</f>
        <v>0</v>
      </c>
      <c r="AC23" s="373">
        <f>VLOOKUP($A23,'2022 Units'!$A:$I,8,FALSE)</f>
        <v>0</v>
      </c>
      <c r="AD23" s="374">
        <f>VLOOKUP($A23,'2022 Units'!$A:$I,9,FALSE)</f>
        <v>0</v>
      </c>
      <c r="AE23" s="477">
        <f t="shared" si="5"/>
        <v>0</v>
      </c>
    </row>
    <row r="24" spans="1:32" x14ac:dyDescent="0.25">
      <c r="A24" s="32" t="s">
        <v>425</v>
      </c>
      <c r="C24" s="372">
        <v>0</v>
      </c>
      <c r="D24" s="373">
        <v>0</v>
      </c>
      <c r="E24" s="374">
        <v>0</v>
      </c>
      <c r="F24" s="375">
        <f>IF(E24=0,0,E24/C24)</f>
        <v>0</v>
      </c>
      <c r="H24" s="372">
        <v>0</v>
      </c>
      <c r="I24" s="373">
        <v>0</v>
      </c>
      <c r="J24" s="374">
        <v>0</v>
      </c>
      <c r="K24" s="375">
        <f>IF(J24=0,0,J24/H24)</f>
        <v>0</v>
      </c>
      <c r="M24" s="372">
        <v>0</v>
      </c>
      <c r="N24" s="373">
        <v>0</v>
      </c>
      <c r="O24" s="374">
        <v>0</v>
      </c>
      <c r="P24" s="375">
        <f>IF(O24=0,0,O24/M24)</f>
        <v>0</v>
      </c>
      <c r="R24" s="372">
        <v>0</v>
      </c>
      <c r="S24" s="373">
        <v>0</v>
      </c>
      <c r="T24" s="374">
        <v>0</v>
      </c>
      <c r="U24" s="375">
        <f>IF(T24=0,0,T24/R24)</f>
        <v>0</v>
      </c>
      <c r="W24" s="372">
        <v>0</v>
      </c>
      <c r="X24" s="373">
        <v>0</v>
      </c>
      <c r="Y24" s="374">
        <v>0</v>
      </c>
      <c r="Z24" s="375">
        <f>IF(Y24=0,0,Y24/W24)</f>
        <v>0</v>
      </c>
      <c r="AB24" s="372">
        <f>VLOOKUP($A24,'2022 Units'!$A:$I,7,FALSE)</f>
        <v>0</v>
      </c>
      <c r="AC24" s="373">
        <f>VLOOKUP($A24,'2022 Units'!$A:$I,8,FALSE)</f>
        <v>0</v>
      </c>
      <c r="AD24" s="374">
        <f>VLOOKUP($A24,'2022 Units'!$A:$I,9,FALSE)</f>
        <v>0</v>
      </c>
      <c r="AE24" s="477">
        <f t="shared" si="5"/>
        <v>0</v>
      </c>
    </row>
    <row r="25" spans="1:32" x14ac:dyDescent="0.25">
      <c r="A25" s="32" t="s">
        <v>22</v>
      </c>
      <c r="C25" s="78">
        <v>30</v>
      </c>
      <c r="D25" s="75">
        <v>47</v>
      </c>
      <c r="E25" s="127">
        <v>328.3</v>
      </c>
      <c r="F25" s="126">
        <f t="shared" si="0"/>
        <v>10.943333333333333</v>
      </c>
      <c r="H25" s="78">
        <v>30</v>
      </c>
      <c r="I25" s="75">
        <v>43</v>
      </c>
      <c r="J25" s="127">
        <v>340</v>
      </c>
      <c r="K25" s="126">
        <f t="shared" si="1"/>
        <v>11.333333333333334</v>
      </c>
      <c r="M25" s="78">
        <v>30</v>
      </c>
      <c r="N25" s="75">
        <v>43</v>
      </c>
      <c r="O25" s="127">
        <v>339.7</v>
      </c>
      <c r="P25" s="126">
        <f t="shared" si="2"/>
        <v>11.323333333333332</v>
      </c>
      <c r="R25" s="78">
        <v>30</v>
      </c>
      <c r="S25" s="75">
        <v>43</v>
      </c>
      <c r="T25" s="127">
        <v>359.2</v>
      </c>
      <c r="U25" s="126">
        <f t="shared" si="3"/>
        <v>11.973333333333333</v>
      </c>
      <c r="W25" s="78">
        <v>29</v>
      </c>
      <c r="X25" s="76">
        <v>38</v>
      </c>
      <c r="Y25" s="127">
        <v>369.2</v>
      </c>
      <c r="Z25" s="125">
        <f t="shared" si="4"/>
        <v>12.73103448275862</v>
      </c>
      <c r="AB25" s="78">
        <f>VLOOKUP($A25,'2022 Units'!$A:$I,7,FALSE)</f>
        <v>29</v>
      </c>
      <c r="AC25" s="76">
        <f>VLOOKUP($A25,'2022 Units'!$A:$I,8,FALSE)</f>
        <v>38</v>
      </c>
      <c r="AD25" s="127">
        <f>VLOOKUP($A25,'2022 Units'!$A:$I,9,FALSE)</f>
        <v>369</v>
      </c>
      <c r="AE25" s="475">
        <f t="shared" si="5"/>
        <v>12.724137931034482</v>
      </c>
    </row>
    <row r="26" spans="1:32" x14ac:dyDescent="0.25">
      <c r="A26" s="32" t="s">
        <v>23</v>
      </c>
      <c r="C26" s="372">
        <v>0</v>
      </c>
      <c r="D26" s="373">
        <v>0</v>
      </c>
      <c r="E26" s="374">
        <v>0</v>
      </c>
      <c r="F26" s="375">
        <f t="shared" si="0"/>
        <v>0</v>
      </c>
      <c r="H26" s="372">
        <v>0</v>
      </c>
      <c r="I26" s="373">
        <v>0</v>
      </c>
      <c r="J26" s="374">
        <v>0</v>
      </c>
      <c r="K26" s="375">
        <f t="shared" si="1"/>
        <v>0</v>
      </c>
      <c r="M26" s="372">
        <v>0</v>
      </c>
      <c r="N26" s="373">
        <v>0</v>
      </c>
      <c r="O26" s="374">
        <v>0</v>
      </c>
      <c r="P26" s="375">
        <f t="shared" si="2"/>
        <v>0</v>
      </c>
      <c r="R26" s="372">
        <v>0</v>
      </c>
      <c r="S26" s="373">
        <v>0</v>
      </c>
      <c r="T26" s="374">
        <v>0</v>
      </c>
      <c r="U26" s="375">
        <f t="shared" si="3"/>
        <v>0</v>
      </c>
      <c r="W26" s="372">
        <v>0</v>
      </c>
      <c r="X26" s="373">
        <v>0</v>
      </c>
      <c r="Y26" s="374">
        <v>0</v>
      </c>
      <c r="Z26" s="375">
        <f t="shared" si="4"/>
        <v>0</v>
      </c>
      <c r="AB26" s="372">
        <f>VLOOKUP($A26,'2022 Units'!$A:$I,7,FALSE)</f>
        <v>0</v>
      </c>
      <c r="AC26" s="373">
        <f>VLOOKUP($A26,'2022 Units'!$A:$I,8,FALSE)</f>
        <v>0</v>
      </c>
      <c r="AD26" s="374">
        <f>VLOOKUP($A26,'2022 Units'!$A:$I,9,FALSE)</f>
        <v>0</v>
      </c>
      <c r="AE26" s="477">
        <f t="shared" si="5"/>
        <v>0</v>
      </c>
    </row>
    <row r="27" spans="1:32" x14ac:dyDescent="0.25">
      <c r="A27" s="32" t="s">
        <v>24</v>
      </c>
      <c r="C27" s="78">
        <v>12</v>
      </c>
      <c r="D27" s="75">
        <v>12</v>
      </c>
      <c r="E27" s="127">
        <v>98</v>
      </c>
      <c r="F27" s="126">
        <f t="shared" si="0"/>
        <v>8.1666666666666661</v>
      </c>
      <c r="H27" s="78">
        <v>12</v>
      </c>
      <c r="I27" s="75">
        <v>12</v>
      </c>
      <c r="J27" s="127">
        <v>98</v>
      </c>
      <c r="K27" s="126">
        <f t="shared" si="1"/>
        <v>8.1666666666666661</v>
      </c>
      <c r="M27" s="78">
        <v>12</v>
      </c>
      <c r="N27" s="75">
        <v>12</v>
      </c>
      <c r="O27" s="127">
        <v>102</v>
      </c>
      <c r="P27" s="126">
        <f t="shared" si="2"/>
        <v>8.5</v>
      </c>
      <c r="R27" s="78">
        <v>12</v>
      </c>
      <c r="S27" s="75">
        <v>12</v>
      </c>
      <c r="T27" s="127">
        <v>85</v>
      </c>
      <c r="U27" s="126">
        <f t="shared" si="3"/>
        <v>7.083333333333333</v>
      </c>
      <c r="W27" s="78">
        <v>12</v>
      </c>
      <c r="X27" s="75">
        <v>12</v>
      </c>
      <c r="Y27" s="127">
        <v>85</v>
      </c>
      <c r="Z27" s="125">
        <f t="shared" si="4"/>
        <v>7.083333333333333</v>
      </c>
      <c r="AB27" s="78">
        <f>VLOOKUP($A27,'2022 Units'!$A:$I,7,FALSE)</f>
        <v>12</v>
      </c>
      <c r="AC27" s="75">
        <f>VLOOKUP($A27,'2022 Units'!$A:$I,8,FALSE)</f>
        <v>12</v>
      </c>
      <c r="AD27" s="127">
        <f>VLOOKUP($A27,'2022 Units'!$A:$I,9,FALSE)</f>
        <v>85</v>
      </c>
      <c r="AE27" s="475">
        <f t="shared" si="5"/>
        <v>7.083333333333333</v>
      </c>
    </row>
    <row r="28" spans="1:32" x14ac:dyDescent="0.25">
      <c r="A28" s="32" t="s">
        <v>25</v>
      </c>
      <c r="C28" s="372">
        <v>0</v>
      </c>
      <c r="D28" s="373">
        <v>0</v>
      </c>
      <c r="E28" s="374">
        <v>0</v>
      </c>
      <c r="F28" s="375">
        <f t="shared" si="0"/>
        <v>0</v>
      </c>
      <c r="H28" s="372">
        <v>0</v>
      </c>
      <c r="I28" s="373">
        <v>0</v>
      </c>
      <c r="J28" s="374">
        <v>0</v>
      </c>
      <c r="K28" s="375">
        <f t="shared" si="1"/>
        <v>0</v>
      </c>
      <c r="M28" s="372">
        <v>0</v>
      </c>
      <c r="N28" s="373">
        <v>0</v>
      </c>
      <c r="O28" s="374">
        <v>0</v>
      </c>
      <c r="P28" s="375">
        <f t="shared" si="2"/>
        <v>0</v>
      </c>
      <c r="R28" s="372">
        <v>0</v>
      </c>
      <c r="S28" s="373">
        <v>0</v>
      </c>
      <c r="T28" s="374">
        <v>0</v>
      </c>
      <c r="U28" s="375">
        <f t="shared" si="3"/>
        <v>0</v>
      </c>
      <c r="W28" s="372">
        <v>0</v>
      </c>
      <c r="X28" s="373">
        <v>0</v>
      </c>
      <c r="Y28" s="374">
        <v>0</v>
      </c>
      <c r="Z28" s="375">
        <f t="shared" si="4"/>
        <v>0</v>
      </c>
      <c r="AB28" s="372">
        <f>VLOOKUP($A28,'2022 Units'!$A:$I,7,FALSE)</f>
        <v>0</v>
      </c>
      <c r="AC28" s="373">
        <f>VLOOKUP($A28,'2022 Units'!$A:$I,8,FALSE)</f>
        <v>0</v>
      </c>
      <c r="AD28" s="374">
        <f>VLOOKUP($A28,'2022 Units'!$A:$I,9,FALSE)</f>
        <v>0</v>
      </c>
      <c r="AE28" s="477">
        <f t="shared" si="5"/>
        <v>0</v>
      </c>
    </row>
    <row r="29" spans="1:32" x14ac:dyDescent="0.25">
      <c r="A29" s="32" t="s">
        <v>26</v>
      </c>
      <c r="C29" s="372">
        <v>0</v>
      </c>
      <c r="D29" s="373">
        <v>0</v>
      </c>
      <c r="E29" s="374">
        <v>0</v>
      </c>
      <c r="F29" s="375">
        <f t="shared" si="0"/>
        <v>0</v>
      </c>
      <c r="H29" s="372">
        <v>0</v>
      </c>
      <c r="I29" s="373">
        <v>0</v>
      </c>
      <c r="J29" s="374">
        <v>0</v>
      </c>
      <c r="K29" s="375">
        <f t="shared" si="1"/>
        <v>0</v>
      </c>
      <c r="M29" s="372">
        <v>0</v>
      </c>
      <c r="N29" s="373">
        <v>0</v>
      </c>
      <c r="O29" s="374">
        <v>0</v>
      </c>
      <c r="P29" s="375">
        <f t="shared" si="2"/>
        <v>0</v>
      </c>
      <c r="R29" s="372">
        <v>0</v>
      </c>
      <c r="S29" s="373">
        <v>0</v>
      </c>
      <c r="T29" s="374">
        <v>0</v>
      </c>
      <c r="U29" s="375">
        <f t="shared" si="3"/>
        <v>0</v>
      </c>
      <c r="W29" s="372">
        <v>0</v>
      </c>
      <c r="X29" s="373">
        <v>0</v>
      </c>
      <c r="Y29" s="374">
        <v>0</v>
      </c>
      <c r="Z29" s="375">
        <f t="shared" si="4"/>
        <v>0</v>
      </c>
      <c r="AB29" s="372">
        <f>VLOOKUP($A29,'2022 Units'!$A:$I,7,FALSE)</f>
        <v>0</v>
      </c>
      <c r="AC29" s="373">
        <f>VLOOKUP($A29,'2022 Units'!$A:$I,8,FALSE)</f>
        <v>0</v>
      </c>
      <c r="AD29" s="374">
        <f>VLOOKUP($A29,'2022 Units'!$A:$I,9,FALSE)</f>
        <v>0</v>
      </c>
      <c r="AE29" s="477">
        <f t="shared" si="5"/>
        <v>0</v>
      </c>
      <c r="AF29" s="8"/>
    </row>
    <row r="30" spans="1:32" x14ac:dyDescent="0.25">
      <c r="A30" s="32" t="s">
        <v>27</v>
      </c>
      <c r="C30" s="80">
        <v>2</v>
      </c>
      <c r="D30" s="76">
        <v>4</v>
      </c>
      <c r="E30" s="129">
        <v>42.5</v>
      </c>
      <c r="F30" s="126">
        <f t="shared" si="0"/>
        <v>21.25</v>
      </c>
      <c r="H30" s="78">
        <v>2</v>
      </c>
      <c r="I30" s="75">
        <v>4</v>
      </c>
      <c r="J30" s="127">
        <v>43</v>
      </c>
      <c r="K30" s="126">
        <f t="shared" si="1"/>
        <v>21.5</v>
      </c>
      <c r="M30" s="78">
        <v>2</v>
      </c>
      <c r="N30" s="75">
        <v>4</v>
      </c>
      <c r="O30" s="127">
        <v>43</v>
      </c>
      <c r="P30" s="126">
        <f t="shared" si="2"/>
        <v>21.5</v>
      </c>
      <c r="R30" s="78">
        <v>2</v>
      </c>
      <c r="S30" s="75">
        <v>4</v>
      </c>
      <c r="T30" s="127">
        <v>42.5</v>
      </c>
      <c r="U30" s="126">
        <f t="shared" si="3"/>
        <v>21.25</v>
      </c>
      <c r="W30" s="78">
        <v>2</v>
      </c>
      <c r="X30" s="75">
        <v>4</v>
      </c>
      <c r="Y30" s="127">
        <v>42.5</v>
      </c>
      <c r="Z30" s="125">
        <f t="shared" si="4"/>
        <v>21.25</v>
      </c>
      <c r="AB30" s="80">
        <f>VLOOKUP($A30,'2022 Units'!$A:$I,7,FALSE)</f>
        <v>0</v>
      </c>
      <c r="AC30" s="76">
        <f>VLOOKUP($A30,'2022 Units'!$A:$I,8,FALSE)</f>
        <v>0</v>
      </c>
      <c r="AD30" s="129">
        <f>VLOOKUP($A30,'2022 Units'!$A:$I,9,FALSE)</f>
        <v>0</v>
      </c>
      <c r="AE30" s="478">
        <f t="shared" si="5"/>
        <v>0</v>
      </c>
      <c r="AF30" s="8" t="s">
        <v>468</v>
      </c>
    </row>
    <row r="31" spans="1:32" x14ac:dyDescent="0.25">
      <c r="A31" s="32" t="s">
        <v>28</v>
      </c>
      <c r="C31" s="78">
        <v>922</v>
      </c>
      <c r="D31" s="75">
        <v>1081</v>
      </c>
      <c r="E31" s="127">
        <v>7292</v>
      </c>
      <c r="F31" s="126">
        <f t="shared" si="0"/>
        <v>7.9088937093275486</v>
      </c>
      <c r="H31" s="78">
        <v>917</v>
      </c>
      <c r="I31" s="75">
        <v>1064</v>
      </c>
      <c r="J31" s="127">
        <v>7261</v>
      </c>
      <c r="K31" s="126">
        <f t="shared" si="1"/>
        <v>7.9182115594329332</v>
      </c>
      <c r="M31" s="78">
        <v>931</v>
      </c>
      <c r="N31" s="75">
        <v>1058</v>
      </c>
      <c r="O31" s="127">
        <v>7370</v>
      </c>
      <c r="P31" s="126">
        <f t="shared" si="2"/>
        <v>7.9162191192266382</v>
      </c>
      <c r="R31" s="78">
        <v>904</v>
      </c>
      <c r="S31" s="75">
        <v>1071</v>
      </c>
      <c r="T31" s="127">
        <v>7314</v>
      </c>
      <c r="U31" s="126">
        <f t="shared" si="3"/>
        <v>8.0907079646017692</v>
      </c>
      <c r="W31" s="78">
        <v>923</v>
      </c>
      <c r="X31" s="75">
        <v>1098</v>
      </c>
      <c r="Y31" s="127">
        <v>7545</v>
      </c>
      <c r="Z31" s="125">
        <f t="shared" si="4"/>
        <v>8.1744312026002159</v>
      </c>
      <c r="AB31" s="78">
        <f>VLOOKUP($A31,'2022 Units'!$A:$I,7,FALSE)</f>
        <v>920</v>
      </c>
      <c r="AC31" s="75">
        <f>VLOOKUP($A31,'2022 Units'!$A:$I,8,FALSE)</f>
        <v>1097</v>
      </c>
      <c r="AD31" s="127">
        <f>VLOOKUP($A31,'2022 Units'!$A:$I,9,FALSE)</f>
        <v>7622</v>
      </c>
      <c r="AE31" s="475">
        <f t="shared" si="5"/>
        <v>8.284782608695652</v>
      </c>
      <c r="AF31" s="8"/>
    </row>
    <row r="32" spans="1:32" x14ac:dyDescent="0.25">
      <c r="A32" s="32" t="s">
        <v>29</v>
      </c>
      <c r="C32" s="80">
        <v>56</v>
      </c>
      <c r="D32" s="76">
        <v>137</v>
      </c>
      <c r="E32" s="129">
        <v>1201</v>
      </c>
      <c r="F32" s="126">
        <f t="shared" si="0"/>
        <v>21.446428571428573</v>
      </c>
      <c r="H32" s="78">
        <v>57</v>
      </c>
      <c r="I32" s="75">
        <v>136</v>
      </c>
      <c r="J32" s="129">
        <v>1201</v>
      </c>
      <c r="K32" s="126">
        <f t="shared" si="1"/>
        <v>21.07017543859649</v>
      </c>
      <c r="M32" s="78">
        <v>58</v>
      </c>
      <c r="N32" s="75">
        <v>135</v>
      </c>
      <c r="O32" s="127">
        <v>1201</v>
      </c>
      <c r="P32" s="126">
        <f t="shared" si="2"/>
        <v>20.706896551724139</v>
      </c>
      <c r="R32" s="78">
        <v>91</v>
      </c>
      <c r="S32" s="75">
        <v>170</v>
      </c>
      <c r="T32" s="127">
        <v>2298</v>
      </c>
      <c r="U32" s="126">
        <f t="shared" si="3"/>
        <v>25.252747252747252</v>
      </c>
      <c r="W32" s="78">
        <v>91</v>
      </c>
      <c r="X32" s="75">
        <v>171</v>
      </c>
      <c r="Y32" s="127">
        <v>2273</v>
      </c>
      <c r="Z32" s="125">
        <f t="shared" si="4"/>
        <v>24.978021978021978</v>
      </c>
      <c r="AB32" s="78">
        <f>VLOOKUP($A32,'2022 Units'!$A:$I,7,FALSE)</f>
        <v>92</v>
      </c>
      <c r="AC32" s="75">
        <f>VLOOKUP($A32,'2022 Units'!$A:$I,8,FALSE)</f>
        <v>169</v>
      </c>
      <c r="AD32" s="129">
        <f>VLOOKUP($A32,'2022 Units'!$A:$I,9,FALSE)</f>
        <v>2506</v>
      </c>
      <c r="AE32" s="475">
        <f t="shared" si="5"/>
        <v>27.239130434782609</v>
      </c>
    </row>
    <row r="33" spans="1:32" x14ac:dyDescent="0.25">
      <c r="A33" s="32" t="s">
        <v>30</v>
      </c>
      <c r="C33" s="80">
        <v>10</v>
      </c>
      <c r="D33" s="76">
        <v>12</v>
      </c>
      <c r="E33" s="129">
        <v>77.5</v>
      </c>
      <c r="F33" s="126">
        <f t="shared" si="0"/>
        <v>7.75</v>
      </c>
      <c r="H33" s="78">
        <v>10</v>
      </c>
      <c r="I33" s="75">
        <v>13</v>
      </c>
      <c r="J33" s="127">
        <v>85</v>
      </c>
      <c r="K33" s="126">
        <f t="shared" si="1"/>
        <v>8.5</v>
      </c>
      <c r="M33" s="78">
        <v>10</v>
      </c>
      <c r="N33" s="75">
        <v>13</v>
      </c>
      <c r="O33" s="127">
        <v>85</v>
      </c>
      <c r="P33" s="126">
        <f t="shared" si="2"/>
        <v>8.5</v>
      </c>
      <c r="R33" s="78">
        <v>10</v>
      </c>
      <c r="S33" s="75">
        <v>13</v>
      </c>
      <c r="T33" s="127">
        <v>85</v>
      </c>
      <c r="U33" s="126">
        <f t="shared" si="3"/>
        <v>8.5</v>
      </c>
      <c r="W33" s="78">
        <v>10</v>
      </c>
      <c r="X33" s="75">
        <v>13</v>
      </c>
      <c r="Y33" s="127">
        <v>85</v>
      </c>
      <c r="Z33" s="125">
        <f t="shared" si="4"/>
        <v>8.5</v>
      </c>
      <c r="AB33" s="78">
        <f>VLOOKUP($A33,'2022 Units'!$A:$I,7,FALSE)</f>
        <v>10</v>
      </c>
      <c r="AC33" s="75">
        <f>VLOOKUP($A33,'2022 Units'!$A:$I,8,FALSE)</f>
        <v>13</v>
      </c>
      <c r="AD33" s="127">
        <f>VLOOKUP($A33,'2022 Units'!$A:$I,9,FALSE)</f>
        <v>85</v>
      </c>
      <c r="AE33" s="475">
        <f t="shared" si="5"/>
        <v>8.5</v>
      </c>
    </row>
    <row r="34" spans="1:32" x14ac:dyDescent="0.25">
      <c r="A34" s="32" t="s">
        <v>31</v>
      </c>
      <c r="C34" s="80">
        <v>17</v>
      </c>
      <c r="D34" s="76">
        <v>36</v>
      </c>
      <c r="E34" s="129">
        <v>222</v>
      </c>
      <c r="F34" s="126">
        <f t="shared" si="0"/>
        <v>13.058823529411764</v>
      </c>
      <c r="H34" s="78">
        <v>17</v>
      </c>
      <c r="I34" s="75">
        <v>35</v>
      </c>
      <c r="J34" s="127">
        <v>224</v>
      </c>
      <c r="K34" s="126">
        <f t="shared" si="1"/>
        <v>13.176470588235293</v>
      </c>
      <c r="M34" s="78">
        <v>16</v>
      </c>
      <c r="N34" s="75">
        <v>34</v>
      </c>
      <c r="O34" s="127">
        <v>224</v>
      </c>
      <c r="P34" s="126">
        <f t="shared" si="2"/>
        <v>14</v>
      </c>
      <c r="R34" s="78">
        <v>16</v>
      </c>
      <c r="S34" s="75">
        <v>34</v>
      </c>
      <c r="T34" s="127">
        <v>229.3</v>
      </c>
      <c r="U34" s="126">
        <f t="shared" si="3"/>
        <v>14.331250000000001</v>
      </c>
      <c r="W34" s="78">
        <v>16</v>
      </c>
      <c r="X34" s="75">
        <v>34</v>
      </c>
      <c r="Y34" s="127">
        <v>232.3</v>
      </c>
      <c r="Z34" s="125">
        <f t="shared" si="4"/>
        <v>14.518750000000001</v>
      </c>
      <c r="AB34" s="78">
        <f>VLOOKUP($A34,'2022 Units'!$A:$I,7,FALSE)</f>
        <v>16</v>
      </c>
      <c r="AC34" s="75">
        <f>VLOOKUP($A34,'2022 Units'!$A:$I,8,FALSE)</f>
        <v>34</v>
      </c>
      <c r="AD34" s="127">
        <f>VLOOKUP($A34,'2022 Units'!$A:$I,9,FALSE)</f>
        <v>228</v>
      </c>
      <c r="AE34" s="475">
        <f t="shared" si="5"/>
        <v>14.25</v>
      </c>
    </row>
    <row r="35" spans="1:32" x14ac:dyDescent="0.25">
      <c r="A35" s="32" t="s">
        <v>33</v>
      </c>
      <c r="C35" s="80">
        <v>7</v>
      </c>
      <c r="D35" s="76">
        <v>7</v>
      </c>
      <c r="E35" s="129">
        <v>86.933999999999997</v>
      </c>
      <c r="F35" s="126">
        <f t="shared" si="0"/>
        <v>12.419142857142857</v>
      </c>
      <c r="H35" s="78">
        <v>7</v>
      </c>
      <c r="I35" s="75">
        <v>7</v>
      </c>
      <c r="J35" s="127">
        <v>86.933999999999997</v>
      </c>
      <c r="K35" s="126">
        <f t="shared" si="1"/>
        <v>12.419142857142857</v>
      </c>
      <c r="M35" s="78">
        <v>7</v>
      </c>
      <c r="N35" s="75">
        <v>7</v>
      </c>
      <c r="O35" s="127">
        <v>86.933999999999997</v>
      </c>
      <c r="P35" s="126">
        <f t="shared" si="2"/>
        <v>12.419142857142857</v>
      </c>
      <c r="R35" s="78">
        <v>7</v>
      </c>
      <c r="S35" s="75">
        <v>7</v>
      </c>
      <c r="T35" s="127">
        <v>90.3</v>
      </c>
      <c r="U35" s="126">
        <f t="shared" si="3"/>
        <v>12.9</v>
      </c>
      <c r="W35" s="78">
        <v>7</v>
      </c>
      <c r="X35" s="75">
        <v>7</v>
      </c>
      <c r="Y35" s="127">
        <v>90.3</v>
      </c>
      <c r="Z35" s="125">
        <f t="shared" si="4"/>
        <v>12.9</v>
      </c>
      <c r="AB35" s="78">
        <f>VLOOKUP($A35,'2022 Units'!$A:$I,7,FALSE)</f>
        <v>7</v>
      </c>
      <c r="AC35" s="75">
        <f>VLOOKUP($A35,'2022 Units'!$A:$I,8,FALSE)</f>
        <v>7</v>
      </c>
      <c r="AD35" s="127">
        <f>VLOOKUP($A35,'2022 Units'!$A:$I,9,FALSE)</f>
        <v>90</v>
      </c>
      <c r="AE35" s="125">
        <f t="shared" si="5"/>
        <v>12.857142857142858</v>
      </c>
    </row>
    <row r="36" spans="1:32" x14ac:dyDescent="0.25">
      <c r="A36" s="32" t="s">
        <v>34</v>
      </c>
      <c r="C36" s="80">
        <v>11</v>
      </c>
      <c r="D36" s="76">
        <v>11</v>
      </c>
      <c r="E36" s="129">
        <v>80.5</v>
      </c>
      <c r="F36" s="126">
        <f t="shared" si="0"/>
        <v>7.3181818181818183</v>
      </c>
      <c r="H36" s="80">
        <v>11</v>
      </c>
      <c r="I36" s="76">
        <v>11</v>
      </c>
      <c r="J36" s="129">
        <v>80.5</v>
      </c>
      <c r="K36" s="126">
        <f t="shared" si="1"/>
        <v>7.3181818181818183</v>
      </c>
      <c r="M36" s="78">
        <v>10</v>
      </c>
      <c r="N36" s="75">
        <v>10</v>
      </c>
      <c r="O36" s="127">
        <v>75.5</v>
      </c>
      <c r="P36" s="126">
        <f t="shared" si="2"/>
        <v>7.55</v>
      </c>
      <c r="R36" s="78">
        <v>10</v>
      </c>
      <c r="S36" s="75">
        <v>10</v>
      </c>
      <c r="T36" s="127">
        <v>76</v>
      </c>
      <c r="U36" s="126">
        <f t="shared" si="3"/>
        <v>7.6</v>
      </c>
      <c r="W36" s="78">
        <v>10</v>
      </c>
      <c r="X36" s="75">
        <v>10</v>
      </c>
      <c r="Y36" s="127">
        <v>75.5</v>
      </c>
      <c r="Z36" s="125">
        <f t="shared" si="4"/>
        <v>7.55</v>
      </c>
      <c r="AB36" s="78">
        <f>VLOOKUP($A36,'2022 Units'!$A:$I,7,FALSE)</f>
        <v>10</v>
      </c>
      <c r="AC36" s="75">
        <f>VLOOKUP($A36,'2022 Units'!$A:$I,8,FALSE)</f>
        <v>10</v>
      </c>
      <c r="AD36" s="127">
        <f>VLOOKUP($A36,'2022 Units'!$A:$I,9,FALSE)</f>
        <v>75</v>
      </c>
      <c r="AE36" s="125">
        <f t="shared" si="5"/>
        <v>7.5</v>
      </c>
    </row>
    <row r="37" spans="1:32" x14ac:dyDescent="0.25">
      <c r="A37" s="32" t="s">
        <v>35</v>
      </c>
      <c r="C37" s="78">
        <v>40</v>
      </c>
      <c r="D37" s="75">
        <v>50</v>
      </c>
      <c r="E37" s="127">
        <v>216</v>
      </c>
      <c r="F37" s="126">
        <f t="shared" si="0"/>
        <v>5.4</v>
      </c>
      <c r="H37" s="78">
        <v>40</v>
      </c>
      <c r="I37" s="75">
        <v>50</v>
      </c>
      <c r="J37" s="127">
        <v>216</v>
      </c>
      <c r="K37" s="126">
        <f t="shared" si="1"/>
        <v>5.4</v>
      </c>
      <c r="M37" s="78">
        <v>39</v>
      </c>
      <c r="N37" s="75">
        <v>49</v>
      </c>
      <c r="O37" s="127">
        <v>212</v>
      </c>
      <c r="P37" s="126">
        <f t="shared" si="2"/>
        <v>5.4358974358974361</v>
      </c>
      <c r="R37" s="78">
        <v>48</v>
      </c>
      <c r="S37" s="75">
        <v>57</v>
      </c>
      <c r="T37" s="127">
        <v>209</v>
      </c>
      <c r="U37" s="126">
        <f t="shared" si="3"/>
        <v>4.354166666666667</v>
      </c>
      <c r="W37" s="78">
        <v>46</v>
      </c>
      <c r="X37" s="75">
        <v>53</v>
      </c>
      <c r="Y37" s="127">
        <v>189.5</v>
      </c>
      <c r="Z37" s="125">
        <f t="shared" si="4"/>
        <v>4.1195652173913047</v>
      </c>
      <c r="AB37" s="78">
        <f>VLOOKUP($A37,'2022 Units'!$A:$I,7,FALSE)</f>
        <v>45</v>
      </c>
      <c r="AC37" s="75">
        <f>VLOOKUP($A37,'2022 Units'!$A:$I,8,FALSE)</f>
        <v>49</v>
      </c>
      <c r="AD37" s="127">
        <f>VLOOKUP($A37,'2022 Units'!$A:$I,9,FALSE)</f>
        <v>178</v>
      </c>
      <c r="AE37" s="125">
        <f t="shared" ref="AE37:AE58" si="6">IF(AD37=0,0,AD37/AB37)</f>
        <v>3.9555555555555557</v>
      </c>
      <c r="AF37" s="8"/>
    </row>
    <row r="38" spans="1:32" x14ac:dyDescent="0.25">
      <c r="A38" s="32" t="s">
        <v>36</v>
      </c>
      <c r="C38" s="80">
        <v>4</v>
      </c>
      <c r="D38" s="75">
        <v>5</v>
      </c>
      <c r="E38" s="127">
        <v>36</v>
      </c>
      <c r="F38" s="126">
        <f t="shared" si="0"/>
        <v>9</v>
      </c>
      <c r="H38" s="78">
        <v>4</v>
      </c>
      <c r="I38" s="75">
        <v>5</v>
      </c>
      <c r="J38" s="127">
        <v>36</v>
      </c>
      <c r="K38" s="126">
        <f t="shared" si="1"/>
        <v>9</v>
      </c>
      <c r="M38" s="78">
        <v>4</v>
      </c>
      <c r="N38" s="75">
        <v>5</v>
      </c>
      <c r="O38" s="127">
        <v>36</v>
      </c>
      <c r="P38" s="126">
        <f t="shared" si="2"/>
        <v>9</v>
      </c>
      <c r="R38" s="78">
        <v>4</v>
      </c>
      <c r="S38" s="75">
        <v>5</v>
      </c>
      <c r="T38" s="127">
        <v>36</v>
      </c>
      <c r="U38" s="126">
        <f t="shared" si="3"/>
        <v>9</v>
      </c>
      <c r="W38" s="78">
        <v>4</v>
      </c>
      <c r="X38" s="75">
        <v>5</v>
      </c>
      <c r="Y38" s="127">
        <v>36</v>
      </c>
      <c r="Z38" s="125">
        <f t="shared" si="4"/>
        <v>9</v>
      </c>
      <c r="AB38" s="78">
        <f>VLOOKUP($A38,'2022 Units'!$A:$I,7,FALSE)</f>
        <v>4</v>
      </c>
      <c r="AC38" s="75">
        <f>VLOOKUP($A38,'2022 Units'!$A:$I,8,FALSE)</f>
        <v>5</v>
      </c>
      <c r="AD38" s="127">
        <f>VLOOKUP($A38,'2022 Units'!$A:$I,9,FALSE)</f>
        <v>36</v>
      </c>
      <c r="AE38" s="125">
        <f t="shared" si="6"/>
        <v>9</v>
      </c>
    </row>
    <row r="39" spans="1:32" x14ac:dyDescent="0.25">
      <c r="A39" s="32" t="s">
        <v>37</v>
      </c>
      <c r="C39" s="78">
        <v>17</v>
      </c>
      <c r="D39" s="75">
        <v>22</v>
      </c>
      <c r="E39" s="127">
        <v>281</v>
      </c>
      <c r="F39" s="126">
        <f t="shared" si="0"/>
        <v>16.529411764705884</v>
      </c>
      <c r="H39" s="78">
        <v>17</v>
      </c>
      <c r="I39" s="75">
        <v>22</v>
      </c>
      <c r="J39" s="127">
        <v>281</v>
      </c>
      <c r="K39" s="126">
        <f t="shared" si="1"/>
        <v>16.529411764705884</v>
      </c>
      <c r="M39" s="78">
        <v>17</v>
      </c>
      <c r="N39" s="75">
        <v>22</v>
      </c>
      <c r="O39" s="127">
        <v>281</v>
      </c>
      <c r="P39" s="126">
        <f t="shared" si="2"/>
        <v>16.529411764705884</v>
      </c>
      <c r="R39" s="78">
        <v>17</v>
      </c>
      <c r="S39" s="75">
        <v>22</v>
      </c>
      <c r="T39" s="127">
        <v>305</v>
      </c>
      <c r="U39" s="126">
        <f t="shared" si="3"/>
        <v>17.941176470588236</v>
      </c>
      <c r="W39" s="78">
        <v>17</v>
      </c>
      <c r="X39" s="75">
        <v>22</v>
      </c>
      <c r="Y39" s="127">
        <v>305</v>
      </c>
      <c r="Z39" s="125">
        <f t="shared" si="4"/>
        <v>17.941176470588236</v>
      </c>
      <c r="AB39" s="78">
        <f>VLOOKUP($A39,'2022 Units'!$A:$I,7,FALSE)</f>
        <v>17</v>
      </c>
      <c r="AC39" s="75">
        <f>VLOOKUP($A39,'2022 Units'!$A:$I,8,FALSE)</f>
        <v>22</v>
      </c>
      <c r="AD39" s="127">
        <f>VLOOKUP($A39,'2022 Units'!$A:$I,9,FALSE)</f>
        <v>305</v>
      </c>
      <c r="AE39" s="125">
        <f t="shared" si="6"/>
        <v>17.941176470588236</v>
      </c>
      <c r="AF39" s="8"/>
    </row>
    <row r="40" spans="1:32" x14ac:dyDescent="0.25">
      <c r="A40" s="32" t="s">
        <v>38</v>
      </c>
      <c r="C40" s="78">
        <v>18</v>
      </c>
      <c r="D40" s="75">
        <v>20</v>
      </c>
      <c r="E40" s="127">
        <v>175</v>
      </c>
      <c r="F40" s="126">
        <f t="shared" si="0"/>
        <v>9.7222222222222214</v>
      </c>
      <c r="H40" s="78">
        <v>18</v>
      </c>
      <c r="I40" s="75">
        <v>20</v>
      </c>
      <c r="J40" s="127">
        <v>175</v>
      </c>
      <c r="K40" s="126">
        <f t="shared" si="1"/>
        <v>9.7222222222222214</v>
      </c>
      <c r="M40" s="78">
        <v>16</v>
      </c>
      <c r="N40" s="75">
        <v>18</v>
      </c>
      <c r="O40" s="127">
        <v>165</v>
      </c>
      <c r="P40" s="126">
        <f t="shared" si="2"/>
        <v>10.3125</v>
      </c>
      <c r="R40" s="78">
        <v>16</v>
      </c>
      <c r="S40" s="75">
        <v>17</v>
      </c>
      <c r="T40" s="127">
        <v>161</v>
      </c>
      <c r="U40" s="126">
        <f t="shared" si="3"/>
        <v>10.0625</v>
      </c>
      <c r="W40" s="78">
        <v>15</v>
      </c>
      <c r="X40" s="75">
        <v>15</v>
      </c>
      <c r="Y40" s="127">
        <v>71</v>
      </c>
      <c r="Z40" s="125">
        <f t="shared" si="4"/>
        <v>4.7333333333333334</v>
      </c>
      <c r="AB40" s="78">
        <f>VLOOKUP($A40,'2022 Units'!$A:$I,7,FALSE)</f>
        <v>15</v>
      </c>
      <c r="AC40" s="75">
        <f>VLOOKUP($A40,'2022 Units'!$A:$I,8,FALSE)</f>
        <v>15</v>
      </c>
      <c r="AD40" s="127">
        <f>VLOOKUP($A40,'2022 Units'!$A:$I,9,FALSE)</f>
        <v>71</v>
      </c>
      <c r="AE40" s="125">
        <f t="shared" si="6"/>
        <v>4.7333333333333334</v>
      </c>
    </row>
    <row r="41" spans="1:32" x14ac:dyDescent="0.25">
      <c r="A41" s="32" t="s">
        <v>39</v>
      </c>
      <c r="C41" s="372">
        <v>0</v>
      </c>
      <c r="D41" s="373">
        <v>0</v>
      </c>
      <c r="E41" s="374">
        <v>0</v>
      </c>
      <c r="F41" s="375">
        <f t="shared" si="0"/>
        <v>0</v>
      </c>
      <c r="H41" s="372">
        <v>0</v>
      </c>
      <c r="I41" s="373">
        <v>0</v>
      </c>
      <c r="J41" s="374">
        <v>0</v>
      </c>
      <c r="K41" s="375">
        <f t="shared" si="1"/>
        <v>0</v>
      </c>
      <c r="M41" s="372">
        <v>0</v>
      </c>
      <c r="N41" s="373">
        <v>0</v>
      </c>
      <c r="O41" s="374">
        <v>0</v>
      </c>
      <c r="P41" s="375">
        <f t="shared" si="2"/>
        <v>0</v>
      </c>
      <c r="R41" s="372">
        <v>0</v>
      </c>
      <c r="S41" s="373">
        <v>0</v>
      </c>
      <c r="T41" s="374">
        <v>0</v>
      </c>
      <c r="U41" s="375">
        <f t="shared" si="3"/>
        <v>0</v>
      </c>
      <c r="W41" s="372">
        <v>0</v>
      </c>
      <c r="X41" s="373">
        <v>0</v>
      </c>
      <c r="Y41" s="374">
        <v>0</v>
      </c>
      <c r="Z41" s="375">
        <f t="shared" si="4"/>
        <v>0</v>
      </c>
      <c r="AB41" s="372">
        <f>VLOOKUP($A41,'2022 Units'!$A:$I,7,FALSE)</f>
        <v>0</v>
      </c>
      <c r="AC41" s="373">
        <f>VLOOKUP($A41,'2022 Units'!$A:$I,8,FALSE)</f>
        <v>0</v>
      </c>
      <c r="AD41" s="374">
        <f>VLOOKUP($A41,'2022 Units'!$A:$I,9,FALSE)</f>
        <v>0</v>
      </c>
      <c r="AE41" s="375">
        <f t="shared" si="6"/>
        <v>0</v>
      </c>
    </row>
    <row r="42" spans="1:32" x14ac:dyDescent="0.25">
      <c r="A42" s="32" t="s">
        <v>40</v>
      </c>
      <c r="C42" s="80">
        <v>20</v>
      </c>
      <c r="D42" s="76">
        <v>24</v>
      </c>
      <c r="E42" s="129">
        <v>166</v>
      </c>
      <c r="F42" s="126">
        <f>IF(E42=0,0,E42/C42)</f>
        <v>8.3000000000000007</v>
      </c>
      <c r="H42" s="80">
        <v>21</v>
      </c>
      <c r="I42" s="76">
        <v>25</v>
      </c>
      <c r="J42" s="129">
        <v>168</v>
      </c>
      <c r="K42" s="126">
        <f>IF(J42=0,0,J42/H42)</f>
        <v>8</v>
      </c>
      <c r="M42" s="80">
        <v>21</v>
      </c>
      <c r="N42" s="76">
        <v>25</v>
      </c>
      <c r="O42" s="129">
        <v>168</v>
      </c>
      <c r="P42" s="126">
        <f>IF(O42=0,0,O42/M42)</f>
        <v>8</v>
      </c>
      <c r="R42" s="80">
        <v>21</v>
      </c>
      <c r="S42" s="76">
        <v>27</v>
      </c>
      <c r="T42" s="129">
        <v>168</v>
      </c>
      <c r="U42" s="126">
        <f>IF(T42=0,0,T42/R42)</f>
        <v>8</v>
      </c>
      <c r="W42" s="80">
        <v>20</v>
      </c>
      <c r="X42" s="76">
        <v>26</v>
      </c>
      <c r="Y42" s="129">
        <v>168</v>
      </c>
      <c r="Z42" s="125">
        <f>IF(Y42=0,0,Y42/W42)</f>
        <v>8.4</v>
      </c>
      <c r="AB42" s="80">
        <f>VLOOKUP($A42,'2022 Units'!$A:$I,7,FALSE)</f>
        <v>20</v>
      </c>
      <c r="AC42" s="76">
        <f>VLOOKUP($A42,'2022 Units'!$A:$I,8,FALSE)</f>
        <v>26</v>
      </c>
      <c r="AD42" s="129">
        <f>VLOOKUP($A42,'2022 Units'!$A:$I,9,FALSE)</f>
        <v>170</v>
      </c>
      <c r="AE42" s="125">
        <f t="shared" si="6"/>
        <v>8.5</v>
      </c>
    </row>
    <row r="43" spans="1:32" x14ac:dyDescent="0.25">
      <c r="A43" s="32" t="s">
        <v>41</v>
      </c>
      <c r="C43" s="80">
        <v>5</v>
      </c>
      <c r="D43" s="76">
        <v>12</v>
      </c>
      <c r="E43" s="129">
        <v>34</v>
      </c>
      <c r="F43" s="126">
        <f t="shared" si="0"/>
        <v>6.8</v>
      </c>
      <c r="H43" s="78">
        <v>5</v>
      </c>
      <c r="I43" s="75">
        <v>12</v>
      </c>
      <c r="J43" s="127">
        <v>34</v>
      </c>
      <c r="K43" s="126">
        <f t="shared" si="1"/>
        <v>6.8</v>
      </c>
      <c r="M43" s="78">
        <v>5</v>
      </c>
      <c r="N43" s="75">
        <v>12</v>
      </c>
      <c r="O43" s="127">
        <v>34</v>
      </c>
      <c r="P43" s="126">
        <f t="shared" si="2"/>
        <v>6.8</v>
      </c>
      <c r="R43" s="78">
        <v>5</v>
      </c>
      <c r="S43" s="75">
        <v>12</v>
      </c>
      <c r="T43" s="127">
        <v>34</v>
      </c>
      <c r="U43" s="126">
        <f t="shared" si="3"/>
        <v>6.8</v>
      </c>
      <c r="W43" s="78">
        <v>5</v>
      </c>
      <c r="X43" s="75">
        <v>12</v>
      </c>
      <c r="Y43" s="127">
        <v>39</v>
      </c>
      <c r="Z43" s="125">
        <f t="shared" si="4"/>
        <v>7.8</v>
      </c>
      <c r="AB43" s="78">
        <f>VLOOKUP($A43,'2022 Units'!$A:$I,7,FALSE)</f>
        <v>5</v>
      </c>
      <c r="AC43" s="75">
        <f>VLOOKUP($A43,'2022 Units'!$A:$I,8,FALSE)</f>
        <v>12</v>
      </c>
      <c r="AD43" s="127">
        <f>VLOOKUP($A43,'2022 Units'!$A:$I,9,FALSE)</f>
        <v>39</v>
      </c>
      <c r="AE43" s="125">
        <f t="shared" si="6"/>
        <v>7.8</v>
      </c>
    </row>
    <row r="44" spans="1:32" x14ac:dyDescent="0.25">
      <c r="A44" s="32" t="s">
        <v>42</v>
      </c>
      <c r="C44" s="78">
        <v>19</v>
      </c>
      <c r="D44" s="75">
        <v>22</v>
      </c>
      <c r="E44" s="127">
        <v>203</v>
      </c>
      <c r="F44" s="126">
        <f t="shared" si="0"/>
        <v>10.684210526315789</v>
      </c>
      <c r="H44" s="78">
        <v>19</v>
      </c>
      <c r="I44" s="75">
        <v>22</v>
      </c>
      <c r="J44" s="127">
        <v>203</v>
      </c>
      <c r="K44" s="126">
        <f t="shared" si="1"/>
        <v>10.684210526315789</v>
      </c>
      <c r="M44" s="78">
        <v>19</v>
      </c>
      <c r="N44" s="75">
        <v>22</v>
      </c>
      <c r="O44" s="127">
        <v>204</v>
      </c>
      <c r="P44" s="126">
        <f t="shared" si="2"/>
        <v>10.736842105263158</v>
      </c>
      <c r="R44" s="78">
        <v>19</v>
      </c>
      <c r="S44" s="75">
        <v>22</v>
      </c>
      <c r="T44" s="127">
        <v>204</v>
      </c>
      <c r="U44" s="126">
        <f t="shared" si="3"/>
        <v>10.736842105263158</v>
      </c>
      <c r="W44" s="78">
        <v>19</v>
      </c>
      <c r="X44" s="75">
        <v>22</v>
      </c>
      <c r="Y44" s="127">
        <v>204</v>
      </c>
      <c r="Z44" s="125">
        <f t="shared" si="4"/>
        <v>10.736842105263158</v>
      </c>
      <c r="AB44" s="78">
        <f>VLOOKUP($A44,'2022 Units'!$A:$I,7,FALSE)</f>
        <v>19</v>
      </c>
      <c r="AC44" s="75">
        <f>VLOOKUP($A44,'2022 Units'!$A:$I,8,FALSE)</f>
        <v>22</v>
      </c>
      <c r="AD44" s="127">
        <f>VLOOKUP($A44,'2022 Units'!$A:$I,9,FALSE)</f>
        <v>204</v>
      </c>
      <c r="AE44" s="125">
        <f t="shared" si="6"/>
        <v>10.736842105263158</v>
      </c>
    </row>
    <row r="45" spans="1:32" x14ac:dyDescent="0.25">
      <c r="A45" s="32" t="s">
        <v>43</v>
      </c>
      <c r="C45" s="78">
        <v>4</v>
      </c>
      <c r="D45" s="75">
        <v>4</v>
      </c>
      <c r="E45" s="127">
        <v>20</v>
      </c>
      <c r="F45" s="126">
        <f t="shared" si="0"/>
        <v>5</v>
      </c>
      <c r="H45" s="78">
        <v>4</v>
      </c>
      <c r="I45" s="75">
        <v>4</v>
      </c>
      <c r="J45" s="127">
        <v>20</v>
      </c>
      <c r="K45" s="126">
        <f t="shared" si="1"/>
        <v>5</v>
      </c>
      <c r="M45" s="78">
        <v>3</v>
      </c>
      <c r="N45" s="75">
        <v>3</v>
      </c>
      <c r="O45" s="127">
        <v>15</v>
      </c>
      <c r="P45" s="126">
        <f t="shared" si="2"/>
        <v>5</v>
      </c>
      <c r="R45" s="78">
        <v>3</v>
      </c>
      <c r="S45" s="75">
        <v>3</v>
      </c>
      <c r="T45" s="127">
        <v>15</v>
      </c>
      <c r="U45" s="126">
        <f t="shared" si="3"/>
        <v>5</v>
      </c>
      <c r="W45" s="78">
        <v>3</v>
      </c>
      <c r="X45" s="75">
        <v>3</v>
      </c>
      <c r="Y45" s="127">
        <v>15</v>
      </c>
      <c r="Z45" s="125">
        <f t="shared" si="4"/>
        <v>5</v>
      </c>
      <c r="AB45" s="78">
        <f>VLOOKUP($A45,'2022 Units'!$A:$I,7,FALSE)</f>
        <v>3</v>
      </c>
      <c r="AC45" s="75">
        <f>VLOOKUP($A45,'2022 Units'!$A:$I,8,FALSE)</f>
        <v>3</v>
      </c>
      <c r="AD45" s="127">
        <f>VLOOKUP($A45,'2022 Units'!$A:$I,9,FALSE)</f>
        <v>15</v>
      </c>
      <c r="AE45" s="125">
        <f t="shared" si="6"/>
        <v>5</v>
      </c>
    </row>
    <row r="46" spans="1:32" x14ac:dyDescent="0.25">
      <c r="A46" s="32" t="s">
        <v>44</v>
      </c>
      <c r="C46" s="80">
        <v>8</v>
      </c>
      <c r="D46" s="76">
        <v>16</v>
      </c>
      <c r="E46" s="129">
        <v>370</v>
      </c>
      <c r="F46" s="126">
        <f t="shared" si="0"/>
        <v>46.25</v>
      </c>
      <c r="H46" s="80">
        <v>9</v>
      </c>
      <c r="I46" s="76">
        <v>18</v>
      </c>
      <c r="J46" s="129">
        <v>420</v>
      </c>
      <c r="K46" s="126">
        <f t="shared" si="1"/>
        <v>46.666666666666664</v>
      </c>
      <c r="M46" s="78">
        <v>9</v>
      </c>
      <c r="N46" s="421">
        <v>18</v>
      </c>
      <c r="O46" s="127">
        <v>420</v>
      </c>
      <c r="P46" s="126">
        <f t="shared" si="2"/>
        <v>46.666666666666664</v>
      </c>
      <c r="R46" s="78">
        <v>9</v>
      </c>
      <c r="S46" s="75">
        <v>18</v>
      </c>
      <c r="T46" s="127">
        <v>420</v>
      </c>
      <c r="U46" s="126">
        <f t="shared" si="3"/>
        <v>46.666666666666664</v>
      </c>
      <c r="W46" s="78">
        <v>9</v>
      </c>
      <c r="X46" s="75">
        <v>18</v>
      </c>
      <c r="Y46" s="127">
        <v>425</v>
      </c>
      <c r="Z46" s="125">
        <f t="shared" si="4"/>
        <v>47.222222222222221</v>
      </c>
      <c r="AB46" s="78">
        <f>VLOOKUP($A46,'2022 Units'!$A:$I,7,FALSE)</f>
        <v>9</v>
      </c>
      <c r="AC46" s="75">
        <f>VLOOKUP($A46,'2022 Units'!$A:$I,8,FALSE)</f>
        <v>18</v>
      </c>
      <c r="AD46" s="127">
        <f>VLOOKUP($A46,'2022 Units'!$A:$I,9,FALSE)</f>
        <v>425</v>
      </c>
      <c r="AE46" s="125">
        <f t="shared" si="6"/>
        <v>47.222222222222221</v>
      </c>
      <c r="AF46" s="358"/>
    </row>
    <row r="47" spans="1:32" x14ac:dyDescent="0.25">
      <c r="A47" s="32" t="s">
        <v>45</v>
      </c>
      <c r="C47" s="78">
        <v>11</v>
      </c>
      <c r="D47" s="75">
        <v>14</v>
      </c>
      <c r="E47" s="127">
        <v>72.5</v>
      </c>
      <c r="F47" s="126">
        <f t="shared" si="0"/>
        <v>6.5909090909090908</v>
      </c>
      <c r="H47" s="78">
        <v>11</v>
      </c>
      <c r="I47" s="75">
        <v>14</v>
      </c>
      <c r="J47" s="127">
        <v>72.5</v>
      </c>
      <c r="K47" s="126">
        <f t="shared" si="1"/>
        <v>6.5909090909090908</v>
      </c>
      <c r="M47" s="78">
        <v>11</v>
      </c>
      <c r="N47" s="75">
        <v>18</v>
      </c>
      <c r="O47" s="127">
        <v>72.5</v>
      </c>
      <c r="P47" s="126">
        <f t="shared" si="2"/>
        <v>6.5909090909090908</v>
      </c>
      <c r="R47" s="78">
        <v>11</v>
      </c>
      <c r="S47" s="75">
        <v>12</v>
      </c>
      <c r="T47" s="127">
        <v>72</v>
      </c>
      <c r="U47" s="126">
        <f t="shared" si="3"/>
        <v>6.5454545454545459</v>
      </c>
      <c r="W47" s="78">
        <v>11</v>
      </c>
      <c r="X47" s="75">
        <v>11</v>
      </c>
      <c r="Y47" s="127">
        <v>67</v>
      </c>
      <c r="Z47" s="125">
        <f t="shared" si="4"/>
        <v>6.0909090909090908</v>
      </c>
      <c r="AB47" s="78">
        <f>VLOOKUP($A47,'2022 Units'!$A:$I,7,FALSE)</f>
        <v>11</v>
      </c>
      <c r="AC47" s="75">
        <f>VLOOKUP($A47,'2022 Units'!$A:$I,8,FALSE)</f>
        <v>12</v>
      </c>
      <c r="AD47" s="127">
        <f>VLOOKUP($A47,'2022 Units'!$A:$I,9,FALSE)</f>
        <v>77</v>
      </c>
      <c r="AE47" s="125">
        <f t="shared" si="6"/>
        <v>7</v>
      </c>
      <c r="AF47" s="8"/>
    </row>
    <row r="48" spans="1:32" x14ac:dyDescent="0.25">
      <c r="A48" s="32" t="s">
        <v>46</v>
      </c>
      <c r="C48" s="78">
        <v>15</v>
      </c>
      <c r="D48" s="75">
        <v>31</v>
      </c>
      <c r="E48" s="127">
        <v>269</v>
      </c>
      <c r="F48" s="126">
        <f t="shared" si="0"/>
        <v>17.933333333333334</v>
      </c>
      <c r="H48" s="78">
        <v>14</v>
      </c>
      <c r="I48" s="75">
        <v>28</v>
      </c>
      <c r="J48" s="127">
        <v>260</v>
      </c>
      <c r="K48" s="126">
        <f t="shared" si="1"/>
        <v>18.571428571428573</v>
      </c>
      <c r="M48" s="78">
        <v>14</v>
      </c>
      <c r="N48" s="75">
        <v>21</v>
      </c>
      <c r="O48" s="127">
        <v>260</v>
      </c>
      <c r="P48" s="126">
        <f t="shared" si="2"/>
        <v>18.571428571428573</v>
      </c>
      <c r="R48" s="78">
        <v>14</v>
      </c>
      <c r="S48" s="75">
        <v>28</v>
      </c>
      <c r="T48" s="127">
        <v>260</v>
      </c>
      <c r="U48" s="126">
        <f t="shared" si="3"/>
        <v>18.571428571428573</v>
      </c>
      <c r="W48" s="78">
        <v>14</v>
      </c>
      <c r="X48" s="75">
        <v>28</v>
      </c>
      <c r="Y48" s="127">
        <v>260</v>
      </c>
      <c r="Z48" s="125">
        <f t="shared" si="4"/>
        <v>18.571428571428573</v>
      </c>
      <c r="AB48" s="78">
        <f>VLOOKUP($A48,'2022 Units'!$A:$I,7,FALSE)</f>
        <v>14</v>
      </c>
      <c r="AC48" s="75">
        <f>VLOOKUP($A48,'2022 Units'!$A:$I,8,FALSE)</f>
        <v>28</v>
      </c>
      <c r="AD48" s="127">
        <f>VLOOKUP($A48,'2022 Units'!$A:$I,9,FALSE)</f>
        <v>277</v>
      </c>
      <c r="AE48" s="125">
        <f t="shared" si="6"/>
        <v>19.785714285714285</v>
      </c>
    </row>
    <row r="49" spans="1:32" x14ac:dyDescent="0.25">
      <c r="A49" s="32" t="s">
        <v>47</v>
      </c>
      <c r="C49" s="80">
        <v>5</v>
      </c>
      <c r="D49" s="76">
        <v>5</v>
      </c>
      <c r="E49" s="129">
        <v>25</v>
      </c>
      <c r="F49" s="126">
        <f t="shared" si="0"/>
        <v>5</v>
      </c>
      <c r="H49" s="78">
        <v>5</v>
      </c>
      <c r="I49" s="75">
        <v>5</v>
      </c>
      <c r="J49" s="127">
        <v>25</v>
      </c>
      <c r="K49" s="126">
        <f t="shared" si="1"/>
        <v>5</v>
      </c>
      <c r="M49" s="78">
        <v>5</v>
      </c>
      <c r="N49" s="75">
        <v>28</v>
      </c>
      <c r="O49" s="127">
        <v>25</v>
      </c>
      <c r="P49" s="126">
        <f t="shared" si="2"/>
        <v>5</v>
      </c>
      <c r="R49" s="78">
        <v>5</v>
      </c>
      <c r="S49" s="75">
        <v>5</v>
      </c>
      <c r="T49" s="127">
        <v>25</v>
      </c>
      <c r="U49" s="126">
        <f t="shared" si="3"/>
        <v>5</v>
      </c>
      <c r="W49" s="78">
        <v>5</v>
      </c>
      <c r="X49" s="75">
        <v>5</v>
      </c>
      <c r="Y49" s="127">
        <v>25</v>
      </c>
      <c r="Z49" s="125">
        <f t="shared" si="4"/>
        <v>5</v>
      </c>
      <c r="AB49" s="78">
        <f>VLOOKUP($A49,'2022 Units'!$A:$I,7,FALSE)</f>
        <v>5</v>
      </c>
      <c r="AC49" s="75">
        <f>VLOOKUP($A49,'2022 Units'!$A:$I,8,FALSE)</f>
        <v>5</v>
      </c>
      <c r="AD49" s="127">
        <f>VLOOKUP($A49,'2022 Units'!$A:$I,9,FALSE)</f>
        <v>25</v>
      </c>
      <c r="AE49" s="125">
        <f t="shared" si="6"/>
        <v>5</v>
      </c>
      <c r="AF49" s="8"/>
    </row>
    <row r="50" spans="1:32" x14ac:dyDescent="0.25">
      <c r="A50" s="32" t="s">
        <v>48</v>
      </c>
      <c r="C50" s="78">
        <v>9</v>
      </c>
      <c r="D50" s="75">
        <v>10</v>
      </c>
      <c r="E50" s="127">
        <v>37</v>
      </c>
      <c r="F50" s="126">
        <f t="shared" si="0"/>
        <v>4.1111111111111107</v>
      </c>
      <c r="H50" s="78">
        <v>9</v>
      </c>
      <c r="I50" s="75">
        <v>10</v>
      </c>
      <c r="J50" s="127">
        <v>40</v>
      </c>
      <c r="K50" s="126">
        <f t="shared" si="1"/>
        <v>4.4444444444444446</v>
      </c>
      <c r="M50" s="78">
        <v>9</v>
      </c>
      <c r="N50" s="75">
        <v>5</v>
      </c>
      <c r="O50" s="127">
        <v>40</v>
      </c>
      <c r="P50" s="126">
        <f t="shared" si="2"/>
        <v>4.4444444444444446</v>
      </c>
      <c r="R50" s="155" t="s">
        <v>410</v>
      </c>
      <c r="S50" s="14" t="s">
        <v>410</v>
      </c>
      <c r="T50" s="415" t="s">
        <v>410</v>
      </c>
      <c r="U50" s="224" t="s">
        <v>410</v>
      </c>
      <c r="W50" s="78">
        <v>9</v>
      </c>
      <c r="X50" s="76">
        <v>10</v>
      </c>
      <c r="Y50" s="127">
        <v>40</v>
      </c>
      <c r="Z50" s="125">
        <f t="shared" si="4"/>
        <v>4.4444444444444446</v>
      </c>
      <c r="AB50" s="78">
        <f>VLOOKUP($A50,'2022 Units'!$A:$I,7,FALSE)</f>
        <v>9</v>
      </c>
      <c r="AC50" s="76">
        <f>VLOOKUP($A50,'2022 Units'!$A:$I,8,FALSE)</f>
        <v>10</v>
      </c>
      <c r="AD50" s="127">
        <f>VLOOKUP($A50,'2022 Units'!$A:$I,9,FALSE)</f>
        <v>40</v>
      </c>
      <c r="AE50" s="125">
        <f t="shared" si="6"/>
        <v>4.4444444444444446</v>
      </c>
      <c r="AF50" s="8" t="s">
        <v>467</v>
      </c>
    </row>
    <row r="51" spans="1:32" x14ac:dyDescent="0.25">
      <c r="A51" s="32" t="s">
        <v>49</v>
      </c>
      <c r="C51" s="372">
        <v>0</v>
      </c>
      <c r="D51" s="373">
        <v>0</v>
      </c>
      <c r="E51" s="374">
        <v>0</v>
      </c>
      <c r="F51" s="375">
        <f t="shared" si="0"/>
        <v>0</v>
      </c>
      <c r="H51" s="372">
        <v>0</v>
      </c>
      <c r="I51" s="373">
        <v>0</v>
      </c>
      <c r="J51" s="374">
        <v>0</v>
      </c>
      <c r="K51" s="375">
        <f t="shared" si="1"/>
        <v>0</v>
      </c>
      <c r="M51" s="372">
        <v>0</v>
      </c>
      <c r="N51" s="373">
        <v>0</v>
      </c>
      <c r="O51" s="374">
        <v>0</v>
      </c>
      <c r="P51" s="375">
        <f t="shared" si="2"/>
        <v>0</v>
      </c>
      <c r="R51" s="372">
        <v>0</v>
      </c>
      <c r="S51" s="373">
        <v>0</v>
      </c>
      <c r="T51" s="374">
        <v>0</v>
      </c>
      <c r="U51" s="375">
        <f t="shared" si="3"/>
        <v>0</v>
      </c>
      <c r="W51" s="372">
        <v>0</v>
      </c>
      <c r="X51" s="373">
        <v>0</v>
      </c>
      <c r="Y51" s="374">
        <v>0</v>
      </c>
      <c r="Z51" s="375">
        <f t="shared" si="4"/>
        <v>0</v>
      </c>
      <c r="AB51" s="372">
        <f>VLOOKUP($A51,'2022 Units'!$A:$I,7,FALSE)</f>
        <v>0</v>
      </c>
      <c r="AC51" s="373">
        <f>VLOOKUP($A51,'2022 Units'!$A:$I,8,FALSE)</f>
        <v>0</v>
      </c>
      <c r="AD51" s="374">
        <f>VLOOKUP($A51,'2022 Units'!$A:$I,9,FALSE)</f>
        <v>0</v>
      </c>
      <c r="AE51" s="375">
        <f t="shared" si="6"/>
        <v>0</v>
      </c>
    </row>
    <row r="52" spans="1:32" x14ac:dyDescent="0.25">
      <c r="A52" s="32" t="s">
        <v>50</v>
      </c>
      <c r="C52" s="78">
        <v>14</v>
      </c>
      <c r="D52" s="75">
        <v>24</v>
      </c>
      <c r="E52" s="127">
        <v>127.02500000000001</v>
      </c>
      <c r="F52" s="126">
        <f t="shared" si="0"/>
        <v>9.0732142857142861</v>
      </c>
      <c r="H52" s="78">
        <v>13</v>
      </c>
      <c r="I52" s="75">
        <v>23</v>
      </c>
      <c r="J52" s="127">
        <v>123.02500000000001</v>
      </c>
      <c r="K52" s="126">
        <f t="shared" si="1"/>
        <v>9.463461538461539</v>
      </c>
      <c r="M52" s="78">
        <v>12</v>
      </c>
      <c r="N52" s="75">
        <v>0</v>
      </c>
      <c r="O52" s="127">
        <v>115.02500000000001</v>
      </c>
      <c r="P52" s="126">
        <f t="shared" si="2"/>
        <v>9.5854166666666671</v>
      </c>
      <c r="R52" s="78">
        <v>12</v>
      </c>
      <c r="S52" s="75">
        <v>20</v>
      </c>
      <c r="T52" s="127">
        <v>113.33499999999999</v>
      </c>
      <c r="U52" s="126">
        <f t="shared" si="3"/>
        <v>9.4445833333333322</v>
      </c>
      <c r="W52" s="78">
        <v>12</v>
      </c>
      <c r="X52" s="75">
        <v>20</v>
      </c>
      <c r="Y52" s="127">
        <v>113</v>
      </c>
      <c r="Z52" s="125">
        <f t="shared" si="4"/>
        <v>9.4166666666666661</v>
      </c>
      <c r="AB52" s="78">
        <f>VLOOKUP($A52,'2022 Units'!$A:$I,7,FALSE)</f>
        <v>12</v>
      </c>
      <c r="AC52" s="75">
        <f>VLOOKUP($A52,'2022 Units'!$A:$I,8,FALSE)</f>
        <v>20</v>
      </c>
      <c r="AD52" s="127">
        <f>VLOOKUP($A52,'2022 Units'!$A:$I,9,FALSE)</f>
        <v>113</v>
      </c>
      <c r="AE52" s="125">
        <f t="shared" si="6"/>
        <v>9.4166666666666661</v>
      </c>
    </row>
    <row r="53" spans="1:32" x14ac:dyDescent="0.25">
      <c r="A53" s="32" t="s">
        <v>51</v>
      </c>
      <c r="C53" s="372">
        <v>0</v>
      </c>
      <c r="D53" s="373">
        <v>0</v>
      </c>
      <c r="E53" s="374">
        <v>0</v>
      </c>
      <c r="F53" s="375">
        <f t="shared" si="0"/>
        <v>0</v>
      </c>
      <c r="H53" s="372">
        <v>0</v>
      </c>
      <c r="I53" s="373">
        <v>0</v>
      </c>
      <c r="J53" s="374">
        <v>0</v>
      </c>
      <c r="K53" s="375">
        <f t="shared" si="1"/>
        <v>0</v>
      </c>
      <c r="M53" s="372">
        <v>0</v>
      </c>
      <c r="N53" s="373">
        <v>0</v>
      </c>
      <c r="O53" s="374">
        <v>0</v>
      </c>
      <c r="P53" s="375">
        <f t="shared" si="2"/>
        <v>0</v>
      </c>
      <c r="R53" s="372">
        <v>0</v>
      </c>
      <c r="S53" s="373">
        <v>0</v>
      </c>
      <c r="T53" s="374">
        <v>0</v>
      </c>
      <c r="U53" s="375">
        <f t="shared" si="3"/>
        <v>0</v>
      </c>
      <c r="W53" s="372">
        <v>0</v>
      </c>
      <c r="X53" s="373">
        <v>0</v>
      </c>
      <c r="Y53" s="374">
        <v>0</v>
      </c>
      <c r="Z53" s="375">
        <f t="shared" si="4"/>
        <v>0</v>
      </c>
      <c r="AB53" s="372">
        <f>VLOOKUP($A53,'2022 Units'!$A:$I,7,FALSE)</f>
        <v>0</v>
      </c>
      <c r="AC53" s="373">
        <f>VLOOKUP($A53,'2022 Units'!$A:$I,8,FALSE)</f>
        <v>0</v>
      </c>
      <c r="AD53" s="374">
        <f>VLOOKUP($A53,'2022 Units'!$A:$I,9,FALSE)</f>
        <v>0</v>
      </c>
      <c r="AE53" s="375">
        <f t="shared" si="6"/>
        <v>0</v>
      </c>
      <c r="AF53" s="8"/>
    </row>
    <row r="54" spans="1:32" x14ac:dyDescent="0.25">
      <c r="A54" s="32" t="s">
        <v>52</v>
      </c>
      <c r="C54" s="78">
        <v>188</v>
      </c>
      <c r="D54" s="75">
        <v>239</v>
      </c>
      <c r="E54" s="127">
        <v>7583</v>
      </c>
      <c r="F54" s="126">
        <f t="shared" si="0"/>
        <v>40.335106382978722</v>
      </c>
      <c r="H54" s="80">
        <v>181</v>
      </c>
      <c r="I54" s="76">
        <v>231</v>
      </c>
      <c r="J54" s="129">
        <v>7583</v>
      </c>
      <c r="K54" s="126">
        <f t="shared" si="1"/>
        <v>41.895027624309392</v>
      </c>
      <c r="M54" s="78">
        <v>180</v>
      </c>
      <c r="N54" s="75">
        <v>1</v>
      </c>
      <c r="O54" s="127">
        <v>7617</v>
      </c>
      <c r="P54" s="126">
        <f t="shared" si="2"/>
        <v>42.31666666666667</v>
      </c>
      <c r="R54" s="78">
        <v>179</v>
      </c>
      <c r="S54" s="75">
        <v>199</v>
      </c>
      <c r="T54" s="127">
        <v>7774</v>
      </c>
      <c r="U54" s="126">
        <f t="shared" si="3"/>
        <v>43.430167597765362</v>
      </c>
      <c r="W54" s="78">
        <v>178</v>
      </c>
      <c r="X54" s="75">
        <v>190</v>
      </c>
      <c r="Y54" s="127">
        <v>7891</v>
      </c>
      <c r="Z54" s="125">
        <f t="shared" si="4"/>
        <v>44.331460674157306</v>
      </c>
      <c r="AB54" s="80">
        <f>VLOOKUP($A54,'2022 Units'!$A:$I,7,FALSE)</f>
        <v>176</v>
      </c>
      <c r="AC54" s="76">
        <f>VLOOKUP($A54,'2022 Units'!$A:$I,8,FALSE)</f>
        <v>185</v>
      </c>
      <c r="AD54" s="129">
        <f>VLOOKUP($A54,'2022 Units'!$A:$I,9,FALSE)</f>
        <v>7853</v>
      </c>
      <c r="AE54" s="125">
        <f t="shared" si="6"/>
        <v>44.61931818181818</v>
      </c>
    </row>
    <row r="55" spans="1:32" x14ac:dyDescent="0.25">
      <c r="A55" s="32" t="s">
        <v>53</v>
      </c>
      <c r="C55" s="80">
        <v>5</v>
      </c>
      <c r="D55" s="76">
        <v>5</v>
      </c>
      <c r="E55" s="129">
        <v>42.5</v>
      </c>
      <c r="F55" s="126">
        <f t="shared" si="0"/>
        <v>8.5</v>
      </c>
      <c r="H55" s="78">
        <v>5</v>
      </c>
      <c r="I55" s="75">
        <v>5</v>
      </c>
      <c r="J55" s="127">
        <v>42.5</v>
      </c>
      <c r="K55" s="126">
        <f t="shared" si="1"/>
        <v>8.5</v>
      </c>
      <c r="M55" s="78">
        <v>5</v>
      </c>
      <c r="N55" s="75">
        <v>222</v>
      </c>
      <c r="O55" s="127">
        <v>42.5</v>
      </c>
      <c r="P55" s="126">
        <f t="shared" si="2"/>
        <v>8.5</v>
      </c>
      <c r="R55" s="78">
        <v>5</v>
      </c>
      <c r="S55" s="75">
        <v>5</v>
      </c>
      <c r="T55" s="127">
        <v>42.5</v>
      </c>
      <c r="U55" s="126">
        <f t="shared" si="3"/>
        <v>8.5</v>
      </c>
      <c r="W55" s="78">
        <v>5</v>
      </c>
      <c r="X55" s="75">
        <v>5</v>
      </c>
      <c r="Y55" s="127">
        <v>42.5</v>
      </c>
      <c r="Z55" s="125">
        <f t="shared" si="4"/>
        <v>8.5</v>
      </c>
      <c r="AB55" s="80">
        <f>VLOOKUP($A55,'2022 Units'!$A:$I,7,FALSE)</f>
        <v>6</v>
      </c>
      <c r="AC55" s="76">
        <f>VLOOKUP($A55,'2022 Units'!$A:$I,8,FALSE)</f>
        <v>6</v>
      </c>
      <c r="AD55" s="129">
        <f>VLOOKUP($A55,'2022 Units'!$A:$I,9,FALSE)</f>
        <v>43</v>
      </c>
      <c r="AE55" s="475">
        <f t="shared" si="6"/>
        <v>7.166666666666667</v>
      </c>
    </row>
    <row r="56" spans="1:32" x14ac:dyDescent="0.25">
      <c r="A56" s="32" t="s">
        <v>55</v>
      </c>
      <c r="C56" s="80">
        <v>13</v>
      </c>
      <c r="D56" s="76">
        <v>14</v>
      </c>
      <c r="E56" s="129">
        <v>74</v>
      </c>
      <c r="F56" s="126">
        <f t="shared" si="0"/>
        <v>5.6923076923076925</v>
      </c>
      <c r="H56" s="78">
        <v>13</v>
      </c>
      <c r="I56" s="75">
        <v>14</v>
      </c>
      <c r="J56" s="127">
        <v>70</v>
      </c>
      <c r="K56" s="126">
        <f t="shared" si="1"/>
        <v>5.384615384615385</v>
      </c>
      <c r="M56" s="78">
        <v>13</v>
      </c>
      <c r="N56" s="75">
        <v>7</v>
      </c>
      <c r="O56" s="127">
        <v>71</v>
      </c>
      <c r="P56" s="126">
        <f t="shared" si="2"/>
        <v>5.4615384615384617</v>
      </c>
      <c r="R56" s="78">
        <v>13</v>
      </c>
      <c r="S56" s="75">
        <v>15</v>
      </c>
      <c r="T56" s="127">
        <v>71</v>
      </c>
      <c r="U56" s="126">
        <f t="shared" si="3"/>
        <v>5.4615384615384617</v>
      </c>
      <c r="W56" s="78">
        <v>13</v>
      </c>
      <c r="X56" s="75">
        <v>15</v>
      </c>
      <c r="Y56" s="127">
        <v>71</v>
      </c>
      <c r="Z56" s="125">
        <f t="shared" si="4"/>
        <v>5.4615384615384617</v>
      </c>
      <c r="AB56" s="78">
        <f>VLOOKUP($A56,'2022 Units'!$A:$I,7,FALSE)</f>
        <v>13</v>
      </c>
      <c r="AC56" s="75">
        <f>VLOOKUP($A56,'2022 Units'!$A:$I,8,FALSE)</f>
        <v>16</v>
      </c>
      <c r="AD56" s="127">
        <f>VLOOKUP($A56,'2022 Units'!$A:$I,9,FALSE)</f>
        <v>72</v>
      </c>
      <c r="AE56" s="125">
        <f t="shared" si="6"/>
        <v>5.5384615384615383</v>
      </c>
    </row>
    <row r="57" spans="1:32" x14ac:dyDescent="0.25">
      <c r="A57" s="32" t="s">
        <v>56</v>
      </c>
      <c r="C57" s="78">
        <v>6</v>
      </c>
      <c r="D57" s="75">
        <v>6</v>
      </c>
      <c r="E57" s="127">
        <v>27</v>
      </c>
      <c r="F57" s="126">
        <f t="shared" si="0"/>
        <v>4.5</v>
      </c>
      <c r="H57" s="78">
        <v>6</v>
      </c>
      <c r="I57" s="75">
        <v>6</v>
      </c>
      <c r="J57" s="127">
        <v>27</v>
      </c>
      <c r="K57" s="126">
        <f t="shared" si="1"/>
        <v>4.5</v>
      </c>
      <c r="M57" s="78">
        <v>6</v>
      </c>
      <c r="N57" s="75">
        <v>15</v>
      </c>
      <c r="O57" s="127">
        <v>27</v>
      </c>
      <c r="P57" s="126">
        <f t="shared" si="2"/>
        <v>4.5</v>
      </c>
      <c r="R57" s="78">
        <v>6</v>
      </c>
      <c r="S57" s="75">
        <v>6</v>
      </c>
      <c r="T57" s="127">
        <v>27</v>
      </c>
      <c r="U57" s="126">
        <f t="shared" si="3"/>
        <v>4.5</v>
      </c>
      <c r="W57" s="78">
        <v>6</v>
      </c>
      <c r="X57" s="75">
        <v>6</v>
      </c>
      <c r="Y57" s="127">
        <v>27</v>
      </c>
      <c r="Z57" s="125">
        <f t="shared" si="4"/>
        <v>4.5</v>
      </c>
      <c r="AB57" s="78">
        <f>VLOOKUP($A57,'2022 Units'!$A:$I,7,FALSE)</f>
        <v>6</v>
      </c>
      <c r="AC57" s="75">
        <f>VLOOKUP($A57,'2022 Units'!$A:$I,8,FALSE)</f>
        <v>6</v>
      </c>
      <c r="AD57" s="127">
        <f>VLOOKUP($A57,'2022 Units'!$A:$I,9,FALSE)</f>
        <v>27</v>
      </c>
      <c r="AE57" s="125">
        <f t="shared" si="6"/>
        <v>4.5</v>
      </c>
    </row>
    <row r="58" spans="1:32" ht="15.75" thickBot="1" x14ac:dyDescent="0.3">
      <c r="A58" s="33" t="s">
        <v>57</v>
      </c>
      <c r="C58" s="84">
        <v>27</v>
      </c>
      <c r="D58" s="85">
        <v>29</v>
      </c>
      <c r="E58" s="131">
        <v>150</v>
      </c>
      <c r="F58" s="132">
        <f t="shared" si="0"/>
        <v>5.5555555555555554</v>
      </c>
      <c r="H58" s="90">
        <v>27</v>
      </c>
      <c r="I58" s="91">
        <v>29</v>
      </c>
      <c r="J58" s="133">
        <v>150</v>
      </c>
      <c r="K58" s="132">
        <f t="shared" si="1"/>
        <v>5.5555555555555554</v>
      </c>
      <c r="M58" s="90">
        <v>27</v>
      </c>
      <c r="N58" s="91">
        <v>6</v>
      </c>
      <c r="O58" s="133">
        <v>150</v>
      </c>
      <c r="P58" s="132">
        <f t="shared" si="2"/>
        <v>5.5555555555555554</v>
      </c>
      <c r="R58" s="90">
        <v>27</v>
      </c>
      <c r="S58" s="91">
        <v>29</v>
      </c>
      <c r="T58" s="133">
        <v>152</v>
      </c>
      <c r="U58" s="132">
        <f t="shared" si="3"/>
        <v>5.6296296296296298</v>
      </c>
      <c r="W58" s="90">
        <v>28</v>
      </c>
      <c r="X58" s="91">
        <v>30</v>
      </c>
      <c r="Y58" s="133">
        <v>157</v>
      </c>
      <c r="Z58" s="125">
        <f t="shared" si="4"/>
        <v>5.6071428571428568</v>
      </c>
      <c r="AB58" s="90">
        <f>VLOOKUP($A58,'2022 Units'!$A:$I,7,FALSE)</f>
        <v>28</v>
      </c>
      <c r="AC58" s="91">
        <f>VLOOKUP($A58,'2022 Units'!$A:$I,8,FALSE)</f>
        <v>30</v>
      </c>
      <c r="AD58" s="133">
        <f>VLOOKUP($A58,'2022 Units'!$A:$I,9,FALSE)</f>
        <v>157</v>
      </c>
      <c r="AE58" s="125">
        <f t="shared" si="6"/>
        <v>5.6071428571428568</v>
      </c>
    </row>
    <row r="60" spans="1:32" ht="15.75" thickBot="1" x14ac:dyDescent="0.3"/>
    <row r="61" spans="1:32" ht="15.75" thickBot="1" x14ac:dyDescent="0.3">
      <c r="A61" t="s">
        <v>412</v>
      </c>
      <c r="C61" s="364">
        <f>SUM(C5:C8,C9:C13,C15,C17,C19:C20,C22,C25,C27,C30:C40,C42:C50,C52,C54:C58)</f>
        <v>1855</v>
      </c>
      <c r="D61" s="364">
        <f>SUM(D5:D8,D9:D13,D15,D17,D19:D20,D22,D25,D27,D30:D40,D42:D50,D52,D54:D58)</f>
        <v>2441</v>
      </c>
      <c r="E61" s="364">
        <f>SUM(E5:E8,E9:E13,E15,E17,E19:E20,E22,E25,E27,E30:E40,E42:E50,E52,E54:E58)</f>
        <v>28429.444000000003</v>
      </c>
      <c r="F61" s="364">
        <f>E61/C61</f>
        <v>15.325845822102428</v>
      </c>
      <c r="H61" s="364">
        <f>SUM(H5:H8,H9:H13,H15,H17,H19:H20,H22,H25,H27,H30:H40,H42:H50,H52,H54:H58)</f>
        <v>1848</v>
      </c>
      <c r="I61" s="364">
        <f>SUM(I5:I8,I9:I13,I15,I17,I19:I20,I22,I25,I27,I30:I40,I42:I50,I52,I54:I58)</f>
        <v>2410</v>
      </c>
      <c r="J61" s="364">
        <f>SUM(J5:J8,J9:J13,J15,J17,J19:J20,J22,J25,J27,J30:J40,J42:J50,J52,J54:J58)</f>
        <v>28494.044000000002</v>
      </c>
      <c r="K61" s="364">
        <f>J61/H61</f>
        <v>15.418854978354979</v>
      </c>
      <c r="M61" s="364">
        <f>SUM(M5:M8,M9:M13,M15,M17,M19:M20,M22,M25,M27,M30:M40,M42:M50,M52,M54:M58)</f>
        <v>1852</v>
      </c>
      <c r="N61" s="364">
        <f>SUM(N5:N8,N9:N13,N15,N17,N19:N20,N22,N25,N27,N30:N40,N42:N50,N52,N54:N58)</f>
        <v>2350</v>
      </c>
      <c r="O61" s="364">
        <f>SUM(O5:O8,O9:O13,O15,O17,O19:O20,O22,O25,O27,O30:O40,O42:O50,O52,O54:O58)</f>
        <v>28604.244000000002</v>
      </c>
      <c r="P61" s="364">
        <f>O61/M61</f>
        <v>15.44505615550756</v>
      </c>
      <c r="R61" s="364">
        <f>SUM(R5:R8,R9:R13,R15,R17,R19:R20,R22,R25,R27,R30:R40,R42:R50,R52,R54:R58)</f>
        <v>1853</v>
      </c>
      <c r="S61" s="364">
        <f>SUM(S5:S8,S9:S13,S15,S17,S19:S20,S22,S25,S27,S30:S40,S42:S50,S52,S54:S58)</f>
        <v>2388</v>
      </c>
      <c r="T61" s="364">
        <f>SUM(T5:T8,T9:T13,T15,T17,T19:T20,T22,T25,T27,T30:T40,T42:T50,T52,T54:T58)</f>
        <v>30264.051999999996</v>
      </c>
      <c r="U61" s="364">
        <f>T61/R61</f>
        <v>16.332461953588773</v>
      </c>
      <c r="W61" s="364">
        <f>SUM(W5:W8,W9:W13,W15,W17,W19:W20,W22,W25,W27,W30:W40,W42:W50,W52,W54:W58)</f>
        <v>1879</v>
      </c>
      <c r="X61" s="364">
        <f>SUM(X5:X8,X9:X13,X15,X17,X19:X20,X22,X25,X27,X30:X40,X42:X50,X52,X54:X58)</f>
        <v>2412</v>
      </c>
      <c r="Y61" s="364">
        <f>SUM(Y5:Y8,Y9:Y13,Y15,Y17,Y19:Y20,Y22,Y25,Y27,Y30:Y40,Y42:Y50,Y52,Y54:Y58)</f>
        <v>30640.517</v>
      </c>
      <c r="Z61" s="364">
        <f>Y61/W61</f>
        <v>16.30682118147951</v>
      </c>
      <c r="AB61" s="364">
        <f>SUM(AB5:AB8,AB9:AB13,AB15,AB17,AB19:AB20,AB22,AB25,AB27,AB30:AB40,AB43:AB50,AB52,AB54:AB58)</f>
        <v>1848</v>
      </c>
      <c r="AC61" s="364">
        <f>SUM(AC5:AC8,AC9:AC13,AC15,AC17,AC19:AC20,AC22,AC25,AC27,AC30:AC40,AC43:AC50,AC52,AC54:AC58)</f>
        <v>2367</v>
      </c>
      <c r="AD61" s="364">
        <f>SUM(AD5:AD8,AD9:AD13,AD15,AD17,AD19:AD20,AD22,AD25,AD27,AD30:AD40,AD43:AD50,AD52,AD54:AD58)</f>
        <v>37061</v>
      </c>
      <c r="AE61" s="364">
        <f>AD61/AB61</f>
        <v>20.054653679653679</v>
      </c>
    </row>
    <row r="63" spans="1:32" x14ac:dyDescent="0.25">
      <c r="R63">
        <f>COUNT(R5:R8,R9:R13,R15,R17,R19:R20,R22,R25,R27,R30:R40,R42:R50,R52,R54:R58)</f>
        <v>41</v>
      </c>
    </row>
  </sheetData>
  <autoFilter ref="A4:AF58" xr:uid="{C066DFB5-3009-433C-86DE-EA0997209F89}"/>
  <hyperlinks>
    <hyperlink ref="A1" location="'Tab Legend'!A1" display="Tab Legend" xr:uid="{ED1D9871-2002-4C64-8CD7-1C0A9E654821}"/>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6E214-5AEF-40AC-BB3D-48C1C4C161CB}">
  <sheetPr>
    <tabColor theme="8"/>
  </sheetPr>
  <dimension ref="A1:Y66"/>
  <sheetViews>
    <sheetView showGridLines="0" zoomScale="85" zoomScaleNormal="85" workbookViewId="0">
      <pane xSplit="1" ySplit="5" topLeftCell="B6" activePane="bottomRight" state="frozen"/>
      <selection pane="topRight" activeCell="B1" sqref="B1"/>
      <selection pane="bottomLeft" activeCell="A6" sqref="A6"/>
      <selection pane="bottomRight"/>
    </sheetView>
  </sheetViews>
  <sheetFormatPr defaultRowHeight="15" x14ac:dyDescent="0.25"/>
  <cols>
    <col min="1" max="1" width="45.85546875" customWidth="1"/>
    <col min="2" max="2" width="0.85546875" customWidth="1"/>
    <col min="3" max="3" width="46.85546875" hidden="1" customWidth="1"/>
    <col min="4" max="9" width="10.5703125" bestFit="1" customWidth="1"/>
    <col min="10" max="10" width="8.5703125" hidden="1" customWidth="1"/>
    <col min="11" max="16" width="8.5703125" bestFit="1" customWidth="1"/>
    <col min="17" max="17" width="8" hidden="1" customWidth="1"/>
    <col min="18" max="22" width="8" customWidth="1"/>
    <col min="23" max="23" width="8.28515625" bestFit="1" customWidth="1"/>
  </cols>
  <sheetData>
    <row r="1" spans="1:25" s="278" customFormat="1" ht="15.75" thickBot="1" x14ac:dyDescent="0.3">
      <c r="A1" s="15" t="s">
        <v>298</v>
      </c>
      <c r="B1" s="414"/>
      <c r="C1" s="282">
        <v>3</v>
      </c>
      <c r="D1" s="412">
        <f>C1+24</f>
        <v>27</v>
      </c>
      <c r="E1" s="412">
        <f>D1+24</f>
        <v>51</v>
      </c>
      <c r="F1" s="412">
        <f>E1+24</f>
        <v>75</v>
      </c>
      <c r="G1" s="412">
        <f>F1+24</f>
        <v>99</v>
      </c>
      <c r="H1" s="412">
        <f>G1+24</f>
        <v>123</v>
      </c>
      <c r="I1" s="414"/>
      <c r="J1" s="412">
        <v>9</v>
      </c>
      <c r="K1" s="412">
        <f>J1+8</f>
        <v>17</v>
      </c>
      <c r="L1" s="412">
        <f>K1+8</f>
        <v>25</v>
      </c>
      <c r="M1" s="412">
        <f>L1+8</f>
        <v>33</v>
      </c>
      <c r="N1" s="412">
        <f>M1+8</f>
        <v>41</v>
      </c>
      <c r="O1" s="412">
        <f>N1+8</f>
        <v>49</v>
      </c>
      <c r="P1" s="414"/>
      <c r="Q1" s="414"/>
      <c r="R1" s="414"/>
      <c r="X1" s="414"/>
      <c r="Y1" s="414"/>
    </row>
    <row r="2" spans="1:25" ht="16.5" thickBot="1" x14ac:dyDescent="0.3">
      <c r="A2" s="506" t="s">
        <v>58</v>
      </c>
      <c r="C2" s="503" t="s">
        <v>270</v>
      </c>
      <c r="D2" s="504"/>
      <c r="E2" s="504"/>
      <c r="F2" s="504"/>
      <c r="G2" s="504"/>
      <c r="H2" s="504"/>
      <c r="I2" s="504"/>
      <c r="J2" s="504"/>
      <c r="K2" s="504"/>
      <c r="L2" s="504"/>
      <c r="M2" s="504"/>
      <c r="N2" s="504"/>
      <c r="O2" s="504"/>
      <c r="P2" s="504"/>
      <c r="Q2" s="504"/>
      <c r="R2" s="504"/>
      <c r="S2" s="504"/>
      <c r="T2" s="504"/>
      <c r="U2" s="504"/>
      <c r="V2" s="504"/>
      <c r="W2" s="505"/>
    </row>
    <row r="3" spans="1:25" x14ac:dyDescent="0.25">
      <c r="A3" s="507"/>
      <c r="C3" s="515" t="s">
        <v>247</v>
      </c>
      <c r="D3" s="516"/>
      <c r="E3" s="516"/>
      <c r="F3" s="516"/>
      <c r="G3" s="516"/>
      <c r="H3" s="516"/>
      <c r="I3" s="517"/>
      <c r="J3" s="512"/>
      <c r="K3" s="513"/>
      <c r="L3" s="513"/>
      <c r="M3" s="513"/>
      <c r="N3" s="513"/>
      <c r="O3" s="513"/>
      <c r="P3" s="514"/>
      <c r="Q3" s="498"/>
      <c r="R3" s="499"/>
      <c r="S3" s="500"/>
      <c r="T3" s="500"/>
      <c r="U3" s="501"/>
      <c r="V3" s="501"/>
      <c r="W3" s="502"/>
    </row>
    <row r="4" spans="1:25" ht="15.75" thickBot="1" x14ac:dyDescent="0.3">
      <c r="A4" s="507"/>
      <c r="C4" s="518" t="s">
        <v>241</v>
      </c>
      <c r="D4" s="510"/>
      <c r="E4" s="510"/>
      <c r="F4" s="510"/>
      <c r="G4" s="510"/>
      <c r="H4" s="510"/>
      <c r="I4" s="511"/>
      <c r="J4" s="509" t="s">
        <v>364</v>
      </c>
      <c r="K4" s="510"/>
      <c r="L4" s="510"/>
      <c r="M4" s="510"/>
      <c r="N4" s="510"/>
      <c r="O4" s="510"/>
      <c r="P4" s="511"/>
      <c r="Q4" s="493" t="s">
        <v>240</v>
      </c>
      <c r="R4" s="494"/>
      <c r="S4" s="495"/>
      <c r="T4" s="495"/>
      <c r="U4" s="496"/>
      <c r="V4" s="496"/>
      <c r="W4" s="497"/>
    </row>
    <row r="5" spans="1:25" ht="15.75" thickBot="1" x14ac:dyDescent="0.3">
      <c r="A5" s="508"/>
      <c r="C5" s="436">
        <v>2017</v>
      </c>
      <c r="D5" s="190">
        <v>2018</v>
      </c>
      <c r="E5" s="181">
        <v>2019</v>
      </c>
      <c r="F5" s="181">
        <v>2020</v>
      </c>
      <c r="G5" s="181">
        <v>2021</v>
      </c>
      <c r="H5" s="183">
        <v>2022</v>
      </c>
      <c r="I5" s="182" t="s">
        <v>361</v>
      </c>
      <c r="J5" s="180">
        <v>2017</v>
      </c>
      <c r="K5" s="190">
        <v>2018</v>
      </c>
      <c r="L5" s="181">
        <v>2019</v>
      </c>
      <c r="M5" s="181">
        <v>2020</v>
      </c>
      <c r="N5" s="183">
        <v>2021</v>
      </c>
      <c r="O5" s="183">
        <v>2022</v>
      </c>
      <c r="P5" s="182" t="s">
        <v>361</v>
      </c>
      <c r="Q5" s="180">
        <v>2017</v>
      </c>
      <c r="R5" s="190">
        <v>2018</v>
      </c>
      <c r="S5" s="181">
        <v>2019</v>
      </c>
      <c r="T5" s="181">
        <v>2020</v>
      </c>
      <c r="U5" s="183">
        <v>2021</v>
      </c>
      <c r="V5" s="183">
        <v>2022</v>
      </c>
      <c r="W5" s="182" t="s">
        <v>361</v>
      </c>
    </row>
    <row r="6" spans="1:25" x14ac:dyDescent="0.25">
      <c r="A6" s="39" t="s">
        <v>1</v>
      </c>
      <c r="C6" s="433">
        <f>VLOOKUP($A6,'Trial Balance'!$A:$ZZ,C$1,FALSE)/1000</f>
        <v>11981.334080000001</v>
      </c>
      <c r="D6" s="177">
        <f>VLOOKUP($A6,'Trial Balance'!$A:$ZZ,D$1,FALSE)/1000</f>
        <v>13939.699980000001</v>
      </c>
      <c r="E6" s="118">
        <f>VLOOKUP($A6,'Trial Balance'!$A:$ZZ,E$1,FALSE)/1000</f>
        <v>32307.510630000001</v>
      </c>
      <c r="F6" s="118">
        <f>VLOOKUP($A6,'Trial Balance'!$A:$ZZ,F$1,FALSE)/1000</f>
        <v>28891.002329999999</v>
      </c>
      <c r="G6" s="184">
        <f>VLOOKUP($A6,'Trial Balance'!$A:$ZZ,G$1,FALSE)/1000</f>
        <v>29564.754670000002</v>
      </c>
      <c r="H6" s="184">
        <f>VLOOKUP($A6,'Trial Balance'!$A:$ZZ,H$1,FALSE)/1000</f>
        <v>32262.719510000003</v>
      </c>
      <c r="I6" s="119">
        <f>AVERAGEIF(D6:H6,"&lt;&gt;0")</f>
        <v>27393.137423999997</v>
      </c>
      <c r="J6" s="110">
        <f>VLOOKUP($A6,'Customer Numbers'!$A:$ZZ,J$1,FALSE)/1000</f>
        <v>1037.2619999999999</v>
      </c>
      <c r="K6" s="177">
        <f>VLOOKUP($A6,'Customer Numbers'!$A:$ZZ,K$1,FALSE)/1000</f>
        <v>1046.7760000000001</v>
      </c>
      <c r="L6" s="118">
        <f>VLOOKUP($A6,'Customer Numbers'!$A:$ZZ,L$1,FALSE)/1000</f>
        <v>1054.614</v>
      </c>
      <c r="M6" s="118">
        <f>VLOOKUP($A6,'Customer Numbers'!$A:$ZZ,M$1,FALSE)/1000</f>
        <v>1062.0409999999999</v>
      </c>
      <c r="N6" s="184">
        <f>VLOOKUP($A6,'Customer Numbers'!$A:$ZZ,N$1,FALSE)/1000</f>
        <v>1069.684</v>
      </c>
      <c r="O6" s="184">
        <f>VLOOKUP($A6,'Customer Numbers'!$A:$ZZ,O$1,FALSE)/1000</f>
        <v>1076.538</v>
      </c>
      <c r="P6" s="119">
        <f>AVERAGEIF(K6:O6,"&lt;&gt;0")</f>
        <v>1061.9306000000001</v>
      </c>
      <c r="Q6" s="108">
        <f t="shared" ref="Q6:Q37" si="0">C6/J6</f>
        <v>11.550923566080701</v>
      </c>
      <c r="R6" s="187">
        <f>D6/K6</f>
        <v>13.316793640664288</v>
      </c>
      <c r="S6" s="112">
        <f>E6/L6</f>
        <v>30.634441255283924</v>
      </c>
      <c r="T6" s="112">
        <f>F6/M6</f>
        <v>27.203283423144683</v>
      </c>
      <c r="U6" s="265">
        <f>G6/N6</f>
        <v>27.638774320266549</v>
      </c>
      <c r="V6" s="265">
        <f>H6/O6</f>
        <v>29.968955587262133</v>
      </c>
      <c r="W6" s="113">
        <f>AVERAGEIF(R6:V6,"&lt;&gt;0")</f>
        <v>25.752449645324315</v>
      </c>
    </row>
    <row r="7" spans="1:25" x14ac:dyDescent="0.25">
      <c r="A7" s="32" t="s">
        <v>2</v>
      </c>
      <c r="C7" s="434">
        <f>VLOOKUP($A7,'Trial Balance'!$A:$ZZ,C$1,FALSE)/1000</f>
        <v>168.69023000000001</v>
      </c>
      <c r="D7" s="177">
        <f>VLOOKUP($A7,'Trial Balance'!$A:$ZZ,D$1,FALSE)/1000</f>
        <v>159.63061999999999</v>
      </c>
      <c r="E7" s="5">
        <f>VLOOKUP($A7,'Trial Balance'!$A:$ZZ,E$1,FALSE)/1000</f>
        <v>190.15227999999999</v>
      </c>
      <c r="F7" s="5">
        <f>VLOOKUP($A7,'Trial Balance'!$A:$ZZ,F$1,FALSE)/1000</f>
        <v>227.71442999999999</v>
      </c>
      <c r="G7" s="185">
        <f>VLOOKUP($A7,'Trial Balance'!$A:$ZZ,G$1,FALSE)/1000</f>
        <v>203.61351999999999</v>
      </c>
      <c r="H7" s="184">
        <f>VLOOKUP($A7,'Trial Balance'!$A:$ZZ,H$1,FALSE)/1000</f>
        <v>190.08605</v>
      </c>
      <c r="I7" s="120">
        <f t="shared" ref="I7:I59" si="1">AVERAGEIF(D7:H7,"&lt;&gt;0")</f>
        <v>194.23937999999998</v>
      </c>
      <c r="J7" s="111">
        <f>VLOOKUP($A7,'Customer Numbers'!$A:$ZZ,J$1,FALSE)/1000</f>
        <v>11.724</v>
      </c>
      <c r="K7" s="178">
        <f>VLOOKUP($A7,'Customer Numbers'!$A:$ZZ,K$1,FALSE)/1000</f>
        <v>11.721</v>
      </c>
      <c r="L7" s="5">
        <f>VLOOKUP($A7,'Customer Numbers'!$A:$ZZ,L$1,FALSE)/1000</f>
        <v>11.731999999999999</v>
      </c>
      <c r="M7" s="5">
        <f>VLOOKUP($A7,'Customer Numbers'!$A:$ZZ,M$1,FALSE)/1000</f>
        <v>12.124000000000001</v>
      </c>
      <c r="N7" s="185">
        <f>VLOOKUP($A7,'Customer Numbers'!$A:$ZZ,N$1,FALSE)/1000</f>
        <v>12.227</v>
      </c>
      <c r="O7" s="185">
        <f>VLOOKUP($A7,'Customer Numbers'!$A:$ZZ,O$1,FALSE)/1000</f>
        <v>12.332000000000001</v>
      </c>
      <c r="P7" s="120">
        <f t="shared" ref="P7:P59" si="2">AVERAGEIF(K7:O7,"&lt;&gt;0")</f>
        <v>12.027200000000001</v>
      </c>
      <c r="Q7" s="109">
        <f t="shared" si="0"/>
        <v>14.388453599454111</v>
      </c>
      <c r="R7" s="188">
        <f t="shared" ref="R7:R24" si="3">D7/K7</f>
        <v>13.619198020646701</v>
      </c>
      <c r="S7" s="6">
        <f t="shared" ref="S7:S24" si="4">E7/L7</f>
        <v>16.20800204568701</v>
      </c>
      <c r="T7" s="6">
        <f t="shared" ref="T7:T24" si="5">F7/M7</f>
        <v>18.782120587264927</v>
      </c>
      <c r="U7" s="266">
        <f t="shared" ref="U7:U24" si="6">G7/N7</f>
        <v>16.652778277582399</v>
      </c>
      <c r="V7" s="266">
        <f t="shared" ref="V7:V59" si="7">H7/O7</f>
        <v>15.414048816088226</v>
      </c>
      <c r="W7" s="113">
        <f t="shared" ref="W7:W59" si="8">AVERAGEIF(R7:V7,"&lt;&gt;0")</f>
        <v>16.135229549453854</v>
      </c>
    </row>
    <row r="8" spans="1:25" x14ac:dyDescent="0.25">
      <c r="A8" s="32" t="s">
        <v>3</v>
      </c>
      <c r="C8" s="434">
        <f>VLOOKUP($A8,'Trial Balance'!$A:$ZZ,C$1,FALSE)/1000</f>
        <v>135.74091000000001</v>
      </c>
      <c r="D8" s="177">
        <f>VLOOKUP($A8,'Trial Balance'!$A:$ZZ,D$1,FALSE)/1000</f>
        <v>137.30770999999999</v>
      </c>
      <c r="E8" s="5">
        <f>VLOOKUP($A8,'Trial Balance'!$A:$ZZ,E$1,FALSE)/1000</f>
        <v>138.27544</v>
      </c>
      <c r="F8" s="5">
        <f>VLOOKUP($A8,'Trial Balance'!$A:$ZZ,F$1,FALSE)/1000</f>
        <v>143.18401</v>
      </c>
      <c r="G8" s="185">
        <f>VLOOKUP($A8,'Trial Balance'!$A:$ZZ,G$1,FALSE)/1000</f>
        <v>142.75283999999999</v>
      </c>
      <c r="H8" s="184">
        <f>VLOOKUP($A8,'Trial Balance'!$A:$ZZ,H$1,FALSE)/1000</f>
        <v>143.65020000000001</v>
      </c>
      <c r="I8" s="120">
        <f t="shared" si="1"/>
        <v>141.03404</v>
      </c>
      <c r="J8" s="111">
        <f>VLOOKUP($A8,'Customer Numbers'!$A:$ZZ,J$1,FALSE)/1000</f>
        <v>1.637</v>
      </c>
      <c r="K8" s="178">
        <f>VLOOKUP($A8,'Customer Numbers'!$A:$ZZ,K$1,FALSE)/1000</f>
        <v>1.6359999999999999</v>
      </c>
      <c r="L8" s="5">
        <f>VLOOKUP($A8,'Customer Numbers'!$A:$ZZ,L$1,FALSE)/1000</f>
        <v>1.629</v>
      </c>
      <c r="M8" s="5">
        <f>VLOOKUP($A8,'Customer Numbers'!$A:$ZZ,M$1,FALSE)/1000</f>
        <v>1.627</v>
      </c>
      <c r="N8" s="185">
        <f>VLOOKUP($A8,'Customer Numbers'!$A:$ZZ,N$1,FALSE)/1000</f>
        <v>1.619</v>
      </c>
      <c r="O8" s="185">
        <f>VLOOKUP($A8,'Customer Numbers'!$A:$ZZ,O$1,FALSE)/1000</f>
        <v>1.619</v>
      </c>
      <c r="P8" s="120">
        <f t="shared" si="2"/>
        <v>1.6259999999999999</v>
      </c>
      <c r="Q8" s="109">
        <f t="shared" si="0"/>
        <v>82.920531459987785</v>
      </c>
      <c r="R8" s="188">
        <f t="shared" si="3"/>
        <v>83.928918092909527</v>
      </c>
      <c r="S8" s="6">
        <f t="shared" si="4"/>
        <v>84.883634131368936</v>
      </c>
      <c r="T8" s="6">
        <f t="shared" si="5"/>
        <v>88.004923171481252</v>
      </c>
      <c r="U8" s="266">
        <f t="shared" si="6"/>
        <v>88.173465101914758</v>
      </c>
      <c r="V8" s="266">
        <f t="shared" si="7"/>
        <v>88.72773316862262</v>
      </c>
      <c r="W8" s="113">
        <f t="shared" si="8"/>
        <v>86.74373473325943</v>
      </c>
    </row>
    <row r="9" spans="1:25" x14ac:dyDescent="0.25">
      <c r="A9" s="32" t="s">
        <v>4</v>
      </c>
      <c r="C9" s="434">
        <f>VLOOKUP($A9,'Trial Balance'!$A:$ZZ,C$1,FALSE)/1000</f>
        <v>1016.77473</v>
      </c>
      <c r="D9" s="177">
        <f>VLOOKUP($A9,'Trial Balance'!$A:$ZZ,D$1,FALSE)/1000</f>
        <v>1024.0160000000001</v>
      </c>
      <c r="E9" s="5">
        <f>VLOOKUP($A9,'Trial Balance'!$A:$ZZ,E$1,FALSE)/1000</f>
        <v>962.57</v>
      </c>
      <c r="F9" s="5">
        <f>VLOOKUP($A9,'Trial Balance'!$A:$ZZ,F$1,FALSE)/1000</f>
        <v>947.76900000000001</v>
      </c>
      <c r="G9" s="185">
        <f>VLOOKUP($A9,'Trial Balance'!$A:$ZZ,G$1,FALSE)/1000</f>
        <v>1015.203</v>
      </c>
      <c r="H9" s="184">
        <f>VLOOKUP($A9,'Trial Balance'!$A:$ZZ,H$1,FALSE)/1000</f>
        <v>1046.116</v>
      </c>
      <c r="I9" s="120">
        <f t="shared" si="1"/>
        <v>999.13480000000015</v>
      </c>
      <c r="J9" s="111">
        <f>VLOOKUP($A9,'Customer Numbers'!$A:$ZZ,J$1,FALSE)/1000</f>
        <v>36.585000000000001</v>
      </c>
      <c r="K9" s="178">
        <f>VLOOKUP($A9,'Customer Numbers'!$A:$ZZ,K$1,FALSE)/1000</f>
        <v>36.691000000000003</v>
      </c>
      <c r="L9" s="5">
        <f>VLOOKUP($A9,'Customer Numbers'!$A:$ZZ,L$1,FALSE)/1000</f>
        <v>36.743000000000002</v>
      </c>
      <c r="M9" s="5">
        <f>VLOOKUP($A9,'Customer Numbers'!$A:$ZZ,M$1,FALSE)/1000</f>
        <v>36.915999999999997</v>
      </c>
      <c r="N9" s="185">
        <f>VLOOKUP($A9,'Customer Numbers'!$A:$ZZ,N$1,FALSE)/1000</f>
        <v>37.015999999999998</v>
      </c>
      <c r="O9" s="185">
        <f>VLOOKUP($A9,'Customer Numbers'!$A:$ZZ,O$1,FALSE)/1000</f>
        <v>37.320999999999998</v>
      </c>
      <c r="P9" s="120">
        <f t="shared" si="2"/>
        <v>36.937399999999997</v>
      </c>
      <c r="Q9" s="109">
        <f t="shared" si="0"/>
        <v>27.79212054120541</v>
      </c>
      <c r="R9" s="188">
        <f t="shared" si="3"/>
        <v>27.909187539178546</v>
      </c>
      <c r="S9" s="6">
        <f t="shared" si="4"/>
        <v>26.19737092779577</v>
      </c>
      <c r="T9" s="6">
        <f t="shared" si="5"/>
        <v>25.673664535702677</v>
      </c>
      <c r="U9" s="266">
        <f t="shared" si="6"/>
        <v>27.426059001512861</v>
      </c>
      <c r="V9" s="266">
        <f t="shared" si="7"/>
        <v>28.030224270517941</v>
      </c>
      <c r="W9" s="113">
        <f t="shared" si="8"/>
        <v>27.047301254941562</v>
      </c>
    </row>
    <row r="10" spans="1:25" x14ac:dyDescent="0.25">
      <c r="A10" s="32" t="s">
        <v>6</v>
      </c>
      <c r="C10" s="434">
        <f>VLOOKUP($A10,'Trial Balance'!$A:$ZZ,C$1,FALSE)/1000</f>
        <v>838.76914999999997</v>
      </c>
      <c r="D10" s="177">
        <f>VLOOKUP($A10,'Trial Balance'!$A:$ZZ,D$1,FALSE)/1000</f>
        <v>791.18679000000009</v>
      </c>
      <c r="E10" s="5">
        <f>VLOOKUP($A10,'Trial Balance'!$A:$ZZ,E$1,FALSE)/1000</f>
        <v>804.98090999999999</v>
      </c>
      <c r="F10" s="5">
        <f>VLOOKUP($A10,'Trial Balance'!$A:$ZZ,F$1,FALSE)/1000</f>
        <v>930.34145999999998</v>
      </c>
      <c r="G10" s="185">
        <f>VLOOKUP($A10,'Trial Balance'!$A:$ZZ,G$1,FALSE)/1000</f>
        <v>1171.1616200000001</v>
      </c>
      <c r="H10" s="184">
        <f>VLOOKUP($A10,'Trial Balance'!$A:$ZZ,H$1,FALSE)/1000</f>
        <v>1310.68588</v>
      </c>
      <c r="I10" s="120">
        <f t="shared" si="1"/>
        <v>1001.6713320000001</v>
      </c>
      <c r="J10" s="111">
        <f>VLOOKUP($A10,'Customer Numbers'!$A:$ZZ,J$1,FALSE)/1000</f>
        <v>67.122</v>
      </c>
      <c r="K10" s="178">
        <f>VLOOKUP($A10,'Customer Numbers'!$A:$ZZ,K$1,FALSE)/1000</f>
        <v>67.94</v>
      </c>
      <c r="L10" s="5">
        <f>VLOOKUP($A10,'Customer Numbers'!$A:$ZZ,L$1,FALSE)/1000</f>
        <v>68.204999999999998</v>
      </c>
      <c r="M10" s="5">
        <f>VLOOKUP($A10,'Customer Numbers'!$A:$ZZ,M$1,FALSE)/1000</f>
        <v>68.567999999999998</v>
      </c>
      <c r="N10" s="185">
        <f>VLOOKUP($A10,'Customer Numbers'!$A:$ZZ,N$1,FALSE)/1000</f>
        <v>68.742000000000004</v>
      </c>
      <c r="O10" s="185">
        <f>VLOOKUP($A10,'Customer Numbers'!$A:$ZZ,O$1,FALSE)/1000</f>
        <v>68.879000000000005</v>
      </c>
      <c r="P10" s="120">
        <f t="shared" si="2"/>
        <v>68.466800000000006</v>
      </c>
      <c r="Q10" s="109">
        <f t="shared" si="0"/>
        <v>12.496188284020143</v>
      </c>
      <c r="R10" s="188">
        <f t="shared" si="3"/>
        <v>11.645375183985871</v>
      </c>
      <c r="S10" s="6">
        <f t="shared" si="4"/>
        <v>11.802373872883219</v>
      </c>
      <c r="T10" s="6">
        <f t="shared" si="5"/>
        <v>13.568158032901644</v>
      </c>
      <c r="U10" s="266">
        <f t="shared" si="6"/>
        <v>17.037060603415672</v>
      </c>
      <c r="V10" s="266">
        <f t="shared" si="7"/>
        <v>19.028816910814616</v>
      </c>
      <c r="W10" s="113">
        <f t="shared" si="8"/>
        <v>14.616356920800204</v>
      </c>
    </row>
    <row r="11" spans="1:25" x14ac:dyDescent="0.25">
      <c r="A11" s="32" t="s">
        <v>7</v>
      </c>
      <c r="C11" s="434">
        <f>VLOOKUP($A11,'Trial Balance'!$A:$ZZ,C$1,FALSE)/1000</f>
        <v>440.53735</v>
      </c>
      <c r="D11" s="177">
        <f>VLOOKUP($A11,'Trial Balance'!$A:$ZZ,D$1,FALSE)/1000</f>
        <v>473.92596999999995</v>
      </c>
      <c r="E11" s="5">
        <f>VLOOKUP($A11,'Trial Balance'!$A:$ZZ,E$1,FALSE)/1000</f>
        <v>423.35282000000001</v>
      </c>
      <c r="F11" s="5">
        <f>VLOOKUP($A11,'Trial Balance'!$A:$ZZ,F$1,FALSE)/1000</f>
        <v>393.65565999999995</v>
      </c>
      <c r="G11" s="185">
        <f>VLOOKUP($A11,'Trial Balance'!$A:$ZZ,G$1,FALSE)/1000</f>
        <v>380.95585</v>
      </c>
      <c r="H11" s="184">
        <f>VLOOKUP($A11,'Trial Balance'!$A:$ZZ,H$1,FALSE)/1000</f>
        <v>359.71861999999999</v>
      </c>
      <c r="I11" s="120">
        <f t="shared" si="1"/>
        <v>406.32178400000004</v>
      </c>
      <c r="J11" s="111">
        <f>VLOOKUP($A11,'Customer Numbers'!$A:$ZZ,J$1,FALSE)/1000</f>
        <v>29.056999999999999</v>
      </c>
      <c r="K11" s="178">
        <f>VLOOKUP($A11,'Customer Numbers'!$A:$ZZ,K$1,FALSE)/1000</f>
        <v>29.245999999999999</v>
      </c>
      <c r="L11" s="5">
        <f>VLOOKUP($A11,'Customer Numbers'!$A:$ZZ,L$1,FALSE)/1000</f>
        <v>29.456</v>
      </c>
      <c r="M11" s="5">
        <f>VLOOKUP($A11,'Customer Numbers'!$A:$ZZ,M$1,FALSE)/1000</f>
        <v>29.719000000000001</v>
      </c>
      <c r="N11" s="185">
        <f>VLOOKUP($A11,'Customer Numbers'!$A:$ZZ,N$1,FALSE)/1000</f>
        <v>30.042000000000002</v>
      </c>
      <c r="O11" s="185">
        <f>VLOOKUP($A11,'Customer Numbers'!$A:$ZZ,O$1,FALSE)/1000</f>
        <v>30.434000000000001</v>
      </c>
      <c r="P11" s="120">
        <f t="shared" si="2"/>
        <v>29.779399999999999</v>
      </c>
      <c r="Q11" s="109">
        <f t="shared" si="0"/>
        <v>15.161143614275391</v>
      </c>
      <c r="R11" s="188">
        <f t="shared" si="3"/>
        <v>16.204813307802777</v>
      </c>
      <c r="S11" s="6">
        <f t="shared" si="4"/>
        <v>14.372379820749593</v>
      </c>
      <c r="T11" s="6">
        <f t="shared" si="5"/>
        <v>13.245925502203976</v>
      </c>
      <c r="U11" s="266">
        <f t="shared" si="6"/>
        <v>12.680775247986151</v>
      </c>
      <c r="V11" s="266">
        <f t="shared" si="7"/>
        <v>11.819630019057632</v>
      </c>
      <c r="W11" s="113">
        <f t="shared" si="8"/>
        <v>13.664704779560026</v>
      </c>
    </row>
    <row r="12" spans="1:25" x14ac:dyDescent="0.25">
      <c r="A12" s="32" t="s">
        <v>8</v>
      </c>
      <c r="C12" s="434">
        <f>VLOOKUP($A12,'Trial Balance'!$A:$ZZ,C$1,FALSE)/1000</f>
        <v>249.54717000000002</v>
      </c>
      <c r="D12" s="177">
        <f>VLOOKUP($A12,'Trial Balance'!$A:$ZZ,D$1,FALSE)/1000</f>
        <v>234.58170000000001</v>
      </c>
      <c r="E12" s="5">
        <f>VLOOKUP($A12,'Trial Balance'!$A:$ZZ,E$1,FALSE)/1000</f>
        <v>263.94415000000004</v>
      </c>
      <c r="F12" s="5">
        <f>VLOOKUP($A12,'Trial Balance'!$A:$ZZ,F$1,FALSE)/1000</f>
        <v>281.31428999999997</v>
      </c>
      <c r="G12" s="185">
        <f>VLOOKUP($A12,'Trial Balance'!$A:$ZZ,G$1,FALSE)/1000</f>
        <v>312.29988000000003</v>
      </c>
      <c r="H12" s="184">
        <f>VLOOKUP($A12,'Trial Balance'!$A:$ZZ,H$1,FALSE)/1000</f>
        <v>336.8904</v>
      </c>
      <c r="I12" s="120">
        <f t="shared" si="1"/>
        <v>285.806084</v>
      </c>
      <c r="J12" s="111">
        <f>VLOOKUP($A12,'Customer Numbers'!$A:$ZZ,J$1,FALSE)/1000</f>
        <v>6.9160000000000004</v>
      </c>
      <c r="K12" s="178">
        <f>VLOOKUP($A12,'Customer Numbers'!$A:$ZZ,K$1,FALSE)/1000</f>
        <v>7.0220000000000002</v>
      </c>
      <c r="L12" s="5">
        <f>VLOOKUP($A12,'Customer Numbers'!$A:$ZZ,L$1,FALSE)/1000</f>
        <v>7.1559999999999997</v>
      </c>
      <c r="M12" s="5">
        <f>VLOOKUP($A12,'Customer Numbers'!$A:$ZZ,M$1,FALSE)/1000</f>
        <v>7.2830000000000004</v>
      </c>
      <c r="N12" s="185">
        <f>VLOOKUP($A12,'Customer Numbers'!$A:$ZZ,N$1,FALSE)/1000</f>
        <v>7.3849999999999998</v>
      </c>
      <c r="O12" s="185">
        <f>VLOOKUP($A12,'Customer Numbers'!$A:$ZZ,O$1,FALSE)/1000</f>
        <v>7.4589999999999996</v>
      </c>
      <c r="P12" s="120">
        <f t="shared" si="2"/>
        <v>7.261000000000001</v>
      </c>
      <c r="Q12" s="109">
        <f t="shared" si="0"/>
        <v>36.082586755349915</v>
      </c>
      <c r="R12" s="188">
        <f t="shared" si="3"/>
        <v>33.406679008829393</v>
      </c>
      <c r="S12" s="6">
        <f t="shared" si="4"/>
        <v>36.884313862493016</v>
      </c>
      <c r="T12" s="6">
        <f t="shared" si="5"/>
        <v>38.626155430454475</v>
      </c>
      <c r="U12" s="266">
        <f t="shared" si="6"/>
        <v>42.288406228842256</v>
      </c>
      <c r="V12" s="266">
        <f t="shared" si="7"/>
        <v>45.165625418956964</v>
      </c>
      <c r="W12" s="113">
        <f t="shared" si="8"/>
        <v>39.274235989915226</v>
      </c>
    </row>
    <row r="13" spans="1:25" x14ac:dyDescent="0.25">
      <c r="A13" s="32" t="s">
        <v>9</v>
      </c>
      <c r="C13" s="434">
        <f>VLOOKUP($A13,'Trial Balance'!$A:$ZZ,C$1,FALSE)/1000</f>
        <v>80.401110000000003</v>
      </c>
      <c r="D13" s="177">
        <f>VLOOKUP($A13,'Trial Balance'!$A:$ZZ,D$1,FALSE)/1000</f>
        <v>71.976979999999998</v>
      </c>
      <c r="E13" s="5">
        <f>VLOOKUP($A13,'Trial Balance'!$A:$ZZ,E$1,FALSE)/1000</f>
        <v>81.433350000000004</v>
      </c>
      <c r="F13" s="5">
        <f>VLOOKUP($A13,'Trial Balance'!$A:$ZZ,F$1,FALSE)/1000</f>
        <v>87.002579999999995</v>
      </c>
      <c r="G13" s="185">
        <f>VLOOKUP($A13,'Trial Balance'!$A:$ZZ,G$1,FALSE)/1000</f>
        <v>77.786940000000001</v>
      </c>
      <c r="H13" s="184">
        <f>VLOOKUP($A13,'Trial Balance'!$A:$ZZ,H$1,FALSE)/1000</f>
        <v>64.020169999999993</v>
      </c>
      <c r="I13" s="120">
        <f t="shared" si="1"/>
        <v>76.444003999999993</v>
      </c>
      <c r="J13" s="111">
        <f>VLOOKUP($A13,'Customer Numbers'!$A:$ZZ,J$1,FALSE)/1000</f>
        <v>1.2370000000000001</v>
      </c>
      <c r="K13" s="178">
        <f>VLOOKUP($A13,'Customer Numbers'!$A:$ZZ,K$1,FALSE)/1000</f>
        <v>1.208</v>
      </c>
      <c r="L13" s="5">
        <f>VLOOKUP($A13,'Customer Numbers'!$A:$ZZ,L$1,FALSE)/1000</f>
        <v>1.222</v>
      </c>
      <c r="M13" s="5">
        <f>VLOOKUP($A13,'Customer Numbers'!$A:$ZZ,M$1,FALSE)/1000</f>
        <v>1.2230000000000001</v>
      </c>
      <c r="N13" s="185">
        <f>VLOOKUP($A13,'Customer Numbers'!$A:$ZZ,N$1,FALSE)/1000</f>
        <v>1.224</v>
      </c>
      <c r="O13" s="185">
        <f>VLOOKUP($A13,'Customer Numbers'!$A:$ZZ,O$1,FALSE)/1000</f>
        <v>1.224</v>
      </c>
      <c r="P13" s="120">
        <f t="shared" si="2"/>
        <v>1.2202</v>
      </c>
      <c r="Q13" s="109">
        <f t="shared" si="0"/>
        <v>64.996855295068713</v>
      </c>
      <c r="R13" s="188">
        <f t="shared" si="3"/>
        <v>59.583592715231788</v>
      </c>
      <c r="S13" s="6">
        <f t="shared" si="4"/>
        <v>66.63940261865794</v>
      </c>
      <c r="T13" s="6">
        <f t="shared" si="5"/>
        <v>71.138659035159435</v>
      </c>
      <c r="U13" s="266">
        <f t="shared" si="6"/>
        <v>63.551421568627454</v>
      </c>
      <c r="V13" s="266">
        <f t="shared" si="7"/>
        <v>52.304060457516336</v>
      </c>
      <c r="W13" s="113">
        <f t="shared" si="8"/>
        <v>62.643427279038598</v>
      </c>
    </row>
    <row r="14" spans="1:25" x14ac:dyDescent="0.25">
      <c r="A14" s="32" t="s">
        <v>10</v>
      </c>
      <c r="C14" s="434">
        <f>VLOOKUP($A14,'Trial Balance'!$A:$ZZ,C$1,FALSE)/1000</f>
        <v>181.30843999999999</v>
      </c>
      <c r="D14" s="177">
        <f>VLOOKUP($A14,'Trial Balance'!$A:$ZZ,D$1,FALSE)/1000</f>
        <v>190.01041000000001</v>
      </c>
      <c r="E14" s="5">
        <f>VLOOKUP($A14,'Trial Balance'!$A:$ZZ,E$1,FALSE)/1000</f>
        <v>205.33568</v>
      </c>
      <c r="F14" s="5">
        <f>VLOOKUP($A14,'Trial Balance'!$A:$ZZ,F$1,FALSE)/1000</f>
        <v>200.84242999999998</v>
      </c>
      <c r="G14" s="185">
        <f>VLOOKUP($A14,'Trial Balance'!$A:$ZZ,G$1,FALSE)/1000</f>
        <v>208.43317999999999</v>
      </c>
      <c r="H14" s="184">
        <f>VLOOKUP($A14,'Trial Balance'!$A:$ZZ,H$1,FALSE)/1000</f>
        <v>205.19129000000001</v>
      </c>
      <c r="I14" s="120">
        <f t="shared" si="1"/>
        <v>201.96259799999999</v>
      </c>
      <c r="J14" s="111">
        <f>VLOOKUP($A14,'Customer Numbers'!$A:$ZZ,J$1,FALSE)/1000</f>
        <v>2.242</v>
      </c>
      <c r="K14" s="178">
        <f>VLOOKUP($A14,'Customer Numbers'!$A:$ZZ,K$1,FALSE)/1000</f>
        <v>2.3050000000000002</v>
      </c>
      <c r="L14" s="5">
        <f>VLOOKUP($A14,'Customer Numbers'!$A:$ZZ,L$1,FALSE)/1000</f>
        <v>2.3660000000000001</v>
      </c>
      <c r="M14" s="5">
        <f>VLOOKUP($A14,'Customer Numbers'!$A:$ZZ,M$1,FALSE)/1000</f>
        <v>2.4089999999999998</v>
      </c>
      <c r="N14" s="185">
        <f>VLOOKUP($A14,'Customer Numbers'!$A:$ZZ,N$1,FALSE)/1000</f>
        <v>2.4449999999999998</v>
      </c>
      <c r="O14" s="185">
        <f>VLOOKUP($A14,'Customer Numbers'!$A:$ZZ,O$1,FALSE)/1000</f>
        <v>2.5750000000000002</v>
      </c>
      <c r="P14" s="120">
        <f t="shared" si="2"/>
        <v>2.4200000000000004</v>
      </c>
      <c r="Q14" s="109">
        <f t="shared" si="0"/>
        <v>80.869063336306866</v>
      </c>
      <c r="R14" s="188">
        <f t="shared" si="3"/>
        <v>82.434017353579179</v>
      </c>
      <c r="S14" s="6">
        <f t="shared" si="4"/>
        <v>86.78600169061707</v>
      </c>
      <c r="T14" s="6">
        <f t="shared" si="5"/>
        <v>83.371701951017016</v>
      </c>
      <c r="U14" s="266">
        <f t="shared" si="6"/>
        <v>85.248744376278125</v>
      </c>
      <c r="V14" s="266">
        <f t="shared" si="7"/>
        <v>79.685937864077673</v>
      </c>
      <c r="W14" s="113">
        <f t="shared" si="8"/>
        <v>83.505280647113821</v>
      </c>
    </row>
    <row r="15" spans="1:25" x14ac:dyDescent="0.25">
      <c r="A15" s="32" t="s">
        <v>11</v>
      </c>
      <c r="C15" s="434">
        <f>VLOOKUP($A15,'Trial Balance'!$A:$ZZ,C$1,FALSE)/1000</f>
        <v>247.43875</v>
      </c>
      <c r="D15" s="177">
        <f>VLOOKUP($A15,'Trial Balance'!$A:$ZZ,D$1,FALSE)/1000</f>
        <v>395.63150999999999</v>
      </c>
      <c r="E15" s="5">
        <f>VLOOKUP($A15,'Trial Balance'!$A:$ZZ,E$1,FALSE)/1000</f>
        <v>285.25763000000001</v>
      </c>
      <c r="F15" s="5">
        <f>VLOOKUP($A15,'Trial Balance'!$A:$ZZ,F$1,FALSE)/1000</f>
        <v>255.28329000000002</v>
      </c>
      <c r="G15" s="185">
        <f>VLOOKUP($A15,'Trial Balance'!$A:$ZZ,G$1,FALSE)/1000</f>
        <v>289.7269</v>
      </c>
      <c r="H15" s="184">
        <f>VLOOKUP($A15,'Trial Balance'!$A:$ZZ,H$1,FALSE)/1000</f>
        <v>284.40724</v>
      </c>
      <c r="I15" s="120">
        <f t="shared" si="1"/>
        <v>302.06131400000004</v>
      </c>
      <c r="J15" s="111">
        <f>VLOOKUP($A15,'Customer Numbers'!$A:$ZZ,J$1,FALSE)/1000</f>
        <v>11.981999999999999</v>
      </c>
      <c r="K15" s="178">
        <f>VLOOKUP($A15,'Customer Numbers'!$A:$ZZ,K$1,FALSE)/1000</f>
        <v>12.384</v>
      </c>
      <c r="L15" s="5">
        <f>VLOOKUP($A15,'Customer Numbers'!$A:$ZZ,L$1,FALSE)/1000</f>
        <v>12.478999999999999</v>
      </c>
      <c r="M15" s="5">
        <f>VLOOKUP($A15,'Customer Numbers'!$A:$ZZ,M$1,FALSE)/1000</f>
        <v>12.612</v>
      </c>
      <c r="N15" s="185">
        <f>VLOOKUP($A15,'Customer Numbers'!$A:$ZZ,N$1,FALSE)/1000</f>
        <v>12.225</v>
      </c>
      <c r="O15" s="185">
        <f>VLOOKUP($A15,'Customer Numbers'!$A:$ZZ,O$1,FALSE)/1000</f>
        <v>12.429</v>
      </c>
      <c r="P15" s="120">
        <f t="shared" si="2"/>
        <v>12.425800000000001</v>
      </c>
      <c r="Q15" s="109">
        <f t="shared" si="0"/>
        <v>20.650872141545651</v>
      </c>
      <c r="R15" s="188">
        <f t="shared" si="3"/>
        <v>31.946988856589147</v>
      </c>
      <c r="S15" s="6">
        <f t="shared" si="4"/>
        <v>22.859013542751825</v>
      </c>
      <c r="T15" s="6">
        <f t="shared" si="5"/>
        <v>20.241301141769746</v>
      </c>
      <c r="U15" s="266">
        <f t="shared" si="6"/>
        <v>23.69954192229039</v>
      </c>
      <c r="V15" s="266">
        <f t="shared" si="7"/>
        <v>22.882552095904739</v>
      </c>
      <c r="W15" s="113">
        <f t="shared" si="8"/>
        <v>24.325879511861171</v>
      </c>
    </row>
    <row r="16" spans="1:25" x14ac:dyDescent="0.25">
      <c r="A16" s="32" t="s">
        <v>14</v>
      </c>
      <c r="C16" s="434">
        <f>VLOOKUP($A16,'Trial Balance'!$A:$ZZ,C$1,FALSE)/1000</f>
        <v>4997.1604500000003</v>
      </c>
      <c r="D16" s="177">
        <f>VLOOKUP($A16,'Trial Balance'!$A:$ZZ,D$1,FALSE)/1000</f>
        <v>4734.9040300000006</v>
      </c>
      <c r="E16" s="5">
        <f>VLOOKUP($A16,'Trial Balance'!$A:$ZZ,E$1,FALSE)/1000</f>
        <v>3650.0416399999999</v>
      </c>
      <c r="F16" s="5">
        <f>VLOOKUP($A16,'Trial Balance'!$A:$ZZ,F$1,FALSE)/1000</f>
        <v>4940.1760700000004</v>
      </c>
      <c r="G16" s="185">
        <f>VLOOKUP($A16,'Trial Balance'!$A:$ZZ,G$1,FALSE)/1000</f>
        <v>5964.3942300000008</v>
      </c>
      <c r="H16" s="184">
        <f>VLOOKUP($A16,'Trial Balance'!$A:$ZZ,H$1,FALSE)/1000</f>
        <v>5499.4692000000005</v>
      </c>
      <c r="I16" s="120">
        <f t="shared" si="1"/>
        <v>4957.7970340000011</v>
      </c>
      <c r="J16" s="111">
        <f>VLOOKUP($A16,'Customer Numbers'!$A:$ZZ,J$1,FALSE)/1000</f>
        <v>162.95500000000001</v>
      </c>
      <c r="K16" s="178">
        <f>VLOOKUP($A16,'Customer Numbers'!$A:$ZZ,K$1,FALSE)/1000</f>
        <v>164.732</v>
      </c>
      <c r="L16" s="5">
        <f>VLOOKUP($A16,'Customer Numbers'!$A:$ZZ,L$1,FALSE)/1000</f>
        <v>167.65299999999999</v>
      </c>
      <c r="M16" s="5">
        <f>VLOOKUP($A16,'Customer Numbers'!$A:$ZZ,M$1,FALSE)/1000</f>
        <v>169.489</v>
      </c>
      <c r="N16" s="185">
        <f>VLOOKUP($A16,'Customer Numbers'!$A:$ZZ,N$1,FALSE)/1000</f>
        <v>171.56399999999999</v>
      </c>
      <c r="O16" s="185">
        <f>VLOOKUP($A16,'Customer Numbers'!$A:$ZZ,O$1,FALSE)/1000</f>
        <v>174.15299999999999</v>
      </c>
      <c r="P16" s="120">
        <f t="shared" si="2"/>
        <v>169.51820000000001</v>
      </c>
      <c r="Q16" s="109">
        <f t="shared" si="0"/>
        <v>30.665892117455741</v>
      </c>
      <c r="R16" s="188">
        <f t="shared" si="3"/>
        <v>28.743073780443389</v>
      </c>
      <c r="S16" s="6">
        <f t="shared" si="4"/>
        <v>21.771406655413266</v>
      </c>
      <c r="T16" s="6">
        <f t="shared" si="5"/>
        <v>29.147473110349345</v>
      </c>
      <c r="U16" s="266">
        <f t="shared" si="6"/>
        <v>34.76483545499056</v>
      </c>
      <c r="V16" s="266">
        <f t="shared" si="7"/>
        <v>31.578377633460239</v>
      </c>
      <c r="W16" s="113">
        <f t="shared" si="8"/>
        <v>29.201033326931359</v>
      </c>
    </row>
    <row r="17" spans="1:23" x14ac:dyDescent="0.25">
      <c r="A17" s="32" t="s">
        <v>424</v>
      </c>
      <c r="C17" s="434">
        <f>VLOOKUP($A17,'Trial Balance'!$A:$ZZ,C$1,FALSE)/1000</f>
        <v>3466.7848399999998</v>
      </c>
      <c r="D17" s="177">
        <f>VLOOKUP($A17,'Trial Balance'!$A:$ZZ,D$1,FALSE)/1000</f>
        <v>3772.2917000000002</v>
      </c>
      <c r="E17" s="5">
        <f>VLOOKUP($A17,'Trial Balance'!$A:$ZZ,E$1,FALSE)/1000</f>
        <v>4027.6213499999999</v>
      </c>
      <c r="F17" s="5">
        <f>VLOOKUP($A17,'Trial Balance'!$A:$ZZ,F$1,FALSE)/1000</f>
        <v>3914.4446000000003</v>
      </c>
      <c r="G17" s="185">
        <f>VLOOKUP($A17,'Trial Balance'!$A:$ZZ,G$1,FALSE)/1000</f>
        <v>4093.51539</v>
      </c>
      <c r="H17" s="184">
        <f>VLOOKUP($A17,'Trial Balance'!$A:$ZZ,H$1,FALSE)/1000</f>
        <v>3889.98468</v>
      </c>
      <c r="I17" s="120">
        <f t="shared" si="1"/>
        <v>3939.5715439999999</v>
      </c>
      <c r="J17" s="111">
        <f>VLOOKUP($A17,'Customer Numbers'!$A:$ZZ,J$1,FALSE)/1000</f>
        <v>152.80000000000001</v>
      </c>
      <c r="K17" s="178">
        <f>VLOOKUP($A17,'Customer Numbers'!$A:$ZZ,K$1,FALSE)/1000</f>
        <v>154.30000000000001</v>
      </c>
      <c r="L17" s="5">
        <f>VLOOKUP($A17,'Customer Numbers'!$A:$ZZ,L$1,FALSE)/1000</f>
        <v>155.55199999999999</v>
      </c>
      <c r="M17" s="5">
        <f>VLOOKUP($A17,'Customer Numbers'!$A:$ZZ,M$1,FALSE)/1000</f>
        <v>157.46600000000001</v>
      </c>
      <c r="N17" s="185">
        <f>VLOOKUP($A17,'Customer Numbers'!$A:$ZZ,N$1,FALSE)/1000</f>
        <v>158.80099999999999</v>
      </c>
      <c r="O17" s="185">
        <f>VLOOKUP($A17,'Customer Numbers'!$A:$ZZ,O$1,FALSE)/1000</f>
        <v>160.489</v>
      </c>
      <c r="P17" s="120">
        <f t="shared" si="2"/>
        <v>157.32159999999999</v>
      </c>
      <c r="Q17" s="109">
        <f t="shared" si="0"/>
        <v>22.688382460732981</v>
      </c>
      <c r="R17" s="188">
        <f t="shared" si="3"/>
        <v>24.447775113415425</v>
      </c>
      <c r="S17" s="6">
        <f t="shared" si="4"/>
        <v>25.892443362991155</v>
      </c>
      <c r="T17" s="6">
        <f t="shared" si="5"/>
        <v>24.858982891544841</v>
      </c>
      <c r="U17" s="266">
        <f t="shared" si="6"/>
        <v>25.777642395199024</v>
      </c>
      <c r="V17" s="266">
        <f t="shared" si="7"/>
        <v>24.238325866570293</v>
      </c>
      <c r="W17" s="113">
        <f t="shared" si="8"/>
        <v>25.043033925944147</v>
      </c>
    </row>
    <row r="18" spans="1:23" x14ac:dyDescent="0.25">
      <c r="A18" s="32" t="s">
        <v>17</v>
      </c>
      <c r="C18" s="434">
        <f>VLOOKUP($A18,'Trial Balance'!$A:$ZZ,C$1,FALSE)/1000</f>
        <v>1398.0495800000001</v>
      </c>
      <c r="D18" s="177">
        <f>VLOOKUP($A18,'Trial Balance'!$A:$ZZ,D$1,FALSE)/1000</f>
        <v>1464.7776100000001</v>
      </c>
      <c r="E18" s="5">
        <f>VLOOKUP($A18,'Trial Balance'!$A:$ZZ,E$1,FALSE)/1000</f>
        <v>1110.8003100000001</v>
      </c>
      <c r="F18" s="5">
        <f>VLOOKUP($A18,'Trial Balance'!$A:$ZZ,F$1,FALSE)/1000</f>
        <v>1143.29528</v>
      </c>
      <c r="G18" s="185">
        <f>VLOOKUP($A18,'Trial Balance'!$A:$ZZ,G$1,FALSE)/1000</f>
        <v>1374.2733500000002</v>
      </c>
      <c r="H18" s="184">
        <f>VLOOKUP($A18,'Trial Balance'!$A:$ZZ,H$1,FALSE)/1000</f>
        <v>1420.9528300000002</v>
      </c>
      <c r="I18" s="120">
        <f t="shared" si="1"/>
        <v>1302.819876</v>
      </c>
      <c r="J18" s="111">
        <f>VLOOKUP($A18,'Customer Numbers'!$A:$ZZ,J$1,FALSE)/1000</f>
        <v>58.661999999999999</v>
      </c>
      <c r="K18" s="178">
        <f>VLOOKUP($A18,'Customer Numbers'!$A:$ZZ,K$1,FALSE)/1000</f>
        <v>59.186999999999998</v>
      </c>
      <c r="L18" s="5">
        <f>VLOOKUP($A18,'Customer Numbers'!$A:$ZZ,L$1,FALSE)/1000</f>
        <v>59.811</v>
      </c>
      <c r="M18" s="5">
        <f>VLOOKUP($A18,'Customer Numbers'!$A:$ZZ,M$1,FALSE)/1000</f>
        <v>60.588000000000001</v>
      </c>
      <c r="N18" s="185">
        <f>VLOOKUP($A18,'Customer Numbers'!$A:$ZZ,N$1,FALSE)/1000</f>
        <v>61.508000000000003</v>
      </c>
      <c r="O18" s="185">
        <f>VLOOKUP($A18,'Customer Numbers'!$A:$ZZ,O$1,FALSE)/1000</f>
        <v>62.442999999999998</v>
      </c>
      <c r="P18" s="120">
        <f t="shared" si="2"/>
        <v>60.707399999999993</v>
      </c>
      <c r="Q18" s="109">
        <f t="shared" si="0"/>
        <v>23.832286318229862</v>
      </c>
      <c r="R18" s="188">
        <f t="shared" si="3"/>
        <v>24.748299626607196</v>
      </c>
      <c r="S18" s="6">
        <f t="shared" si="4"/>
        <v>18.57183979535537</v>
      </c>
      <c r="T18" s="6">
        <f t="shared" si="5"/>
        <v>18.869995378622828</v>
      </c>
      <c r="U18" s="266">
        <f t="shared" si="6"/>
        <v>22.343001723353062</v>
      </c>
      <c r="V18" s="266">
        <f t="shared" si="7"/>
        <v>22.75599875086079</v>
      </c>
      <c r="W18" s="113">
        <f t="shared" si="8"/>
        <v>21.457827054959846</v>
      </c>
    </row>
    <row r="19" spans="1:23" x14ac:dyDescent="0.25">
      <c r="A19" s="32" t="s">
        <v>15</v>
      </c>
      <c r="C19" s="434">
        <f>VLOOKUP($A19,'Trial Balance'!$A:$ZZ,C$1,FALSE)/1000</f>
        <v>1389.7735400000001</v>
      </c>
      <c r="D19" s="177">
        <f>VLOOKUP($A19,'Trial Balance'!$A:$ZZ,D$1,FALSE)/1000</f>
        <v>1457.17445</v>
      </c>
      <c r="E19" s="5">
        <f>VLOOKUP($A19,'Trial Balance'!$A:$ZZ,E$1,FALSE)/1000</f>
        <v>1457.2251699999999</v>
      </c>
      <c r="F19" s="5">
        <f>VLOOKUP($A19,'Trial Balance'!$A:$ZZ,F$1,FALSE)/1000</f>
        <v>1534.1481100000001</v>
      </c>
      <c r="G19" s="185">
        <f>VLOOKUP($A19,'Trial Balance'!$A:$ZZ,G$1,FALSE)/1000</f>
        <v>1544.19102</v>
      </c>
      <c r="H19" s="184">
        <f>VLOOKUP($A19,'Trial Balance'!$A:$ZZ,H$1,FALSE)/1000</f>
        <v>1600.21784</v>
      </c>
      <c r="I19" s="120">
        <f t="shared" si="1"/>
        <v>1518.5913180000002</v>
      </c>
      <c r="J19" s="111">
        <f>VLOOKUP($A19,'Customer Numbers'!$A:$ZZ,J$1,FALSE)/1000</f>
        <v>88.421999999999997</v>
      </c>
      <c r="K19" s="178">
        <f>VLOOKUP($A19,'Customer Numbers'!$A:$ZZ,K$1,FALSE)/1000</f>
        <v>88.977999999999994</v>
      </c>
      <c r="L19" s="5">
        <f>VLOOKUP($A19,'Customer Numbers'!$A:$ZZ,L$1,FALSE)/1000</f>
        <v>89.561000000000007</v>
      </c>
      <c r="M19" s="5">
        <f>VLOOKUP($A19,'Customer Numbers'!$A:$ZZ,M$1,FALSE)/1000</f>
        <v>90.103999999999999</v>
      </c>
      <c r="N19" s="185">
        <f>VLOOKUP($A19,'Customer Numbers'!$A:$ZZ,N$1,FALSE)/1000</f>
        <v>90.555999999999997</v>
      </c>
      <c r="O19" s="185">
        <f>VLOOKUP($A19,'Customer Numbers'!$A:$ZZ,O$1,FALSE)/1000</f>
        <v>91.128</v>
      </c>
      <c r="P19" s="120">
        <f t="shared" si="2"/>
        <v>90.065399999999983</v>
      </c>
      <c r="Q19" s="109">
        <f t="shared" si="0"/>
        <v>15.717508538598993</v>
      </c>
      <c r="R19" s="188">
        <f t="shared" si="3"/>
        <v>16.376794825687249</v>
      </c>
      <c r="S19" s="6">
        <f t="shared" si="4"/>
        <v>16.270755909380195</v>
      </c>
      <c r="T19" s="6">
        <f t="shared" si="5"/>
        <v>17.026415142502</v>
      </c>
      <c r="U19" s="266">
        <f t="shared" si="6"/>
        <v>17.052332479349793</v>
      </c>
      <c r="V19" s="266">
        <f t="shared" si="7"/>
        <v>17.560111491528399</v>
      </c>
      <c r="W19" s="113">
        <f t="shared" si="8"/>
        <v>16.857281969689531</v>
      </c>
    </row>
    <row r="20" spans="1:23" x14ac:dyDescent="0.25">
      <c r="A20" s="32" t="s">
        <v>12</v>
      </c>
      <c r="C20" s="434">
        <f>VLOOKUP($A20,'Trial Balance'!$A:$ZZ,C$1,FALSE)/1000</f>
        <v>493.86008000000004</v>
      </c>
      <c r="D20" s="177">
        <f>VLOOKUP($A20,'Trial Balance'!$A:$ZZ,D$1,FALSE)/1000</f>
        <v>441.71472999999997</v>
      </c>
      <c r="E20" s="5">
        <f>VLOOKUP($A20,'Trial Balance'!$A:$ZZ,E$1,FALSE)/1000</f>
        <v>508.23248000000001</v>
      </c>
      <c r="F20" s="5">
        <f>VLOOKUP($A20,'Trial Balance'!$A:$ZZ,F$1,FALSE)/1000</f>
        <v>546.56002999999998</v>
      </c>
      <c r="G20" s="185">
        <f>VLOOKUP($A20,'Trial Balance'!$A:$ZZ,G$1,FALSE)/1000</f>
        <v>549.01706000000001</v>
      </c>
      <c r="H20" s="184">
        <f>VLOOKUP($A20,'Trial Balance'!$A:$ZZ,H$1,FALSE)/1000</f>
        <v>546.49643000000003</v>
      </c>
      <c r="I20" s="120">
        <f t="shared" si="1"/>
        <v>518.40414600000008</v>
      </c>
      <c r="J20" s="111">
        <f>VLOOKUP($A20,'Customer Numbers'!$A:$ZZ,J$1,FALSE)/1000</f>
        <v>17.172000000000001</v>
      </c>
      <c r="K20" s="178">
        <f>VLOOKUP($A20,'Customer Numbers'!$A:$ZZ,K$1,FALSE)/1000</f>
        <v>17.408000000000001</v>
      </c>
      <c r="L20" s="5">
        <f>VLOOKUP($A20,'Customer Numbers'!$A:$ZZ,L$1,FALSE)/1000</f>
        <v>17.916</v>
      </c>
      <c r="M20" s="5">
        <f>VLOOKUP($A20,'Customer Numbers'!$A:$ZZ,M$1,FALSE)/1000</f>
        <v>18.202999999999999</v>
      </c>
      <c r="N20" s="185">
        <f>VLOOKUP($A20,'Customer Numbers'!$A:$ZZ,N$1,FALSE)/1000</f>
        <v>18.484999999999999</v>
      </c>
      <c r="O20" s="185">
        <f>VLOOKUP($A20,'Customer Numbers'!$A:$ZZ,O$1,FALSE)/1000</f>
        <v>18.701000000000001</v>
      </c>
      <c r="P20" s="120">
        <f t="shared" si="2"/>
        <v>18.142599999999998</v>
      </c>
      <c r="Q20" s="109">
        <f t="shared" si="0"/>
        <v>28.759613324015842</v>
      </c>
      <c r="R20" s="188">
        <f t="shared" si="3"/>
        <v>25.374237706801466</v>
      </c>
      <c r="S20" s="6">
        <f t="shared" si="4"/>
        <v>28.367519535610626</v>
      </c>
      <c r="T20" s="6">
        <f t="shared" si="5"/>
        <v>30.025821567873429</v>
      </c>
      <c r="U20" s="266">
        <f t="shared" si="6"/>
        <v>29.700679469840413</v>
      </c>
      <c r="V20" s="266">
        <f t="shared" si="7"/>
        <v>29.222845302390247</v>
      </c>
      <c r="W20" s="113">
        <f t="shared" si="8"/>
        <v>28.538220716503236</v>
      </c>
    </row>
    <row r="21" spans="1:23" x14ac:dyDescent="0.25">
      <c r="A21" s="32" t="s">
        <v>13</v>
      </c>
      <c r="C21" s="434">
        <f>VLOOKUP($A21,'Trial Balance'!$A:$ZZ,C$1,FALSE)/1000</f>
        <v>1221.1205400000001</v>
      </c>
      <c r="D21" s="177">
        <f>VLOOKUP($A21,'Trial Balance'!$A:$ZZ,D$1,FALSE)/1000</f>
        <v>1224.4556100000002</v>
      </c>
      <c r="E21" s="5">
        <f>VLOOKUP($A21,'Trial Balance'!$A:$ZZ,E$1,FALSE)/1000</f>
        <v>1381.6329800000001</v>
      </c>
      <c r="F21" s="5">
        <f>VLOOKUP($A21,'Trial Balance'!$A:$ZZ,F$1,FALSE)/1000</f>
        <v>1229.8219999999999</v>
      </c>
      <c r="G21" s="185">
        <f>VLOOKUP($A21,'Trial Balance'!$A:$ZZ,G$1,FALSE)/1000</f>
        <v>966.77334999999994</v>
      </c>
      <c r="H21" s="184">
        <f>VLOOKUP($A21,'Trial Balance'!$A:$ZZ,H$1,FALSE)/1000</f>
        <v>1038.9274599999999</v>
      </c>
      <c r="I21" s="120">
        <f t="shared" si="1"/>
        <v>1168.3222800000001</v>
      </c>
      <c r="J21" s="111">
        <f>VLOOKUP($A21,'Customer Numbers'!$A:$ZZ,J$1,FALSE)/1000</f>
        <v>22.829000000000001</v>
      </c>
      <c r="K21" s="178">
        <f>VLOOKUP($A21,'Customer Numbers'!$A:$ZZ,K$1,FALSE)/1000</f>
        <v>23.111000000000001</v>
      </c>
      <c r="L21" s="5">
        <f>VLOOKUP($A21,'Customer Numbers'!$A:$ZZ,L$1,FALSE)/1000</f>
        <v>23.384</v>
      </c>
      <c r="M21" s="5">
        <f>VLOOKUP($A21,'Customer Numbers'!$A:$ZZ,M$1,FALSE)/1000</f>
        <v>23.550999999999998</v>
      </c>
      <c r="N21" s="185">
        <f>VLOOKUP($A21,'Customer Numbers'!$A:$ZZ,N$1,FALSE)/1000</f>
        <v>23.98</v>
      </c>
      <c r="O21" s="185">
        <f>VLOOKUP($A21,'Customer Numbers'!$A:$ZZ,O$1,FALSE)/1000</f>
        <v>24.39</v>
      </c>
      <c r="P21" s="120">
        <f t="shared" si="2"/>
        <v>23.683200000000003</v>
      </c>
      <c r="Q21" s="109">
        <f t="shared" si="0"/>
        <v>53.489883043497308</v>
      </c>
      <c r="R21" s="188">
        <f t="shared" si="3"/>
        <v>52.981507074553249</v>
      </c>
      <c r="S21" s="6">
        <f t="shared" si="4"/>
        <v>59.084544132740341</v>
      </c>
      <c r="T21" s="6">
        <f t="shared" si="5"/>
        <v>52.219523587108824</v>
      </c>
      <c r="U21" s="266">
        <f t="shared" si="6"/>
        <v>40.315819432860714</v>
      </c>
      <c r="V21" s="266">
        <f t="shared" si="7"/>
        <v>42.59645182451824</v>
      </c>
      <c r="W21" s="113">
        <f t="shared" si="8"/>
        <v>49.439569210356275</v>
      </c>
    </row>
    <row r="22" spans="1:23" x14ac:dyDescent="0.25">
      <c r="A22" s="32" t="s">
        <v>19</v>
      </c>
      <c r="C22" s="434">
        <f>VLOOKUP($A22,'Trial Balance'!$A:$ZZ,C$1,FALSE)/1000</f>
        <v>597.99050999999997</v>
      </c>
      <c r="D22" s="177">
        <f>VLOOKUP($A22,'Trial Balance'!$A:$ZZ,D$1,FALSE)/1000</f>
        <v>707.14210000000003</v>
      </c>
      <c r="E22" s="5">
        <f>VLOOKUP($A22,'Trial Balance'!$A:$ZZ,E$1,FALSE)/1000</f>
        <v>695.22339999999997</v>
      </c>
      <c r="F22" s="5">
        <f>VLOOKUP($A22,'Trial Balance'!$A:$ZZ,F$1,FALSE)/1000</f>
        <v>799.69977000000006</v>
      </c>
      <c r="G22" s="185">
        <f>VLOOKUP($A22,'Trial Balance'!$A:$ZZ,G$1,FALSE)/1000</f>
        <v>830.75452000000007</v>
      </c>
      <c r="H22" s="184">
        <f>VLOOKUP($A22,'Trial Balance'!$A:$ZZ,H$1,FALSE)/1000</f>
        <v>947.73352999999997</v>
      </c>
      <c r="I22" s="120">
        <f t="shared" si="1"/>
        <v>796.11066400000004</v>
      </c>
      <c r="J22" s="111">
        <f>VLOOKUP($A22,'Customer Numbers'!$A:$ZZ,J$1,FALSE)/1000</f>
        <v>29.756</v>
      </c>
      <c r="K22" s="178">
        <f>VLOOKUP($A22,'Customer Numbers'!$A:$ZZ,K$1,FALSE)/1000</f>
        <v>30.015999999999998</v>
      </c>
      <c r="L22" s="5">
        <f>VLOOKUP($A22,'Customer Numbers'!$A:$ZZ,L$1,FALSE)/1000</f>
        <v>30.396999999999998</v>
      </c>
      <c r="M22" s="5">
        <f>VLOOKUP($A22,'Customer Numbers'!$A:$ZZ,M$1,FALSE)/1000</f>
        <v>30.664999999999999</v>
      </c>
      <c r="N22" s="185">
        <f>VLOOKUP($A22,'Customer Numbers'!$A:$ZZ,N$1,FALSE)/1000</f>
        <v>30.908000000000001</v>
      </c>
      <c r="O22" s="185">
        <f>VLOOKUP($A22,'Customer Numbers'!$A:$ZZ,O$1,FALSE)/1000</f>
        <v>31.138999999999999</v>
      </c>
      <c r="P22" s="120">
        <f t="shared" si="2"/>
        <v>30.625</v>
      </c>
      <c r="Q22" s="109">
        <f t="shared" si="0"/>
        <v>20.096468275305821</v>
      </c>
      <c r="R22" s="188">
        <f t="shared" si="3"/>
        <v>23.558838619402987</v>
      </c>
      <c r="S22" s="6">
        <f t="shared" si="4"/>
        <v>22.871447840247392</v>
      </c>
      <c r="T22" s="6">
        <f t="shared" si="5"/>
        <v>26.07858372737649</v>
      </c>
      <c r="U22" s="266">
        <f t="shared" si="6"/>
        <v>26.878300763556361</v>
      </c>
      <c r="V22" s="266">
        <f t="shared" si="7"/>
        <v>30.435580140659624</v>
      </c>
      <c r="W22" s="113">
        <f t="shared" si="8"/>
        <v>25.964550218248569</v>
      </c>
    </row>
    <row r="23" spans="1:23" x14ac:dyDescent="0.25">
      <c r="A23" s="32" t="s">
        <v>20</v>
      </c>
      <c r="C23" s="434">
        <f>VLOOKUP($A23,'Trial Balance'!$A:$ZZ,C$1,FALSE)/1000</f>
        <v>577.06805000000008</v>
      </c>
      <c r="D23" s="177">
        <f>VLOOKUP($A23,'Trial Balance'!$A:$ZZ,D$1,FALSE)/1000</f>
        <v>568.05568999999991</v>
      </c>
      <c r="E23" s="5">
        <f>VLOOKUP($A23,'Trial Balance'!$A:$ZZ,E$1,FALSE)/1000</f>
        <v>598.94918000000007</v>
      </c>
      <c r="F23" s="5">
        <f>VLOOKUP($A23,'Trial Balance'!$A:$ZZ,F$1,FALSE)/1000</f>
        <v>595.82531000000006</v>
      </c>
      <c r="G23" s="185">
        <f>VLOOKUP($A23,'Trial Balance'!$A:$ZZ,G$1,FALSE)/1000</f>
        <v>639.16099999999994</v>
      </c>
      <c r="H23" s="184">
        <f>VLOOKUP($A23,'Trial Balance'!$A:$ZZ,H$1,FALSE)/1000</f>
        <v>671.76989000000003</v>
      </c>
      <c r="I23" s="120">
        <f t="shared" si="1"/>
        <v>614.75221399999998</v>
      </c>
      <c r="J23" s="111">
        <f>VLOOKUP($A23,'Customer Numbers'!$A:$ZZ,J$1,FALSE)/1000</f>
        <v>21.108000000000001</v>
      </c>
      <c r="K23" s="178">
        <f>VLOOKUP($A23,'Customer Numbers'!$A:$ZZ,K$1,FALSE)/1000</f>
        <v>21.369</v>
      </c>
      <c r="L23" s="5">
        <f>VLOOKUP($A23,'Customer Numbers'!$A:$ZZ,L$1,FALSE)/1000</f>
        <v>21.382000000000001</v>
      </c>
      <c r="M23" s="5">
        <f>VLOOKUP($A23,'Customer Numbers'!$A:$ZZ,M$1,FALSE)/1000</f>
        <v>21.654</v>
      </c>
      <c r="N23" s="185">
        <f>VLOOKUP($A23,'Customer Numbers'!$A:$ZZ,N$1,FALSE)/1000</f>
        <v>21.908000000000001</v>
      </c>
      <c r="O23" s="185">
        <f>VLOOKUP($A23,'Customer Numbers'!$A:$ZZ,O$1,FALSE)/1000</f>
        <v>22.210999999999999</v>
      </c>
      <c r="P23" s="120">
        <f t="shared" si="2"/>
        <v>21.704799999999999</v>
      </c>
      <c r="Q23" s="109">
        <f t="shared" si="0"/>
        <v>27.33883124881562</v>
      </c>
      <c r="R23" s="188">
        <f t="shared" si="3"/>
        <v>26.583166736861806</v>
      </c>
      <c r="S23" s="6">
        <f t="shared" si="4"/>
        <v>28.011840800673465</v>
      </c>
      <c r="T23" s="6">
        <f t="shared" si="5"/>
        <v>27.515715803084884</v>
      </c>
      <c r="U23" s="266">
        <f t="shared" si="6"/>
        <v>29.174776337410986</v>
      </c>
      <c r="V23" s="266">
        <f t="shared" si="7"/>
        <v>30.244918733960652</v>
      </c>
      <c r="W23" s="113">
        <f t="shared" si="8"/>
        <v>28.306083682398359</v>
      </c>
    </row>
    <row r="24" spans="1:23" x14ac:dyDescent="0.25">
      <c r="A24" s="32" t="s">
        <v>21</v>
      </c>
      <c r="C24" s="434">
        <f>VLOOKUP($A24,'Trial Balance'!$A:$ZZ,C$1,FALSE)/1000</f>
        <v>191.81323</v>
      </c>
      <c r="D24" s="177">
        <f>VLOOKUP($A24,'Trial Balance'!$A:$ZZ,D$1,FALSE)/1000</f>
        <v>183.22807</v>
      </c>
      <c r="E24" s="5">
        <f>VLOOKUP($A24,'Trial Balance'!$A:$ZZ,E$1,FALSE)/1000</f>
        <v>166.90164999999999</v>
      </c>
      <c r="F24" s="5">
        <f>VLOOKUP($A24,'Trial Balance'!$A:$ZZ,F$1,FALSE)/1000</f>
        <v>159.24098999999998</v>
      </c>
      <c r="G24" s="185">
        <f>VLOOKUP($A24,'Trial Balance'!$A:$ZZ,G$1,FALSE)/1000</f>
        <v>170.30909</v>
      </c>
      <c r="H24" s="184">
        <f>VLOOKUP($A24,'Trial Balance'!$A:$ZZ,H$1,FALSE)/1000</f>
        <v>175.18213</v>
      </c>
      <c r="I24" s="120">
        <f t="shared" si="1"/>
        <v>170.972386</v>
      </c>
      <c r="J24" s="111">
        <f>VLOOKUP($A24,'Customer Numbers'!$A:$ZZ,J$1,FALSE)/1000</f>
        <v>3.7480000000000002</v>
      </c>
      <c r="K24" s="178">
        <f>VLOOKUP($A24,'Customer Numbers'!$A:$ZZ,K$1,FALSE)/1000</f>
        <v>3.7450000000000001</v>
      </c>
      <c r="L24" s="5">
        <f>VLOOKUP($A24,'Customer Numbers'!$A:$ZZ,L$1,FALSE)/1000</f>
        <v>3.7730000000000001</v>
      </c>
      <c r="M24" s="5">
        <f>VLOOKUP($A24,'Customer Numbers'!$A:$ZZ,M$1,FALSE)/1000</f>
        <v>3.7610000000000001</v>
      </c>
      <c r="N24" s="185">
        <f>VLOOKUP($A24,'Customer Numbers'!$A:$ZZ,N$1,FALSE)/1000</f>
        <v>3.7389999999999999</v>
      </c>
      <c r="O24" s="185">
        <f>VLOOKUP($A24,'Customer Numbers'!$A:$ZZ,O$1,FALSE)/1000</f>
        <v>3.7440000000000002</v>
      </c>
      <c r="P24" s="120">
        <f t="shared" si="2"/>
        <v>3.7524000000000002</v>
      </c>
      <c r="Q24" s="109">
        <f t="shared" si="0"/>
        <v>51.17748932764141</v>
      </c>
      <c r="R24" s="188">
        <f t="shared" si="3"/>
        <v>48.926053404539388</v>
      </c>
      <c r="S24" s="6">
        <f t="shared" si="4"/>
        <v>44.235793798038692</v>
      </c>
      <c r="T24" s="6">
        <f t="shared" si="5"/>
        <v>42.340066471683059</v>
      </c>
      <c r="U24" s="266">
        <f t="shared" si="6"/>
        <v>45.549368815191229</v>
      </c>
      <c r="V24" s="266">
        <f t="shared" si="7"/>
        <v>46.79009882478632</v>
      </c>
      <c r="W24" s="113">
        <f t="shared" si="8"/>
        <v>45.568276262847739</v>
      </c>
    </row>
    <row r="25" spans="1:23" x14ac:dyDescent="0.25">
      <c r="A25" s="32" t="s">
        <v>425</v>
      </c>
      <c r="C25" s="434">
        <f>VLOOKUP($A25,'Trial Balance'!$A:$ZZ,C$1,FALSE)/1000</f>
        <v>2319.4345600000001</v>
      </c>
      <c r="D25" s="177">
        <f>VLOOKUP($A25,'Trial Balance'!$A:$ZZ,D$1,FALSE)/1000</f>
        <v>2284.3868600000001</v>
      </c>
      <c r="E25" s="5">
        <f>VLOOKUP($A25,'Trial Balance'!$A:$ZZ,E$1,FALSE)/1000</f>
        <v>2648.1272799999997</v>
      </c>
      <c r="F25" s="5">
        <f>VLOOKUP($A25,'Trial Balance'!$A:$ZZ,F$1,FALSE)/1000</f>
        <v>2715.52079</v>
      </c>
      <c r="G25" s="185">
        <f>VLOOKUP($A25,'Trial Balance'!$A:$ZZ,G$1,FALSE)/1000</f>
        <v>2705.8410899999999</v>
      </c>
      <c r="H25" s="184">
        <f>VLOOKUP($A25,'Trial Balance'!$A:$ZZ,H$1,FALSE)/1000</f>
        <v>2771.2453399999999</v>
      </c>
      <c r="I25" s="120">
        <f t="shared" si="1"/>
        <v>2625.0242719999997</v>
      </c>
      <c r="J25" s="111">
        <f>VLOOKUP($A25,'Customer Numbers'!$A:$ZZ,J$1,FALSE)/1000</f>
        <v>104.349</v>
      </c>
      <c r="K25" s="178">
        <f>VLOOKUP($A25,'Customer Numbers'!$A:$ZZ,K$1,FALSE)/1000</f>
        <v>105.309</v>
      </c>
      <c r="L25" s="5">
        <f>VLOOKUP($A25,'Customer Numbers'!$A:$ZZ,L$1,FALSE)/1000</f>
        <v>106.654</v>
      </c>
      <c r="M25" s="5">
        <f>VLOOKUP($A25,'Customer Numbers'!$A:$ZZ,M$1,FALSE)/1000</f>
        <v>107.974</v>
      </c>
      <c r="N25" s="185">
        <f>VLOOKUP($A25,'Customer Numbers'!$A:$ZZ,N$1,FALSE)/1000</f>
        <v>109.267</v>
      </c>
      <c r="O25" s="185">
        <f>VLOOKUP($A25,'Customer Numbers'!$A:$ZZ,O$1,FALSE)/1000</f>
        <v>111.053</v>
      </c>
      <c r="P25" s="120">
        <f t="shared" si="2"/>
        <v>108.05140000000002</v>
      </c>
      <c r="Q25" s="109">
        <f t="shared" si="0"/>
        <v>22.227664472108021</v>
      </c>
      <c r="R25" s="188">
        <f>D25/K25</f>
        <v>21.692228204616889</v>
      </c>
      <c r="S25" s="6">
        <f>E25/L25</f>
        <v>24.829141710578128</v>
      </c>
      <c r="T25" s="6">
        <f>F25/M25</f>
        <v>25.149765591716523</v>
      </c>
      <c r="U25" s="266">
        <f>G25/N25</f>
        <v>24.763570794475918</v>
      </c>
      <c r="V25" s="266">
        <f t="shared" si="7"/>
        <v>24.954259137528929</v>
      </c>
      <c r="W25" s="113">
        <f t="shared" si="8"/>
        <v>24.277793087783277</v>
      </c>
    </row>
    <row r="26" spans="1:23" x14ac:dyDescent="0.25">
      <c r="A26" s="32" t="s">
        <v>22</v>
      </c>
      <c r="C26" s="434">
        <f>VLOOKUP($A26,'Trial Balance'!$A:$ZZ,C$1,FALSE)/1000</f>
        <v>1496.1473500000002</v>
      </c>
      <c r="D26" s="177">
        <f>VLOOKUP($A26,'Trial Balance'!$A:$ZZ,D$1,FALSE)/1000</f>
        <v>1993.95947</v>
      </c>
      <c r="E26" s="5">
        <f>VLOOKUP($A26,'Trial Balance'!$A:$ZZ,E$1,FALSE)/1000</f>
        <v>1560.1244299999998</v>
      </c>
      <c r="F26" s="5">
        <f>VLOOKUP($A26,'Trial Balance'!$A:$ZZ,F$1,FALSE)/1000</f>
        <v>736.86081000000001</v>
      </c>
      <c r="G26" s="185">
        <f>VLOOKUP($A26,'Trial Balance'!$A:$ZZ,G$1,FALSE)/1000</f>
        <v>840.69141999999999</v>
      </c>
      <c r="H26" s="184">
        <f>VLOOKUP($A26,'Trial Balance'!$A:$ZZ,H$1,FALSE)/1000</f>
        <v>807.26026999999999</v>
      </c>
      <c r="I26" s="120">
        <f t="shared" si="1"/>
        <v>1187.77928</v>
      </c>
      <c r="J26" s="111">
        <f>VLOOKUP($A26,'Customer Numbers'!$A:$ZZ,J$1,FALSE)/1000</f>
        <v>47.427</v>
      </c>
      <c r="K26" s="178">
        <f>VLOOKUP($A26,'Customer Numbers'!$A:$ZZ,K$1,FALSE)/1000</f>
        <v>47.625999999999998</v>
      </c>
      <c r="L26" s="5">
        <f>VLOOKUP($A26,'Customer Numbers'!$A:$ZZ,L$1,FALSE)/1000</f>
        <v>47.725000000000001</v>
      </c>
      <c r="M26" s="5">
        <f>VLOOKUP($A26,'Customer Numbers'!$A:$ZZ,M$1,FALSE)/1000</f>
        <v>47.865000000000002</v>
      </c>
      <c r="N26" s="185">
        <f>VLOOKUP($A26,'Customer Numbers'!$A:$ZZ,N$1,FALSE)/1000</f>
        <v>47.865000000000002</v>
      </c>
      <c r="O26" s="185">
        <f>VLOOKUP($A26,'Customer Numbers'!$A:$ZZ,O$1,FALSE)/1000</f>
        <v>47.962000000000003</v>
      </c>
      <c r="P26" s="120">
        <f t="shared" si="2"/>
        <v>47.808599999999998</v>
      </c>
      <c r="Q26" s="109">
        <f t="shared" si="0"/>
        <v>31.54632066122673</v>
      </c>
      <c r="R26" s="188">
        <f t="shared" ref="R26:R59" si="9">D26/K26</f>
        <v>41.867036282702728</v>
      </c>
      <c r="S26" s="6">
        <f t="shared" ref="S26:S59" si="10">E26/L26</f>
        <v>32.689878051335775</v>
      </c>
      <c r="T26" s="6">
        <f t="shared" ref="T26:T59" si="11">F26/M26</f>
        <v>15.394564086493261</v>
      </c>
      <c r="U26" s="266">
        <f t="shared" ref="U26:U59" si="12">G26/N26</f>
        <v>17.563802778648281</v>
      </c>
      <c r="V26" s="266">
        <f t="shared" si="7"/>
        <v>16.831247028897877</v>
      </c>
      <c r="W26" s="113">
        <f t="shared" si="8"/>
        <v>24.869305645615587</v>
      </c>
    </row>
    <row r="27" spans="1:23" x14ac:dyDescent="0.25">
      <c r="A27" s="32" t="s">
        <v>23</v>
      </c>
      <c r="C27" s="434">
        <f>VLOOKUP($A27,'Trial Balance'!$A:$ZZ,C$1,FALSE)/1000</f>
        <v>465.68489</v>
      </c>
      <c r="D27" s="177">
        <f>VLOOKUP($A27,'Trial Balance'!$A:$ZZ,D$1,FALSE)/1000</f>
        <v>459.27017999999998</v>
      </c>
      <c r="E27" s="5">
        <f>VLOOKUP($A27,'Trial Balance'!$A:$ZZ,E$1,FALSE)/1000</f>
        <v>423.45197999999999</v>
      </c>
      <c r="F27" s="5">
        <f>VLOOKUP($A27,'Trial Balance'!$A:$ZZ,F$1,FALSE)/1000</f>
        <v>421.39602000000002</v>
      </c>
      <c r="G27" s="185">
        <f>VLOOKUP($A27,'Trial Balance'!$A:$ZZ,G$1,FALSE)/1000</f>
        <v>414.92829</v>
      </c>
      <c r="H27" s="184">
        <f>VLOOKUP($A27,'Trial Balance'!$A:$ZZ,H$1,FALSE)/1000</f>
        <v>428.22346999999996</v>
      </c>
      <c r="I27" s="120">
        <f t="shared" si="1"/>
        <v>429.45398800000004</v>
      </c>
      <c r="J27" s="111">
        <f>VLOOKUP($A27,'Customer Numbers'!$A:$ZZ,J$1,FALSE)/1000</f>
        <v>11.353999999999999</v>
      </c>
      <c r="K27" s="178">
        <f>VLOOKUP($A27,'Customer Numbers'!$A:$ZZ,K$1,FALSE)/1000</f>
        <v>11.552</v>
      </c>
      <c r="L27" s="5">
        <f>VLOOKUP($A27,'Customer Numbers'!$A:$ZZ,L$1,FALSE)/1000</f>
        <v>11.632</v>
      </c>
      <c r="M27" s="5">
        <f>VLOOKUP($A27,'Customer Numbers'!$A:$ZZ,M$1,FALSE)/1000</f>
        <v>11.685</v>
      </c>
      <c r="N27" s="185">
        <f>VLOOKUP($A27,'Customer Numbers'!$A:$ZZ,N$1,FALSE)/1000</f>
        <v>11.87</v>
      </c>
      <c r="O27" s="185">
        <f>VLOOKUP($A27,'Customer Numbers'!$A:$ZZ,O$1,FALSE)/1000</f>
        <v>11.871</v>
      </c>
      <c r="P27" s="120">
        <f t="shared" si="2"/>
        <v>11.722</v>
      </c>
      <c r="Q27" s="109">
        <f t="shared" si="0"/>
        <v>41.01505108331866</v>
      </c>
      <c r="R27" s="188">
        <f t="shared" si="9"/>
        <v>39.756767659279781</v>
      </c>
      <c r="S27" s="6">
        <f t="shared" si="10"/>
        <v>36.404056052269603</v>
      </c>
      <c r="T27" s="6">
        <f t="shared" si="11"/>
        <v>36.062988446726571</v>
      </c>
      <c r="U27" s="266">
        <f t="shared" si="12"/>
        <v>34.956048020219043</v>
      </c>
      <c r="V27" s="266">
        <f t="shared" si="7"/>
        <v>36.073074719905648</v>
      </c>
      <c r="W27" s="113">
        <f t="shared" si="8"/>
        <v>36.650586979680135</v>
      </c>
    </row>
    <row r="28" spans="1:23" x14ac:dyDescent="0.25">
      <c r="A28" s="32" t="s">
        <v>24</v>
      </c>
      <c r="C28" s="434">
        <f>VLOOKUP($A28,'Trial Balance'!$A:$ZZ,C$1,FALSE)/1000</f>
        <v>407.46821999999997</v>
      </c>
      <c r="D28" s="177">
        <f>VLOOKUP($A28,'Trial Balance'!$A:$ZZ,D$1,FALSE)/1000</f>
        <v>391.28485999999998</v>
      </c>
      <c r="E28" s="5">
        <f>VLOOKUP($A28,'Trial Balance'!$A:$ZZ,E$1,FALSE)/1000</f>
        <v>389.03098999999997</v>
      </c>
      <c r="F28" s="5">
        <f>VLOOKUP($A28,'Trial Balance'!$A:$ZZ,F$1,FALSE)/1000</f>
        <v>322.00753000000003</v>
      </c>
      <c r="G28" s="185">
        <f>VLOOKUP($A28,'Trial Balance'!$A:$ZZ,G$1,FALSE)/1000</f>
        <v>320.78679</v>
      </c>
      <c r="H28" s="184">
        <f>VLOOKUP($A28,'Trial Balance'!$A:$ZZ,H$1,FALSE)/1000</f>
        <v>641.89271999999994</v>
      </c>
      <c r="I28" s="120">
        <f t="shared" si="1"/>
        <v>413.00057799999996</v>
      </c>
      <c r="J28" s="111">
        <f>VLOOKUP($A28,'Customer Numbers'!$A:$ZZ,J$1,FALSE)/1000</f>
        <v>22.195</v>
      </c>
      <c r="K28" s="178">
        <f>VLOOKUP($A28,'Customer Numbers'!$A:$ZZ,K$1,FALSE)/1000</f>
        <v>22.442</v>
      </c>
      <c r="L28" s="5">
        <f>VLOOKUP($A28,'Customer Numbers'!$A:$ZZ,L$1,FALSE)/1000</f>
        <v>22.527999999999999</v>
      </c>
      <c r="M28" s="5">
        <f>VLOOKUP($A28,'Customer Numbers'!$A:$ZZ,M$1,FALSE)/1000</f>
        <v>22.564</v>
      </c>
      <c r="N28" s="185">
        <f>VLOOKUP($A28,'Customer Numbers'!$A:$ZZ,N$1,FALSE)/1000</f>
        <v>22.738</v>
      </c>
      <c r="O28" s="185">
        <f>VLOOKUP($A28,'Customer Numbers'!$A:$ZZ,O$1,FALSE)/1000</f>
        <v>22.908000000000001</v>
      </c>
      <c r="P28" s="120">
        <f t="shared" si="2"/>
        <v>22.635999999999999</v>
      </c>
      <c r="Q28" s="109">
        <f t="shared" si="0"/>
        <v>18.3585591349403</v>
      </c>
      <c r="R28" s="188">
        <f t="shared" si="9"/>
        <v>17.435382764459494</v>
      </c>
      <c r="S28" s="6">
        <f t="shared" si="10"/>
        <v>17.268776189630682</v>
      </c>
      <c r="T28" s="6">
        <f t="shared" si="11"/>
        <v>14.27085312887786</v>
      </c>
      <c r="U28" s="266">
        <f t="shared" si="12"/>
        <v>14.107959802972998</v>
      </c>
      <c r="V28" s="266">
        <f t="shared" si="7"/>
        <v>28.020460974332106</v>
      </c>
      <c r="W28" s="113">
        <f t="shared" si="8"/>
        <v>18.220686572054628</v>
      </c>
    </row>
    <row r="29" spans="1:23" x14ac:dyDescent="0.25">
      <c r="A29" s="32" t="s">
        <v>25</v>
      </c>
      <c r="C29" s="434">
        <f>VLOOKUP($A29,'Trial Balance'!$A:$ZZ,C$1,FALSE)/1000</f>
        <v>213.26560000000001</v>
      </c>
      <c r="D29" s="177">
        <f>VLOOKUP($A29,'Trial Balance'!$A:$ZZ,D$1,FALSE)/1000</f>
        <v>201.46530999999999</v>
      </c>
      <c r="E29" s="5">
        <f>VLOOKUP($A29,'Trial Balance'!$A:$ZZ,E$1,FALSE)/1000</f>
        <v>206.54155</v>
      </c>
      <c r="F29" s="5">
        <f>VLOOKUP($A29,'Trial Balance'!$A:$ZZ,F$1,FALSE)/1000</f>
        <v>229.34214</v>
      </c>
      <c r="G29" s="185">
        <f>VLOOKUP($A29,'Trial Balance'!$A:$ZZ,G$1,FALSE)/1000</f>
        <v>240.50254000000001</v>
      </c>
      <c r="H29" s="184">
        <f>VLOOKUP($A29,'Trial Balance'!$A:$ZZ,H$1,FALSE)/1000</f>
        <v>217.92711</v>
      </c>
      <c r="I29" s="120">
        <f t="shared" si="1"/>
        <v>219.15573000000001</v>
      </c>
      <c r="J29" s="111">
        <f>VLOOKUP($A29,'Customer Numbers'!$A:$ZZ,J$1,FALSE)/1000</f>
        <v>2.6970000000000001</v>
      </c>
      <c r="K29" s="178">
        <f>VLOOKUP($A29,'Customer Numbers'!$A:$ZZ,K$1,FALSE)/1000</f>
        <v>2.6970000000000001</v>
      </c>
      <c r="L29" s="5">
        <f>VLOOKUP($A29,'Customer Numbers'!$A:$ZZ,L$1,FALSE)/1000</f>
        <v>2.7</v>
      </c>
      <c r="M29" s="5">
        <f>VLOOKUP($A29,'Customer Numbers'!$A:$ZZ,M$1,FALSE)/1000</f>
        <v>2.6589999999999998</v>
      </c>
      <c r="N29" s="185">
        <f>VLOOKUP($A29,'Customer Numbers'!$A:$ZZ,N$1,FALSE)/1000</f>
        <v>2.7149999999999999</v>
      </c>
      <c r="O29" s="185">
        <f>VLOOKUP($A29,'Customer Numbers'!$A:$ZZ,O$1,FALSE)/1000</f>
        <v>2.72</v>
      </c>
      <c r="P29" s="120">
        <f t="shared" si="2"/>
        <v>2.6982000000000004</v>
      </c>
      <c r="Q29" s="109">
        <f t="shared" si="0"/>
        <v>79.075120504263992</v>
      </c>
      <c r="R29" s="188">
        <f t="shared" si="9"/>
        <v>74.699781238413038</v>
      </c>
      <c r="S29" s="6">
        <f t="shared" si="10"/>
        <v>76.49687037037036</v>
      </c>
      <c r="T29" s="6">
        <f t="shared" si="11"/>
        <v>86.251274915381728</v>
      </c>
      <c r="U29" s="266">
        <f t="shared" si="12"/>
        <v>88.582887661141811</v>
      </c>
      <c r="V29" s="266">
        <f t="shared" si="7"/>
        <v>80.120261029411765</v>
      </c>
      <c r="W29" s="113">
        <f t="shared" si="8"/>
        <v>81.23021504294374</v>
      </c>
    </row>
    <row r="30" spans="1:23" x14ac:dyDescent="0.25">
      <c r="A30" s="32" t="s">
        <v>26</v>
      </c>
      <c r="C30" s="434">
        <f>VLOOKUP($A30,'Trial Balance'!$A:$ZZ,C$1,FALSE)/1000</f>
        <v>137.63015999999999</v>
      </c>
      <c r="D30" s="177">
        <f>VLOOKUP($A30,'Trial Balance'!$A:$ZZ,D$1,FALSE)/1000</f>
        <v>138.38282000000001</v>
      </c>
      <c r="E30" s="5">
        <f>VLOOKUP($A30,'Trial Balance'!$A:$ZZ,E$1,FALSE)/1000</f>
        <v>156.71096</v>
      </c>
      <c r="F30" s="5">
        <f>VLOOKUP($A30,'Trial Balance'!$A:$ZZ,F$1,FALSE)/1000</f>
        <v>139.45345999999998</v>
      </c>
      <c r="G30" s="185">
        <f>VLOOKUP($A30,'Trial Balance'!$A:$ZZ,G$1,FALSE)/1000</f>
        <v>174.85191</v>
      </c>
      <c r="H30" s="184">
        <f>VLOOKUP($A30,'Trial Balance'!$A:$ZZ,H$1,FALSE)/1000</f>
        <v>187.60741000000002</v>
      </c>
      <c r="I30" s="120">
        <f t="shared" si="1"/>
        <v>159.40131200000002</v>
      </c>
      <c r="J30" s="111">
        <f>VLOOKUP($A30,'Customer Numbers'!$A:$ZZ,J$1,FALSE)/1000</f>
        <v>1.254</v>
      </c>
      <c r="K30" s="178">
        <f>VLOOKUP($A30,'Customer Numbers'!$A:$ZZ,K$1,FALSE)/1000</f>
        <v>1.262</v>
      </c>
      <c r="L30" s="5">
        <f>VLOOKUP($A30,'Customer Numbers'!$A:$ZZ,L$1,FALSE)/1000</f>
        <v>1.244</v>
      </c>
      <c r="M30" s="5">
        <f>VLOOKUP($A30,'Customer Numbers'!$A:$ZZ,M$1,FALSE)/1000</f>
        <v>1.2729999999999999</v>
      </c>
      <c r="N30" s="185">
        <f>VLOOKUP($A30,'Customer Numbers'!$A:$ZZ,N$1,FALSE)/1000</f>
        <v>1.2629999999999999</v>
      </c>
      <c r="O30" s="185">
        <f>VLOOKUP($A30,'Customer Numbers'!$A:$ZZ,O$1,FALSE)/1000</f>
        <v>1.268</v>
      </c>
      <c r="P30" s="120">
        <f t="shared" si="2"/>
        <v>1.262</v>
      </c>
      <c r="Q30" s="109">
        <f t="shared" si="0"/>
        <v>109.75291866028708</v>
      </c>
      <c r="R30" s="188">
        <f t="shared" si="9"/>
        <v>109.65358161648179</v>
      </c>
      <c r="S30" s="6">
        <f t="shared" si="10"/>
        <v>125.97344051446946</v>
      </c>
      <c r="T30" s="6">
        <f t="shared" si="11"/>
        <v>109.54710133542811</v>
      </c>
      <c r="U30" s="266">
        <f t="shared" si="12"/>
        <v>138.44173396674586</v>
      </c>
      <c r="V30" s="266">
        <f t="shared" si="7"/>
        <v>147.95537066246058</v>
      </c>
      <c r="W30" s="113">
        <f t="shared" si="8"/>
        <v>126.31424561911714</v>
      </c>
    </row>
    <row r="31" spans="1:23" x14ac:dyDescent="0.25">
      <c r="A31" s="32" t="s">
        <v>27</v>
      </c>
      <c r="C31" s="434">
        <f>VLOOKUP($A31,'Trial Balance'!$A:$ZZ,C$1,FALSE)/1000</f>
        <v>239.97067000000001</v>
      </c>
      <c r="D31" s="177">
        <f>VLOOKUP($A31,'Trial Balance'!$A:$ZZ,D$1,FALSE)/1000</f>
        <v>230.85997</v>
      </c>
      <c r="E31" s="5">
        <f>VLOOKUP($A31,'Trial Balance'!$A:$ZZ,E$1,FALSE)/1000</f>
        <v>234.34589000000003</v>
      </c>
      <c r="F31" s="5">
        <f>VLOOKUP($A31,'Trial Balance'!$A:$ZZ,F$1,FALSE)/1000</f>
        <v>240.43567000000002</v>
      </c>
      <c r="G31" s="185">
        <f>VLOOKUP($A31,'Trial Balance'!$A:$ZZ,G$1,FALSE)/1000</f>
        <v>269.37953999999996</v>
      </c>
      <c r="H31" s="184">
        <f>VLOOKUP($A31,'Trial Balance'!$A:$ZZ,H$1,FALSE)/1000</f>
        <v>270.43761999999998</v>
      </c>
      <c r="I31" s="120">
        <f t="shared" si="1"/>
        <v>249.09173799999999</v>
      </c>
      <c r="J31" s="111">
        <f>VLOOKUP($A31,'Customer Numbers'!$A:$ZZ,J$1,FALSE)/1000</f>
        <v>5.5339999999999998</v>
      </c>
      <c r="K31" s="178">
        <f>VLOOKUP($A31,'Customer Numbers'!$A:$ZZ,K$1,FALSE)/1000</f>
        <v>5.5469999999999997</v>
      </c>
      <c r="L31" s="5">
        <f>VLOOKUP($A31,'Customer Numbers'!$A:$ZZ,L$1,FALSE)/1000</f>
        <v>5.5490000000000004</v>
      </c>
      <c r="M31" s="5">
        <f>VLOOKUP($A31,'Customer Numbers'!$A:$ZZ,M$1,FALSE)/1000</f>
        <v>5.4740000000000002</v>
      </c>
      <c r="N31" s="185">
        <f>VLOOKUP($A31,'Customer Numbers'!$A:$ZZ,N$1,FALSE)/1000</f>
        <v>5.5759999999999996</v>
      </c>
      <c r="O31" s="185">
        <f>VLOOKUP($A31,'Customer Numbers'!$A:$ZZ,O$1,FALSE)/1000</f>
        <v>5.6269999999999998</v>
      </c>
      <c r="P31" s="120">
        <f t="shared" si="2"/>
        <v>5.5545999999999998</v>
      </c>
      <c r="Q31" s="109">
        <f t="shared" si="0"/>
        <v>43.362968919407301</v>
      </c>
      <c r="R31" s="188">
        <f t="shared" si="9"/>
        <v>41.61888768703804</v>
      </c>
      <c r="S31" s="6">
        <f t="shared" si="10"/>
        <v>42.232094071003786</v>
      </c>
      <c r="T31" s="6">
        <f t="shared" si="11"/>
        <v>43.923213372305447</v>
      </c>
      <c r="U31" s="266">
        <f t="shared" si="12"/>
        <v>48.310534433285504</v>
      </c>
      <c r="V31" s="266">
        <f t="shared" si="7"/>
        <v>48.060710858361468</v>
      </c>
      <c r="W31" s="113">
        <f t="shared" si="8"/>
        <v>44.829088084398848</v>
      </c>
    </row>
    <row r="32" spans="1:23" x14ac:dyDescent="0.25">
      <c r="A32" s="32" t="s">
        <v>28</v>
      </c>
      <c r="C32" s="434">
        <f>VLOOKUP($A32,'Trial Balance'!$A:$ZZ,C$1,FALSE)/1000</f>
        <v>48470.691270000003</v>
      </c>
      <c r="D32" s="177">
        <f>VLOOKUP($A32,'Trial Balance'!$A:$ZZ,D$1,FALSE)/1000</f>
        <v>47295.178449999999</v>
      </c>
      <c r="E32" s="5">
        <f>VLOOKUP($A32,'Trial Balance'!$A:$ZZ,E$1,FALSE)/1000</f>
        <v>41998.666749999997</v>
      </c>
      <c r="F32" s="5">
        <f>VLOOKUP($A32,'Trial Balance'!$A:$ZZ,F$1,FALSE)/1000</f>
        <v>44910.259210000004</v>
      </c>
      <c r="G32" s="185">
        <f>VLOOKUP($A32,'Trial Balance'!$A:$ZZ,G$1,FALSE)/1000</f>
        <v>43453.641259999997</v>
      </c>
      <c r="H32" s="184">
        <f>VLOOKUP($A32,'Trial Balance'!$A:$ZZ,H$1,FALSE)/1000</f>
        <v>43174.574509999999</v>
      </c>
      <c r="I32" s="120">
        <f t="shared" si="1"/>
        <v>44166.464036000005</v>
      </c>
      <c r="J32" s="111">
        <f>VLOOKUP($A32,'Customer Numbers'!$A:$ZZ,J$1,FALSE)/1000</f>
        <v>1371.6369999999999</v>
      </c>
      <c r="K32" s="178">
        <f>VLOOKUP($A32,'Customer Numbers'!$A:$ZZ,K$1,FALSE)/1000</f>
        <v>1385.191</v>
      </c>
      <c r="L32" s="5">
        <f>VLOOKUP($A32,'Customer Numbers'!$A:$ZZ,L$1,FALSE)/1000</f>
        <v>1394.5930000000001</v>
      </c>
      <c r="M32" s="5">
        <f>VLOOKUP($A32,'Customer Numbers'!$A:$ZZ,M$1,FALSE)/1000</f>
        <v>1412.14</v>
      </c>
      <c r="N32" s="185">
        <f>VLOOKUP($A32,'Customer Numbers'!$A:$ZZ,N$1,FALSE)/1000</f>
        <v>1424.4110000000001</v>
      </c>
      <c r="O32" s="185">
        <f>VLOOKUP($A32,'Customer Numbers'!$A:$ZZ,O$1,FALSE)/1000</f>
        <v>1440.43</v>
      </c>
      <c r="P32" s="120">
        <f t="shared" si="2"/>
        <v>1411.3530000000001</v>
      </c>
      <c r="Q32" s="109">
        <f t="shared" si="0"/>
        <v>35.337841768631208</v>
      </c>
      <c r="R32" s="188">
        <f t="shared" si="9"/>
        <v>34.143434696009429</v>
      </c>
      <c r="S32" s="6">
        <f t="shared" si="10"/>
        <v>30.115357491397127</v>
      </c>
      <c r="T32" s="6">
        <f t="shared" si="11"/>
        <v>31.802979315082073</v>
      </c>
      <c r="U32" s="266">
        <f t="shared" si="12"/>
        <v>30.506392649312591</v>
      </c>
      <c r="V32" s="266">
        <f t="shared" si="7"/>
        <v>29.973393021528292</v>
      </c>
      <c r="W32" s="113">
        <f t="shared" si="8"/>
        <v>31.308311434665899</v>
      </c>
    </row>
    <row r="33" spans="1:23" x14ac:dyDescent="0.25">
      <c r="A33" s="32" t="s">
        <v>29</v>
      </c>
      <c r="C33" s="434">
        <f>VLOOKUP($A33,'Trial Balance'!$A:$ZZ,C$1,FALSE)/1000</f>
        <v>8620.2472699999998</v>
      </c>
      <c r="D33" s="177">
        <f>VLOOKUP($A33,'Trial Balance'!$A:$ZZ,D$1,FALSE)/1000</f>
        <v>8531.1492400000006</v>
      </c>
      <c r="E33" s="5">
        <f>VLOOKUP($A33,'Trial Balance'!$A:$ZZ,E$1,FALSE)/1000</f>
        <v>8224.4868900000001</v>
      </c>
      <c r="F33" s="5">
        <f>VLOOKUP($A33,'Trial Balance'!$A:$ZZ,F$1,FALSE)/1000</f>
        <v>7851.5315099999998</v>
      </c>
      <c r="G33" s="185">
        <f>VLOOKUP($A33,'Trial Balance'!$A:$ZZ,G$1,FALSE)/1000</f>
        <v>7708.8780199999992</v>
      </c>
      <c r="H33" s="184">
        <f>VLOOKUP($A33,'Trial Balance'!$A:$ZZ,H$1,FALSE)/1000</f>
        <v>7525.0711700000002</v>
      </c>
      <c r="I33" s="120">
        <f t="shared" si="1"/>
        <v>7968.2233660000002</v>
      </c>
      <c r="J33" s="111">
        <f>VLOOKUP($A33,'Customer Numbers'!$A:$ZZ,J$1,FALSE)/1000</f>
        <v>331.77699999999999</v>
      </c>
      <c r="K33" s="178">
        <f>VLOOKUP($A33,'Customer Numbers'!$A:$ZZ,K$1,FALSE)/1000</f>
        <v>335.32</v>
      </c>
      <c r="L33" s="5">
        <f>VLOOKUP($A33,'Customer Numbers'!$A:$ZZ,L$1,FALSE)/1000</f>
        <v>339.77100000000002</v>
      </c>
      <c r="M33" s="5">
        <f>VLOOKUP($A33,'Customer Numbers'!$A:$ZZ,M$1,FALSE)/1000</f>
        <v>346.34699999999998</v>
      </c>
      <c r="N33" s="185">
        <f>VLOOKUP($A33,'Customer Numbers'!$A:$ZZ,N$1,FALSE)/1000</f>
        <v>353.315</v>
      </c>
      <c r="O33" s="185">
        <f>VLOOKUP($A33,'Customer Numbers'!$A:$ZZ,O$1,FALSE)/1000</f>
        <v>358.90100000000001</v>
      </c>
      <c r="P33" s="120">
        <f t="shared" si="2"/>
        <v>346.73079999999999</v>
      </c>
      <c r="Q33" s="109">
        <f t="shared" si="0"/>
        <v>25.982052010838608</v>
      </c>
      <c r="R33" s="188">
        <f t="shared" si="9"/>
        <v>25.441814505546944</v>
      </c>
      <c r="S33" s="6">
        <f t="shared" si="10"/>
        <v>24.205970756774416</v>
      </c>
      <c r="T33" s="6">
        <f t="shared" si="11"/>
        <v>22.669552529688435</v>
      </c>
      <c r="U33" s="266">
        <f t="shared" si="12"/>
        <v>21.818711404837043</v>
      </c>
      <c r="V33" s="266">
        <f t="shared" si="7"/>
        <v>20.966983012028386</v>
      </c>
      <c r="W33" s="113">
        <f t="shared" si="8"/>
        <v>23.020606441775044</v>
      </c>
    </row>
    <row r="34" spans="1:23" x14ac:dyDescent="0.25">
      <c r="A34" s="32" t="s">
        <v>30</v>
      </c>
      <c r="C34" s="434">
        <f>VLOOKUP($A34,'Trial Balance'!$A:$ZZ,C$1,FALSE)/1000</f>
        <v>353.12578999999999</v>
      </c>
      <c r="D34" s="177">
        <f>VLOOKUP($A34,'Trial Balance'!$A:$ZZ,D$1,FALSE)/1000</f>
        <v>365.53343999999998</v>
      </c>
      <c r="E34" s="5">
        <f>VLOOKUP($A34,'Trial Balance'!$A:$ZZ,E$1,FALSE)/1000</f>
        <v>395.34729999999996</v>
      </c>
      <c r="F34" s="5">
        <f>VLOOKUP($A34,'Trial Balance'!$A:$ZZ,F$1,FALSE)/1000</f>
        <v>400.14678000000004</v>
      </c>
      <c r="G34" s="185">
        <f>VLOOKUP($A34,'Trial Balance'!$A:$ZZ,G$1,FALSE)/1000</f>
        <v>399.09219000000002</v>
      </c>
      <c r="H34" s="184">
        <f>VLOOKUP($A34,'Trial Balance'!$A:$ZZ,H$1,FALSE)/1000</f>
        <v>448.46974999999998</v>
      </c>
      <c r="I34" s="120">
        <f t="shared" si="1"/>
        <v>401.71789200000001</v>
      </c>
      <c r="J34" s="111">
        <f>VLOOKUP($A34,'Customer Numbers'!$A:$ZZ,J$1,FALSE)/1000</f>
        <v>17.228000000000002</v>
      </c>
      <c r="K34" s="178">
        <f>VLOOKUP($A34,'Customer Numbers'!$A:$ZZ,K$1,FALSE)/1000</f>
        <v>18.163</v>
      </c>
      <c r="L34" s="5">
        <f>VLOOKUP($A34,'Customer Numbers'!$A:$ZZ,L$1,FALSE)/1000</f>
        <v>18.632000000000001</v>
      </c>
      <c r="M34" s="5">
        <f>VLOOKUP($A34,'Customer Numbers'!$A:$ZZ,M$1,FALSE)/1000</f>
        <v>19.280999999999999</v>
      </c>
      <c r="N34" s="185">
        <f>VLOOKUP($A34,'Customer Numbers'!$A:$ZZ,N$1,FALSE)/1000</f>
        <v>19.702999999999999</v>
      </c>
      <c r="O34" s="185">
        <f>VLOOKUP($A34,'Customer Numbers'!$A:$ZZ,O$1,FALSE)/1000</f>
        <v>20.513000000000002</v>
      </c>
      <c r="P34" s="120">
        <f t="shared" si="2"/>
        <v>19.258400000000002</v>
      </c>
      <c r="Q34" s="109">
        <f t="shared" si="0"/>
        <v>20.497201648479219</v>
      </c>
      <c r="R34" s="188">
        <f t="shared" si="9"/>
        <v>20.125168749655892</v>
      </c>
      <c r="S34" s="6">
        <f t="shared" si="10"/>
        <v>21.21872584800343</v>
      </c>
      <c r="T34" s="6">
        <f t="shared" si="11"/>
        <v>20.753424614905867</v>
      </c>
      <c r="U34" s="266">
        <f t="shared" si="12"/>
        <v>20.255402223011725</v>
      </c>
      <c r="V34" s="266">
        <f t="shared" si="7"/>
        <v>21.862709013796128</v>
      </c>
      <c r="W34" s="113">
        <f t="shared" si="8"/>
        <v>20.843086089874607</v>
      </c>
    </row>
    <row r="35" spans="1:23" x14ac:dyDescent="0.25">
      <c r="A35" s="32" t="s">
        <v>31</v>
      </c>
      <c r="C35" s="434">
        <f>VLOOKUP($A35,'Trial Balance'!$A:$ZZ,C$1,FALSE)/1000</f>
        <v>352.27</v>
      </c>
      <c r="D35" s="177">
        <f>VLOOKUP($A35,'Trial Balance'!$A:$ZZ,D$1,FALSE)/1000</f>
        <v>326.44799999999998</v>
      </c>
      <c r="E35" s="5">
        <f>VLOOKUP($A35,'Trial Balance'!$A:$ZZ,E$1,FALSE)/1000</f>
        <v>356.98856999999998</v>
      </c>
      <c r="F35" s="5">
        <f>VLOOKUP($A35,'Trial Balance'!$A:$ZZ,F$1,FALSE)/1000</f>
        <v>394.38303999999999</v>
      </c>
      <c r="G35" s="185">
        <f>VLOOKUP($A35,'Trial Balance'!$A:$ZZ,G$1,FALSE)/1000</f>
        <v>366.20198999999997</v>
      </c>
      <c r="H35" s="184">
        <f>VLOOKUP($A35,'Trial Balance'!$A:$ZZ,H$1,FALSE)/1000</f>
        <v>373.96125999999998</v>
      </c>
      <c r="I35" s="120">
        <f t="shared" si="1"/>
        <v>363.59657200000004</v>
      </c>
      <c r="J35" s="111">
        <f>VLOOKUP($A35,'Customer Numbers'!$A:$ZZ,J$1,FALSE)/1000</f>
        <v>27.582000000000001</v>
      </c>
      <c r="K35" s="178">
        <f>VLOOKUP($A35,'Customer Numbers'!$A:$ZZ,K$1,FALSE)/1000</f>
        <v>27.658000000000001</v>
      </c>
      <c r="L35" s="5">
        <f>VLOOKUP($A35,'Customer Numbers'!$A:$ZZ,L$1,FALSE)/1000</f>
        <v>27.777999999999999</v>
      </c>
      <c r="M35" s="5">
        <f>VLOOKUP($A35,'Customer Numbers'!$A:$ZZ,M$1,FALSE)/1000</f>
        <v>27.718</v>
      </c>
      <c r="N35" s="185">
        <f>VLOOKUP($A35,'Customer Numbers'!$A:$ZZ,N$1,FALSE)/1000</f>
        <v>27.994</v>
      </c>
      <c r="O35" s="185">
        <f>VLOOKUP($A35,'Customer Numbers'!$A:$ZZ,O$1,FALSE)/1000</f>
        <v>27.992000000000001</v>
      </c>
      <c r="P35" s="120">
        <f t="shared" si="2"/>
        <v>27.827999999999996</v>
      </c>
      <c r="Q35" s="109">
        <f t="shared" si="0"/>
        <v>12.771735189616415</v>
      </c>
      <c r="R35" s="188">
        <f t="shared" si="9"/>
        <v>11.803022633596065</v>
      </c>
      <c r="S35" s="6">
        <f t="shared" si="10"/>
        <v>12.851485708114335</v>
      </c>
      <c r="T35" s="6">
        <f t="shared" si="11"/>
        <v>14.228408976116603</v>
      </c>
      <c r="U35" s="266">
        <f t="shared" si="12"/>
        <v>13.081445666928627</v>
      </c>
      <c r="V35" s="266">
        <f t="shared" si="7"/>
        <v>13.359576307516432</v>
      </c>
      <c r="W35" s="113">
        <f t="shared" si="8"/>
        <v>13.064787858454412</v>
      </c>
    </row>
    <row r="36" spans="1:23" x14ac:dyDescent="0.25">
      <c r="A36" s="32" t="s">
        <v>33</v>
      </c>
      <c r="C36" s="434">
        <f>VLOOKUP($A36,'Trial Balance'!$A:$ZZ,C$1,FALSE)/1000</f>
        <v>222.59188</v>
      </c>
      <c r="D36" s="177">
        <f>VLOOKUP($A36,'Trial Balance'!$A:$ZZ,D$1,FALSE)/1000</f>
        <v>210.40639999999999</v>
      </c>
      <c r="E36" s="5">
        <f>VLOOKUP($A36,'Trial Balance'!$A:$ZZ,E$1,FALSE)/1000</f>
        <v>231.74947</v>
      </c>
      <c r="F36" s="5">
        <f>VLOOKUP($A36,'Trial Balance'!$A:$ZZ,F$1,FALSE)/1000</f>
        <v>223.56064999999998</v>
      </c>
      <c r="G36" s="185">
        <f>VLOOKUP($A36,'Trial Balance'!$A:$ZZ,G$1,FALSE)/1000</f>
        <v>232.02189000000001</v>
      </c>
      <c r="H36" s="184">
        <f>VLOOKUP($A36,'Trial Balance'!$A:$ZZ,H$1,FALSE)/1000</f>
        <v>225.14060000000001</v>
      </c>
      <c r="I36" s="120">
        <f t="shared" si="1"/>
        <v>224.57580199999998</v>
      </c>
      <c r="J36" s="111">
        <f>VLOOKUP($A36,'Customer Numbers'!$A:$ZZ,J$1,FALSE)/1000</f>
        <v>10.349</v>
      </c>
      <c r="K36" s="178">
        <f>VLOOKUP($A36,'Customer Numbers'!$A:$ZZ,K$1,FALSE)/1000</f>
        <v>10.45</v>
      </c>
      <c r="L36" s="5">
        <f>VLOOKUP($A36,'Customer Numbers'!$A:$ZZ,L$1,FALSE)/1000</f>
        <v>10.545999999999999</v>
      </c>
      <c r="M36" s="5">
        <f>VLOOKUP($A36,'Customer Numbers'!$A:$ZZ,M$1,FALSE)/1000</f>
        <v>10.638999999999999</v>
      </c>
      <c r="N36" s="185">
        <f>VLOOKUP($A36,'Customer Numbers'!$A:$ZZ,N$1,FALSE)/1000</f>
        <v>10.756</v>
      </c>
      <c r="O36" s="185">
        <f>VLOOKUP($A36,'Customer Numbers'!$A:$ZZ,O$1,FALSE)/1000</f>
        <v>10.835000000000001</v>
      </c>
      <c r="P36" s="120">
        <f t="shared" si="2"/>
        <v>10.645199999999999</v>
      </c>
      <c r="Q36" s="109">
        <f t="shared" si="0"/>
        <v>21.50853995555126</v>
      </c>
      <c r="R36" s="188">
        <f t="shared" si="9"/>
        <v>20.134583732057418</v>
      </c>
      <c r="S36" s="6">
        <f t="shared" si="10"/>
        <v>21.975106201403378</v>
      </c>
      <c r="T36" s="6">
        <f t="shared" si="11"/>
        <v>21.013314221261396</v>
      </c>
      <c r="U36" s="266">
        <f t="shared" si="12"/>
        <v>21.57139178133135</v>
      </c>
      <c r="V36" s="266">
        <f t="shared" si="7"/>
        <v>20.779012459621594</v>
      </c>
      <c r="W36" s="113">
        <f t="shared" si="8"/>
        <v>21.094681679135029</v>
      </c>
    </row>
    <row r="37" spans="1:23" x14ac:dyDescent="0.25">
      <c r="A37" s="32" t="s">
        <v>34</v>
      </c>
      <c r="C37" s="434">
        <f>VLOOKUP($A37,'Trial Balance'!$A:$ZZ,C$1,FALSE)/1000</f>
        <v>466.25551000000002</v>
      </c>
      <c r="D37" s="177">
        <f>VLOOKUP($A37,'Trial Balance'!$A:$ZZ,D$1,FALSE)/1000</f>
        <v>475.56733000000003</v>
      </c>
      <c r="E37" s="5">
        <f>VLOOKUP($A37,'Trial Balance'!$A:$ZZ,E$1,FALSE)/1000</f>
        <v>487.05278000000004</v>
      </c>
      <c r="F37" s="5">
        <f>VLOOKUP($A37,'Trial Balance'!$A:$ZZ,F$1,FALSE)/1000</f>
        <v>486.94731000000002</v>
      </c>
      <c r="G37" s="185">
        <f>VLOOKUP($A37,'Trial Balance'!$A:$ZZ,G$1,FALSE)/1000</f>
        <v>467.26102000000003</v>
      </c>
      <c r="H37" s="184">
        <f>VLOOKUP($A37,'Trial Balance'!$A:$ZZ,H$1,FALSE)/1000</f>
        <v>508.86385999999999</v>
      </c>
      <c r="I37" s="120">
        <f t="shared" si="1"/>
        <v>485.13846000000001</v>
      </c>
      <c r="J37" s="111">
        <f>VLOOKUP($A37,'Customer Numbers'!$A:$ZZ,J$1,FALSE)/1000</f>
        <v>13.491</v>
      </c>
      <c r="K37" s="178">
        <f>VLOOKUP($A37,'Customer Numbers'!$A:$ZZ,K$1,FALSE)/1000</f>
        <v>13.644</v>
      </c>
      <c r="L37" s="5">
        <f>VLOOKUP($A37,'Customer Numbers'!$A:$ZZ,L$1,FALSE)/1000</f>
        <v>13.762</v>
      </c>
      <c r="M37" s="5">
        <f>VLOOKUP($A37,'Customer Numbers'!$A:$ZZ,M$1,FALSE)/1000</f>
        <v>13.936</v>
      </c>
      <c r="N37" s="185">
        <f>VLOOKUP($A37,'Customer Numbers'!$A:$ZZ,N$1,FALSE)/1000</f>
        <v>14.18</v>
      </c>
      <c r="O37" s="185">
        <f>VLOOKUP($A37,'Customer Numbers'!$A:$ZZ,O$1,FALSE)/1000</f>
        <v>14.351000000000001</v>
      </c>
      <c r="P37" s="120">
        <f t="shared" si="2"/>
        <v>13.974600000000001</v>
      </c>
      <c r="Q37" s="109">
        <f t="shared" si="0"/>
        <v>34.560485508857759</v>
      </c>
      <c r="R37" s="188">
        <f t="shared" si="9"/>
        <v>34.855418498973911</v>
      </c>
      <c r="S37" s="6">
        <f t="shared" si="10"/>
        <v>35.391133556169166</v>
      </c>
      <c r="T37" s="6">
        <f t="shared" si="11"/>
        <v>34.941684127439729</v>
      </c>
      <c r="U37" s="266">
        <f t="shared" si="12"/>
        <v>32.952117066290555</v>
      </c>
      <c r="V37" s="266">
        <f t="shared" si="7"/>
        <v>35.458425196850392</v>
      </c>
      <c r="W37" s="113">
        <f t="shared" si="8"/>
        <v>34.719755689144748</v>
      </c>
    </row>
    <row r="38" spans="1:23" x14ac:dyDescent="0.25">
      <c r="A38" s="32" t="s">
        <v>35</v>
      </c>
      <c r="C38" s="434">
        <f>VLOOKUP($A38,'Trial Balance'!$A:$ZZ,C$1,FALSE)/1000</f>
        <v>1864.5322800000001</v>
      </c>
      <c r="D38" s="177">
        <f>VLOOKUP($A38,'Trial Balance'!$A:$ZZ,D$1,FALSE)/1000</f>
        <v>1711.9495200000001</v>
      </c>
      <c r="E38" s="5">
        <f>VLOOKUP($A38,'Trial Balance'!$A:$ZZ,E$1,FALSE)/1000</f>
        <v>1866.8417299999999</v>
      </c>
      <c r="F38" s="5">
        <f>VLOOKUP($A38,'Trial Balance'!$A:$ZZ,F$1,FALSE)/1000</f>
        <v>1888.9203400000001</v>
      </c>
      <c r="G38" s="185">
        <f>VLOOKUP($A38,'Trial Balance'!$A:$ZZ,G$1,FALSE)/1000</f>
        <v>1779.7407599999999</v>
      </c>
      <c r="H38" s="184">
        <f>VLOOKUP($A38,'Trial Balance'!$A:$ZZ,H$1,FALSE)/1000</f>
        <v>1801.4435100000001</v>
      </c>
      <c r="I38" s="120">
        <f t="shared" si="1"/>
        <v>1809.779172</v>
      </c>
      <c r="J38" s="111">
        <f>VLOOKUP($A38,'Customer Numbers'!$A:$ZZ,J$1,FALSE)/1000</f>
        <v>157.18799999999999</v>
      </c>
      <c r="K38" s="178">
        <f>VLOOKUP($A38,'Customer Numbers'!$A:$ZZ,K$1,FALSE)/1000</f>
        <v>159.03899999999999</v>
      </c>
      <c r="L38" s="5">
        <f>VLOOKUP($A38,'Customer Numbers'!$A:$ZZ,L$1,FALSE)/1000</f>
        <v>160.59800000000001</v>
      </c>
      <c r="M38" s="5">
        <f>VLOOKUP($A38,'Customer Numbers'!$A:$ZZ,M$1,FALSE)/1000</f>
        <v>162.13999999999999</v>
      </c>
      <c r="N38" s="185">
        <f>VLOOKUP($A38,'Customer Numbers'!$A:$ZZ,N$1,FALSE)/1000</f>
        <v>164.13800000000001</v>
      </c>
      <c r="O38" s="185">
        <f>VLOOKUP($A38,'Customer Numbers'!$A:$ZZ,O$1,FALSE)/1000</f>
        <v>166.04400000000001</v>
      </c>
      <c r="P38" s="120">
        <f t="shared" si="2"/>
        <v>162.39179999999999</v>
      </c>
      <c r="Q38" s="109">
        <f t="shared" ref="Q38:Q59" si="13">C38/J38</f>
        <v>11.861797847163908</v>
      </c>
      <c r="R38" s="188">
        <f t="shared" si="9"/>
        <v>10.764337803934886</v>
      </c>
      <c r="S38" s="6">
        <f t="shared" si="10"/>
        <v>11.624314935428833</v>
      </c>
      <c r="T38" s="6">
        <f t="shared" si="11"/>
        <v>11.649934254348096</v>
      </c>
      <c r="U38" s="266">
        <f t="shared" si="12"/>
        <v>10.84295385590174</v>
      </c>
      <c r="V38" s="266">
        <f t="shared" si="7"/>
        <v>10.849193647466937</v>
      </c>
      <c r="W38" s="113">
        <f t="shared" si="8"/>
        <v>11.146146899416099</v>
      </c>
    </row>
    <row r="39" spans="1:23" x14ac:dyDescent="0.25">
      <c r="A39" s="32" t="s">
        <v>36</v>
      </c>
      <c r="C39" s="434">
        <f>VLOOKUP($A39,'Trial Balance'!$A:$ZZ,C$1,FALSE)/1000</f>
        <v>996.14800000000002</v>
      </c>
      <c r="D39" s="177">
        <f>VLOOKUP($A39,'Trial Balance'!$A:$ZZ,D$1,FALSE)/1000</f>
        <v>899.404</v>
      </c>
      <c r="E39" s="5">
        <f>VLOOKUP($A39,'Trial Balance'!$A:$ZZ,E$1,FALSE)/1000</f>
        <v>830.75800000000004</v>
      </c>
      <c r="F39" s="5">
        <f>VLOOKUP($A39,'Trial Balance'!$A:$ZZ,F$1,FALSE)/1000</f>
        <v>903.38409999999999</v>
      </c>
      <c r="G39" s="185">
        <f>VLOOKUP($A39,'Trial Balance'!$A:$ZZ,G$1,FALSE)/1000</f>
        <v>847.68899999999996</v>
      </c>
      <c r="H39" s="184">
        <f>VLOOKUP($A39,'Trial Balance'!$A:$ZZ,H$1,FALSE)/1000</f>
        <v>1109.8140000000001</v>
      </c>
      <c r="I39" s="120">
        <f t="shared" si="1"/>
        <v>918.20982000000004</v>
      </c>
      <c r="J39" s="111">
        <f>VLOOKUP($A39,'Customer Numbers'!$A:$ZZ,J$1,FALSE)/1000</f>
        <v>37.895000000000003</v>
      </c>
      <c r="K39" s="178">
        <f>VLOOKUP($A39,'Customer Numbers'!$A:$ZZ,K$1,FALSE)/1000</f>
        <v>39.579000000000001</v>
      </c>
      <c r="L39" s="5">
        <f>VLOOKUP($A39,'Customer Numbers'!$A:$ZZ,L$1,FALSE)/1000</f>
        <v>40.387999999999998</v>
      </c>
      <c r="M39" s="5">
        <f>VLOOKUP($A39,'Customer Numbers'!$A:$ZZ,M$1,FALSE)/1000</f>
        <v>41.220999999999997</v>
      </c>
      <c r="N39" s="185">
        <f>VLOOKUP($A39,'Customer Numbers'!$A:$ZZ,N$1,FALSE)/1000</f>
        <v>42.082000000000001</v>
      </c>
      <c r="O39" s="185">
        <f>VLOOKUP($A39,'Customer Numbers'!$A:$ZZ,O$1,FALSE)/1000</f>
        <v>42.634</v>
      </c>
      <c r="P39" s="120">
        <f t="shared" si="2"/>
        <v>41.180799999999998</v>
      </c>
      <c r="Q39" s="109">
        <f t="shared" si="13"/>
        <v>26.287056339886526</v>
      </c>
      <c r="R39" s="188">
        <f t="shared" si="9"/>
        <v>22.724272973041259</v>
      </c>
      <c r="S39" s="6">
        <f t="shared" si="10"/>
        <v>20.569426562345253</v>
      </c>
      <c r="T39" s="6">
        <f t="shared" si="11"/>
        <v>21.915627956624053</v>
      </c>
      <c r="U39" s="266">
        <f t="shared" si="12"/>
        <v>20.143743168100375</v>
      </c>
      <c r="V39" s="266">
        <f t="shared" si="7"/>
        <v>26.03119575925318</v>
      </c>
      <c r="W39" s="113">
        <f t="shared" si="8"/>
        <v>22.276853283872821</v>
      </c>
    </row>
    <row r="40" spans="1:23" x14ac:dyDescent="0.25">
      <c r="A40" s="32" t="s">
        <v>37</v>
      </c>
      <c r="C40" s="434">
        <f>VLOOKUP($A40,'Trial Balance'!$A:$ZZ,C$1,FALSE)/1000</f>
        <v>1025.90976</v>
      </c>
      <c r="D40" s="177">
        <f>VLOOKUP($A40,'Trial Balance'!$A:$ZZ,D$1,FALSE)/1000</f>
        <v>584.94514000000004</v>
      </c>
      <c r="E40" s="5">
        <f>VLOOKUP($A40,'Trial Balance'!$A:$ZZ,E$1,FALSE)/1000</f>
        <v>815.91045999999994</v>
      </c>
      <c r="F40" s="5">
        <f>VLOOKUP($A40,'Trial Balance'!$A:$ZZ,F$1,FALSE)/1000</f>
        <v>914.00215000000003</v>
      </c>
      <c r="G40" s="185">
        <f>VLOOKUP($A40,'Trial Balance'!$A:$ZZ,G$1,FALSE)/1000</f>
        <v>989.12602000000004</v>
      </c>
      <c r="H40" s="184">
        <f>VLOOKUP($A40,'Trial Balance'!$A:$ZZ,H$1,FALSE)/1000</f>
        <v>1291.9990600000001</v>
      </c>
      <c r="I40" s="120">
        <f t="shared" si="1"/>
        <v>919.19656600000019</v>
      </c>
      <c r="J40" s="111">
        <f>VLOOKUP($A40,'Customer Numbers'!$A:$ZZ,J$1,FALSE)/1000</f>
        <v>42.978999999999999</v>
      </c>
      <c r="K40" s="178">
        <f>VLOOKUP($A40,'Customer Numbers'!$A:$ZZ,K$1,FALSE)/1000</f>
        <v>43.524000000000001</v>
      </c>
      <c r="L40" s="5">
        <f>VLOOKUP($A40,'Customer Numbers'!$A:$ZZ,L$1,FALSE)/1000</f>
        <v>43.930999999999997</v>
      </c>
      <c r="M40" s="5">
        <f>VLOOKUP($A40,'Customer Numbers'!$A:$ZZ,M$1,FALSE)/1000</f>
        <v>44.186999999999998</v>
      </c>
      <c r="N40" s="185">
        <f>VLOOKUP($A40,'Customer Numbers'!$A:$ZZ,N$1,FALSE)/1000</f>
        <v>44.518999999999998</v>
      </c>
      <c r="O40" s="185">
        <f>VLOOKUP($A40,'Customer Numbers'!$A:$ZZ,O$1,FALSE)/1000</f>
        <v>44.795000000000002</v>
      </c>
      <c r="P40" s="120">
        <f t="shared" si="2"/>
        <v>44.191200000000002</v>
      </c>
      <c r="Q40" s="109">
        <f t="shared" si="13"/>
        <v>23.870023965192303</v>
      </c>
      <c r="R40" s="188">
        <f t="shared" si="9"/>
        <v>13.439599761051374</v>
      </c>
      <c r="S40" s="6">
        <f t="shared" si="10"/>
        <v>18.572544672327059</v>
      </c>
      <c r="T40" s="6">
        <f t="shared" si="11"/>
        <v>20.684865458166431</v>
      </c>
      <c r="U40" s="266">
        <f t="shared" si="12"/>
        <v>22.218064646555405</v>
      </c>
      <c r="V40" s="266">
        <f t="shared" si="7"/>
        <v>28.842483759348141</v>
      </c>
      <c r="W40" s="113">
        <f t="shared" si="8"/>
        <v>20.751511659489683</v>
      </c>
    </row>
    <row r="41" spans="1:23" x14ac:dyDescent="0.25">
      <c r="A41" s="32" t="s">
        <v>38</v>
      </c>
      <c r="C41" s="434">
        <f>VLOOKUP($A41,'Trial Balance'!$A:$ZZ,C$1,FALSE)/1000</f>
        <v>3069.6223399999999</v>
      </c>
      <c r="D41" s="177">
        <f>VLOOKUP($A41,'Trial Balance'!$A:$ZZ,D$1,FALSE)/1000</f>
        <v>2928.06619</v>
      </c>
      <c r="E41" s="5">
        <f>VLOOKUP($A41,'Trial Balance'!$A:$ZZ,E$1,FALSE)/1000</f>
        <v>2929.4762999999998</v>
      </c>
      <c r="F41" s="5">
        <f>VLOOKUP($A41,'Trial Balance'!$A:$ZZ,F$1,FALSE)/1000</f>
        <v>2764.3688299999999</v>
      </c>
      <c r="G41" s="185">
        <f>VLOOKUP($A41,'Trial Balance'!$A:$ZZ,G$1,FALSE)/1000</f>
        <v>2748.4607500000002</v>
      </c>
      <c r="H41" s="184">
        <f>VLOOKUP($A41,'Trial Balance'!$A:$ZZ,H$1,FALSE)/1000</f>
        <v>2964.2377799999999</v>
      </c>
      <c r="I41" s="120">
        <f t="shared" si="1"/>
        <v>2866.9219699999999</v>
      </c>
      <c r="J41" s="111">
        <f>VLOOKUP($A41,'Customer Numbers'!$A:$ZZ,J$1,FALSE)/1000</f>
        <v>54.918999999999997</v>
      </c>
      <c r="K41" s="178">
        <f>VLOOKUP($A41,'Customer Numbers'!$A:$ZZ,K$1,FALSE)/1000</f>
        <v>55.593000000000004</v>
      </c>
      <c r="L41" s="5">
        <f>VLOOKUP($A41,'Customer Numbers'!$A:$ZZ,L$1,FALSE)/1000</f>
        <v>56.067</v>
      </c>
      <c r="M41" s="5">
        <f>VLOOKUP($A41,'Customer Numbers'!$A:$ZZ,M$1,FALSE)/1000</f>
        <v>56.972999999999999</v>
      </c>
      <c r="N41" s="185">
        <f>VLOOKUP($A41,'Customer Numbers'!$A:$ZZ,N$1,FALSE)/1000</f>
        <v>57.768999999999998</v>
      </c>
      <c r="O41" s="185">
        <f>VLOOKUP($A41,'Customer Numbers'!$A:$ZZ,O$1,FALSE)/1000</f>
        <v>58.225999999999999</v>
      </c>
      <c r="P41" s="120">
        <f t="shared" si="2"/>
        <v>56.925599999999996</v>
      </c>
      <c r="Q41" s="109">
        <f t="shared" si="13"/>
        <v>55.893631347985213</v>
      </c>
      <c r="R41" s="188">
        <f t="shared" si="9"/>
        <v>52.669692047559941</v>
      </c>
      <c r="S41" s="6">
        <f t="shared" si="10"/>
        <v>52.24956391460217</v>
      </c>
      <c r="T41" s="6">
        <f t="shared" si="11"/>
        <v>48.520682252997034</v>
      </c>
      <c r="U41" s="266">
        <f t="shared" si="12"/>
        <v>47.576740985649749</v>
      </c>
      <c r="V41" s="266">
        <f t="shared" si="7"/>
        <v>50.909177686943977</v>
      </c>
      <c r="W41" s="113">
        <f t="shared" si="8"/>
        <v>50.38517137755057</v>
      </c>
    </row>
    <row r="42" spans="1:23" x14ac:dyDescent="0.25">
      <c r="A42" s="32" t="s">
        <v>39</v>
      </c>
      <c r="C42" s="434">
        <f>VLOOKUP($A42,'Trial Balance'!$A:$ZZ,C$1,FALSE)/1000</f>
        <v>313.65823999999998</v>
      </c>
      <c r="D42" s="177">
        <f>VLOOKUP($A42,'Trial Balance'!$A:$ZZ,D$1,FALSE)/1000</f>
        <v>320.12561999999997</v>
      </c>
      <c r="E42" s="5">
        <f>VLOOKUP($A42,'Trial Balance'!$A:$ZZ,E$1,FALSE)/1000</f>
        <v>286.45696000000004</v>
      </c>
      <c r="F42" s="5">
        <f>VLOOKUP($A42,'Trial Balance'!$A:$ZZ,F$1,FALSE)/1000</f>
        <v>360.49821999999995</v>
      </c>
      <c r="G42" s="185">
        <f>VLOOKUP($A42,'Trial Balance'!$A:$ZZ,G$1,FALSE)/1000</f>
        <v>373.16958</v>
      </c>
      <c r="H42" s="184">
        <f>VLOOKUP($A42,'Trial Balance'!$A:$ZZ,H$1,FALSE)/1000</f>
        <v>421.60991999999999</v>
      </c>
      <c r="I42" s="120">
        <f t="shared" si="1"/>
        <v>352.37205999999998</v>
      </c>
      <c r="J42" s="111">
        <f>VLOOKUP($A42,'Customer Numbers'!$A:$ZZ,J$1,FALSE)/1000</f>
        <v>9.3770000000000007</v>
      </c>
      <c r="K42" s="178">
        <f>VLOOKUP($A42,'Customer Numbers'!$A:$ZZ,K$1,FALSE)/1000</f>
        <v>9.4610000000000003</v>
      </c>
      <c r="L42" s="5">
        <f>VLOOKUP($A42,'Customer Numbers'!$A:$ZZ,L$1,FALSE)/1000</f>
        <v>9.5579999999999998</v>
      </c>
      <c r="M42" s="5">
        <f>VLOOKUP($A42,'Customer Numbers'!$A:$ZZ,M$1,FALSE)/1000</f>
        <v>9.6319999999999997</v>
      </c>
      <c r="N42" s="185">
        <f>VLOOKUP($A42,'Customer Numbers'!$A:$ZZ,N$1,FALSE)/1000</f>
        <v>9.7309999999999999</v>
      </c>
      <c r="O42" s="185">
        <f>VLOOKUP($A42,'Customer Numbers'!$A:$ZZ,O$1,FALSE)/1000</f>
        <v>9.8160000000000007</v>
      </c>
      <c r="P42" s="120">
        <f t="shared" si="2"/>
        <v>9.6395999999999997</v>
      </c>
      <c r="Q42" s="109">
        <f t="shared" si="13"/>
        <v>33.449742988162519</v>
      </c>
      <c r="R42" s="188">
        <f t="shared" si="9"/>
        <v>33.836340767360738</v>
      </c>
      <c r="S42" s="6">
        <f t="shared" si="10"/>
        <v>29.970387110274121</v>
      </c>
      <c r="T42" s="6">
        <f t="shared" si="11"/>
        <v>37.427140780730895</v>
      </c>
      <c r="U42" s="266">
        <f t="shared" si="12"/>
        <v>38.348533552563971</v>
      </c>
      <c r="V42" s="266">
        <f t="shared" si="7"/>
        <v>42.951295843520775</v>
      </c>
      <c r="W42" s="113">
        <f t="shared" si="8"/>
        <v>36.506739610890101</v>
      </c>
    </row>
    <row r="43" spans="1:23" x14ac:dyDescent="0.25">
      <c r="A43" s="32" t="s">
        <v>40</v>
      </c>
      <c r="C43" s="434">
        <f>VLOOKUP($A43,'Trial Balance'!$A:$ZZ,C$1,FALSE)/1000</f>
        <v>654.81353000000001</v>
      </c>
      <c r="D43" s="177">
        <f>VLOOKUP($A43,'Trial Balance'!$A:$ZZ,D$1,FALSE)/1000</f>
        <v>649.72643000000005</v>
      </c>
      <c r="E43" s="5">
        <f>VLOOKUP($A43,'Trial Balance'!$A:$ZZ,E$1,FALSE)/1000</f>
        <v>570.01526000000001</v>
      </c>
      <c r="F43" s="5">
        <f>VLOOKUP($A43,'Trial Balance'!$A:$ZZ,F$1,FALSE)/1000</f>
        <v>634.11357680000003</v>
      </c>
      <c r="G43" s="185">
        <f>VLOOKUP($A43,'Trial Balance'!$A:$ZZ,G$1,FALSE)/1000</f>
        <v>770.64293999999995</v>
      </c>
      <c r="H43" s="184">
        <f>VLOOKUP($A43,'Trial Balance'!$A:$ZZ,H$1,FALSE)/1000</f>
        <v>719.69272999999998</v>
      </c>
      <c r="I43" s="120">
        <f t="shared" si="1"/>
        <v>668.83818735999989</v>
      </c>
      <c r="J43" s="111">
        <f>VLOOKUP($A43,'Customer Numbers'!$A:$ZZ,J$1,FALSE)/1000</f>
        <v>27.405000000000001</v>
      </c>
      <c r="K43" s="178">
        <f>VLOOKUP($A43,'Customer Numbers'!$A:$ZZ,K$1,FALSE)/1000</f>
        <v>27.475000000000001</v>
      </c>
      <c r="L43" s="5">
        <f>VLOOKUP($A43,'Customer Numbers'!$A:$ZZ,L$1,FALSE)/1000</f>
        <v>27.463999999999999</v>
      </c>
      <c r="M43" s="5">
        <f>VLOOKUP($A43,'Customer Numbers'!$A:$ZZ,M$1,FALSE)/1000</f>
        <v>27.538</v>
      </c>
      <c r="N43" s="185">
        <f>VLOOKUP($A43,'Customer Numbers'!$A:$ZZ,N$1,FALSE)/1000</f>
        <v>27.628</v>
      </c>
      <c r="O43" s="185">
        <f>VLOOKUP($A43,'Customer Numbers'!$A:$ZZ,O$1,FALSE)/1000</f>
        <v>27.678000000000001</v>
      </c>
      <c r="P43" s="120">
        <f t="shared" si="2"/>
        <v>27.556600000000003</v>
      </c>
      <c r="Q43" s="109">
        <f t="shared" si="13"/>
        <v>23.893943805874841</v>
      </c>
      <c r="R43" s="188">
        <f t="shared" si="9"/>
        <v>23.647913739763421</v>
      </c>
      <c r="S43" s="6">
        <f t="shared" si="10"/>
        <v>20.754997815321879</v>
      </c>
      <c r="T43" s="6">
        <f t="shared" si="11"/>
        <v>23.026856590892585</v>
      </c>
      <c r="U43" s="266">
        <f t="shared" si="12"/>
        <v>27.893547850007238</v>
      </c>
      <c r="V43" s="266">
        <f t="shared" si="7"/>
        <v>26.0023386805405</v>
      </c>
      <c r="W43" s="113">
        <f t="shared" si="8"/>
        <v>24.265130935305123</v>
      </c>
    </row>
    <row r="44" spans="1:23" x14ac:dyDescent="0.25">
      <c r="A44" s="32" t="s">
        <v>41</v>
      </c>
      <c r="C44" s="434">
        <f>VLOOKUP($A44,'Trial Balance'!$A:$ZZ,C$1,FALSE)/1000</f>
        <v>243.4093</v>
      </c>
      <c r="D44" s="177">
        <f>VLOOKUP($A44,'Trial Balance'!$A:$ZZ,D$1,FALSE)/1000</f>
        <v>249.88930999999999</v>
      </c>
      <c r="E44" s="5">
        <f>VLOOKUP($A44,'Trial Balance'!$A:$ZZ,E$1,FALSE)/1000</f>
        <v>234.2038</v>
      </c>
      <c r="F44" s="5">
        <f>VLOOKUP($A44,'Trial Balance'!$A:$ZZ,F$1,FALSE)/1000</f>
        <v>226.33986999999999</v>
      </c>
      <c r="G44" s="185">
        <f>VLOOKUP($A44,'Trial Balance'!$A:$ZZ,G$1,FALSE)/1000</f>
        <v>256.79399000000001</v>
      </c>
      <c r="H44" s="184">
        <f>VLOOKUP($A44,'Trial Balance'!$A:$ZZ,H$1,FALSE)/1000</f>
        <v>270.08006</v>
      </c>
      <c r="I44" s="120">
        <f t="shared" si="1"/>
        <v>247.46140599999998</v>
      </c>
      <c r="J44" s="111">
        <f>VLOOKUP($A44,'Customer Numbers'!$A:$ZZ,J$1,FALSE)/1000</f>
        <v>5.98</v>
      </c>
      <c r="K44" s="178">
        <f>VLOOKUP($A44,'Customer Numbers'!$A:$ZZ,K$1,FALSE)/1000</f>
        <v>5.9189999999999996</v>
      </c>
      <c r="L44" s="5">
        <f>VLOOKUP($A44,'Customer Numbers'!$A:$ZZ,L$1,FALSE)/1000</f>
        <v>5.9770000000000003</v>
      </c>
      <c r="M44" s="5">
        <f>VLOOKUP($A44,'Customer Numbers'!$A:$ZZ,M$1,FALSE)/1000</f>
        <v>5.9290000000000003</v>
      </c>
      <c r="N44" s="185">
        <f>VLOOKUP($A44,'Customer Numbers'!$A:$ZZ,N$1,FALSE)/1000</f>
        <v>5.9340000000000002</v>
      </c>
      <c r="O44" s="185">
        <f>VLOOKUP($A44,'Customer Numbers'!$A:$ZZ,O$1,FALSE)/1000</f>
        <v>5.9409999999999998</v>
      </c>
      <c r="P44" s="120">
        <f t="shared" si="2"/>
        <v>5.94</v>
      </c>
      <c r="Q44" s="109">
        <f t="shared" si="13"/>
        <v>40.703896321070232</v>
      </c>
      <c r="R44" s="188">
        <f t="shared" si="9"/>
        <v>42.218163541138708</v>
      </c>
      <c r="S44" s="6">
        <f t="shared" si="10"/>
        <v>39.184172661870498</v>
      </c>
      <c r="T44" s="6">
        <f t="shared" si="11"/>
        <v>38.17504975543936</v>
      </c>
      <c r="U44" s="266">
        <f t="shared" si="12"/>
        <v>43.275023592854737</v>
      </c>
      <c r="V44" s="266">
        <f t="shared" si="7"/>
        <v>45.460370308028956</v>
      </c>
      <c r="W44" s="113">
        <f t="shared" si="8"/>
        <v>41.662555971866453</v>
      </c>
    </row>
    <row r="45" spans="1:23" x14ac:dyDescent="0.25">
      <c r="A45" s="32" t="s">
        <v>42</v>
      </c>
      <c r="C45" s="434">
        <f>VLOOKUP($A45,'Trial Balance'!$A:$ZZ,C$1,FALSE)/1000</f>
        <v>1212.94156</v>
      </c>
      <c r="D45" s="177">
        <f>VLOOKUP($A45,'Trial Balance'!$A:$ZZ,D$1,FALSE)/1000</f>
        <v>1380.0829099999999</v>
      </c>
      <c r="E45" s="5">
        <f>VLOOKUP($A45,'Trial Balance'!$A:$ZZ,E$1,FALSE)/1000</f>
        <v>1537.68642</v>
      </c>
      <c r="F45" s="5">
        <f>VLOOKUP($A45,'Trial Balance'!$A:$ZZ,F$1,FALSE)/1000</f>
        <v>1566.3955700000001</v>
      </c>
      <c r="G45" s="185">
        <f>VLOOKUP($A45,'Trial Balance'!$A:$ZZ,G$1,FALSE)/1000</f>
        <v>1180.7251100000001</v>
      </c>
      <c r="H45" s="184">
        <f>VLOOKUP($A45,'Trial Balance'!$A:$ZZ,H$1,FALSE)/1000</f>
        <v>1335.55231</v>
      </c>
      <c r="I45" s="120">
        <f t="shared" si="1"/>
        <v>1400.0884639999999</v>
      </c>
      <c r="J45" s="111">
        <f>VLOOKUP($A45,'Customer Numbers'!$A:$ZZ,J$1,FALSE)/1000</f>
        <v>70.492000000000004</v>
      </c>
      <c r="K45" s="178">
        <f>VLOOKUP($A45,'Customer Numbers'!$A:$ZZ,K$1,FALSE)/1000</f>
        <v>72.108999999999995</v>
      </c>
      <c r="L45" s="5">
        <f>VLOOKUP($A45,'Customer Numbers'!$A:$ZZ,L$1,FALSE)/1000</f>
        <v>73.134</v>
      </c>
      <c r="M45" s="5">
        <f>VLOOKUP($A45,'Customer Numbers'!$A:$ZZ,M$1,FALSE)/1000</f>
        <v>74.001999999999995</v>
      </c>
      <c r="N45" s="185">
        <f>VLOOKUP($A45,'Customer Numbers'!$A:$ZZ,N$1,FALSE)/1000</f>
        <v>75.11</v>
      </c>
      <c r="O45" s="185">
        <f>VLOOKUP($A45,'Customer Numbers'!$A:$ZZ,O$1,FALSE)/1000</f>
        <v>75.885000000000005</v>
      </c>
      <c r="P45" s="120">
        <f t="shared" si="2"/>
        <v>74.048000000000002</v>
      </c>
      <c r="Q45" s="109">
        <f t="shared" si="13"/>
        <v>17.206797367077115</v>
      </c>
      <c r="R45" s="188">
        <f t="shared" si="9"/>
        <v>19.138844110998626</v>
      </c>
      <c r="S45" s="6">
        <f t="shared" si="10"/>
        <v>21.025602592501436</v>
      </c>
      <c r="T45" s="6">
        <f t="shared" si="11"/>
        <v>21.166935623361535</v>
      </c>
      <c r="U45" s="266">
        <f t="shared" si="12"/>
        <v>15.719945546531754</v>
      </c>
      <c r="V45" s="266">
        <f t="shared" si="7"/>
        <v>17.599687817091652</v>
      </c>
      <c r="W45" s="113">
        <f t="shared" si="8"/>
        <v>18.930203138096999</v>
      </c>
    </row>
    <row r="46" spans="1:23" x14ac:dyDescent="0.25">
      <c r="A46" s="32" t="s">
        <v>43</v>
      </c>
      <c r="C46" s="434">
        <f>VLOOKUP($A46,'Trial Balance'!$A:$ZZ,C$1,FALSE)/1000</f>
        <v>357.06808000000001</v>
      </c>
      <c r="D46" s="177">
        <f>VLOOKUP($A46,'Trial Balance'!$A:$ZZ,D$1,FALSE)/1000</f>
        <v>368.52796999999998</v>
      </c>
      <c r="E46" s="5">
        <f>VLOOKUP($A46,'Trial Balance'!$A:$ZZ,E$1,FALSE)/1000</f>
        <v>338.15034000000003</v>
      </c>
      <c r="F46" s="5">
        <f>VLOOKUP($A46,'Trial Balance'!$A:$ZZ,F$1,FALSE)/1000</f>
        <v>356.76506999999998</v>
      </c>
      <c r="G46" s="185">
        <f>VLOOKUP($A46,'Trial Balance'!$A:$ZZ,G$1,FALSE)/1000</f>
        <v>487.54187000000002</v>
      </c>
      <c r="H46" s="184">
        <f>VLOOKUP($A46,'Trial Balance'!$A:$ZZ,H$1,FALSE)/1000</f>
        <v>424.34059999999999</v>
      </c>
      <c r="I46" s="120">
        <f t="shared" si="1"/>
        <v>395.06516999999997</v>
      </c>
      <c r="J46" s="111">
        <f>VLOOKUP($A46,'Customer Numbers'!$A:$ZZ,J$1,FALSE)/1000</f>
        <v>12.365</v>
      </c>
      <c r="K46" s="178">
        <f>VLOOKUP($A46,'Customer Numbers'!$A:$ZZ,K$1,FALSE)/1000</f>
        <v>12.583</v>
      </c>
      <c r="L46" s="5">
        <f>VLOOKUP($A46,'Customer Numbers'!$A:$ZZ,L$1,FALSE)/1000</f>
        <v>12.651999999999999</v>
      </c>
      <c r="M46" s="5">
        <f>VLOOKUP($A46,'Customer Numbers'!$A:$ZZ,M$1,FALSE)/1000</f>
        <v>12.696999999999999</v>
      </c>
      <c r="N46" s="185">
        <f>VLOOKUP($A46,'Customer Numbers'!$A:$ZZ,N$1,FALSE)/1000</f>
        <v>12.775</v>
      </c>
      <c r="O46" s="185">
        <f>VLOOKUP($A46,'Customer Numbers'!$A:$ZZ,O$1,FALSE)/1000</f>
        <v>12.846</v>
      </c>
      <c r="P46" s="120">
        <f t="shared" si="2"/>
        <v>12.710599999999999</v>
      </c>
      <c r="Q46" s="109">
        <f t="shared" si="13"/>
        <v>28.877321471896483</v>
      </c>
      <c r="R46" s="188">
        <f t="shared" si="9"/>
        <v>29.287766828260349</v>
      </c>
      <c r="S46" s="6">
        <f t="shared" si="10"/>
        <v>26.727026557066079</v>
      </c>
      <c r="T46" s="6">
        <f t="shared" si="11"/>
        <v>28.09837520674175</v>
      </c>
      <c r="U46" s="266">
        <f t="shared" si="12"/>
        <v>38.163747162426617</v>
      </c>
      <c r="V46" s="266">
        <f t="shared" si="7"/>
        <v>33.03289739996886</v>
      </c>
      <c r="W46" s="113">
        <f t="shared" si="8"/>
        <v>31.061962630892729</v>
      </c>
    </row>
    <row r="47" spans="1:23" x14ac:dyDescent="0.25">
      <c r="A47" s="32" t="s">
        <v>44</v>
      </c>
      <c r="C47" s="434">
        <f>VLOOKUP($A47,'Trial Balance'!$A:$ZZ,C$1,FALSE)/1000</f>
        <v>1065.0628700000002</v>
      </c>
      <c r="D47" s="177">
        <f>VLOOKUP($A47,'Trial Balance'!$A:$ZZ,D$1,FALSE)/1000</f>
        <v>1169.598</v>
      </c>
      <c r="E47" s="5">
        <f>VLOOKUP($A47,'Trial Balance'!$A:$ZZ,E$1,FALSE)/1000</f>
        <v>1138.471</v>
      </c>
      <c r="F47" s="5">
        <f>VLOOKUP($A47,'Trial Balance'!$A:$ZZ,F$1,FALSE)/1000</f>
        <v>1212.0898200000001</v>
      </c>
      <c r="G47" s="185">
        <f>VLOOKUP($A47,'Trial Balance'!$A:$ZZ,G$1,FALSE)/1000</f>
        <v>1212.78189</v>
      </c>
      <c r="H47" s="184">
        <f>VLOOKUP($A47,'Trial Balance'!$A:$ZZ,H$1,FALSE)/1000</f>
        <v>1264.53296</v>
      </c>
      <c r="I47" s="120">
        <f t="shared" si="1"/>
        <v>1199.4947339999999</v>
      </c>
      <c r="J47" s="111">
        <f>VLOOKUP($A47,'Customer Numbers'!$A:$ZZ,J$1,FALSE)/1000</f>
        <v>57.584000000000003</v>
      </c>
      <c r="K47" s="178">
        <f>VLOOKUP($A47,'Customer Numbers'!$A:$ZZ,K$1,FALSE)/1000</f>
        <v>58.744999999999997</v>
      </c>
      <c r="L47" s="5">
        <f>VLOOKUP($A47,'Customer Numbers'!$A:$ZZ,L$1,FALSE)/1000</f>
        <v>59.183</v>
      </c>
      <c r="M47" s="5">
        <f>VLOOKUP($A47,'Customer Numbers'!$A:$ZZ,M$1,FALSE)/1000</f>
        <v>59.485999999999997</v>
      </c>
      <c r="N47" s="185">
        <f>VLOOKUP($A47,'Customer Numbers'!$A:$ZZ,N$1,FALSE)/1000</f>
        <v>60.030999999999999</v>
      </c>
      <c r="O47" s="185">
        <f>VLOOKUP($A47,'Customer Numbers'!$A:$ZZ,O$1,FALSE)/1000</f>
        <v>60.838999999999999</v>
      </c>
      <c r="P47" s="120">
        <f t="shared" si="2"/>
        <v>59.656799999999997</v>
      </c>
      <c r="Q47" s="109">
        <f t="shared" si="13"/>
        <v>18.495812552097807</v>
      </c>
      <c r="R47" s="188">
        <f t="shared" si="9"/>
        <v>19.909745510256194</v>
      </c>
      <c r="S47" s="6">
        <f t="shared" si="10"/>
        <v>19.236453035500059</v>
      </c>
      <c r="T47" s="6">
        <f t="shared" si="11"/>
        <v>20.376051844131396</v>
      </c>
      <c r="U47" s="266">
        <f t="shared" si="12"/>
        <v>20.202593493361764</v>
      </c>
      <c r="V47" s="266">
        <f t="shared" si="7"/>
        <v>20.784907049754271</v>
      </c>
      <c r="W47" s="113">
        <f t="shared" si="8"/>
        <v>20.101950186600735</v>
      </c>
    </row>
    <row r="48" spans="1:23" x14ac:dyDescent="0.25">
      <c r="A48" s="32" t="s">
        <v>45</v>
      </c>
      <c r="C48" s="434">
        <f>VLOOKUP($A48,'Trial Balance'!$A:$ZZ,C$1,FALSE)/1000</f>
        <v>439.20395000000002</v>
      </c>
      <c r="D48" s="177">
        <f>VLOOKUP($A48,'Trial Balance'!$A:$ZZ,D$1,FALSE)/1000</f>
        <v>427.05698999999998</v>
      </c>
      <c r="E48" s="5">
        <f>VLOOKUP($A48,'Trial Balance'!$A:$ZZ,E$1,FALSE)/1000</f>
        <v>441.08632</v>
      </c>
      <c r="F48" s="5">
        <f>VLOOKUP($A48,'Trial Balance'!$A:$ZZ,F$1,FALSE)/1000</f>
        <v>588.95438000000001</v>
      </c>
      <c r="G48" s="185">
        <f>VLOOKUP($A48,'Trial Balance'!$A:$ZZ,G$1,FALSE)/1000</f>
        <v>538.49311999999998</v>
      </c>
      <c r="H48" s="184">
        <f>VLOOKUP($A48,'Trial Balance'!$A:$ZZ,H$1,FALSE)/1000</f>
        <v>509.81907000000001</v>
      </c>
      <c r="I48" s="120">
        <f t="shared" si="1"/>
        <v>501.08197600000005</v>
      </c>
      <c r="J48" s="111">
        <f>VLOOKUP($A48,'Customer Numbers'!$A:$ZZ,J$1,FALSE)/1000</f>
        <v>11.109</v>
      </c>
      <c r="K48" s="178">
        <f>VLOOKUP($A48,'Customer Numbers'!$A:$ZZ,K$1,FALSE)/1000</f>
        <v>11.247</v>
      </c>
      <c r="L48" s="5">
        <f>VLOOKUP($A48,'Customer Numbers'!$A:$ZZ,L$1,FALSE)/1000</f>
        <v>11.32</v>
      </c>
      <c r="M48" s="5">
        <f>VLOOKUP($A48,'Customer Numbers'!$A:$ZZ,M$1,FALSE)/1000</f>
        <v>11.442</v>
      </c>
      <c r="N48" s="185">
        <f>VLOOKUP($A48,'Customer Numbers'!$A:$ZZ,N$1,FALSE)/1000</f>
        <v>11.548999999999999</v>
      </c>
      <c r="O48" s="185">
        <f>VLOOKUP($A48,'Customer Numbers'!$A:$ZZ,O$1,FALSE)/1000</f>
        <v>11.638</v>
      </c>
      <c r="P48" s="120">
        <f t="shared" si="2"/>
        <v>11.4392</v>
      </c>
      <c r="Q48" s="109">
        <f t="shared" si="13"/>
        <v>39.535867314789812</v>
      </c>
      <c r="R48" s="188">
        <f t="shared" si="9"/>
        <v>37.97074686583089</v>
      </c>
      <c r="S48" s="6">
        <f t="shared" si="10"/>
        <v>38.965222614840989</v>
      </c>
      <c r="T48" s="6">
        <f t="shared" si="11"/>
        <v>51.473027442754763</v>
      </c>
      <c r="U48" s="266">
        <f t="shared" si="12"/>
        <v>46.626817906312233</v>
      </c>
      <c r="V48" s="266">
        <f t="shared" si="7"/>
        <v>43.806416050867846</v>
      </c>
      <c r="W48" s="113">
        <f t="shared" si="8"/>
        <v>43.768446176121344</v>
      </c>
    </row>
    <row r="49" spans="1:23" x14ac:dyDescent="0.25">
      <c r="A49" s="32" t="s">
        <v>46</v>
      </c>
      <c r="C49" s="434">
        <f>VLOOKUP($A49,'Trial Balance'!$A:$ZZ,C$1,FALSE)/1000</f>
        <v>549.61694999999997</v>
      </c>
      <c r="D49" s="177">
        <f>VLOOKUP($A49,'Trial Balance'!$A:$ZZ,D$1,FALSE)/1000</f>
        <v>446.37716999999998</v>
      </c>
      <c r="E49" s="5">
        <f>VLOOKUP($A49,'Trial Balance'!$A:$ZZ,E$1,FALSE)/1000</f>
        <v>476.15972999999997</v>
      </c>
      <c r="F49" s="5">
        <f>VLOOKUP($A49,'Trial Balance'!$A:$ZZ,F$1,FALSE)/1000</f>
        <v>347.01325000000003</v>
      </c>
      <c r="G49" s="185">
        <f>VLOOKUP($A49,'Trial Balance'!$A:$ZZ,G$1,FALSE)/1000</f>
        <v>405.29460999999998</v>
      </c>
      <c r="H49" s="184">
        <f>VLOOKUP($A49,'Trial Balance'!$A:$ZZ,H$1,FALSE)/1000</f>
        <v>429.20215999999999</v>
      </c>
      <c r="I49" s="120">
        <f t="shared" si="1"/>
        <v>420.80938399999997</v>
      </c>
      <c r="J49" s="111">
        <f>VLOOKUP($A49,'Customer Numbers'!$A:$ZZ,J$1,FALSE)/1000</f>
        <v>33.579000000000001</v>
      </c>
      <c r="K49" s="178">
        <f>VLOOKUP($A49,'Customer Numbers'!$A:$ZZ,K$1,FALSE)/1000</f>
        <v>33.613</v>
      </c>
      <c r="L49" s="5">
        <f>VLOOKUP($A49,'Customer Numbers'!$A:$ZZ,L$1,FALSE)/1000</f>
        <v>33.646999999999998</v>
      </c>
      <c r="M49" s="5">
        <f>VLOOKUP($A49,'Customer Numbers'!$A:$ZZ,M$1,FALSE)/1000</f>
        <v>33.750999999999998</v>
      </c>
      <c r="N49" s="185">
        <f>VLOOKUP($A49,'Customer Numbers'!$A:$ZZ,N$1,FALSE)/1000</f>
        <v>33.865000000000002</v>
      </c>
      <c r="O49" s="185">
        <f>VLOOKUP($A49,'Customer Numbers'!$A:$ZZ,O$1,FALSE)/1000</f>
        <v>33.938000000000002</v>
      </c>
      <c r="P49" s="120">
        <f t="shared" si="2"/>
        <v>33.762800000000006</v>
      </c>
      <c r="Q49" s="109">
        <f t="shared" si="13"/>
        <v>16.367877244706513</v>
      </c>
      <c r="R49" s="188">
        <f t="shared" si="9"/>
        <v>13.279896766132151</v>
      </c>
      <c r="S49" s="6">
        <f t="shared" si="10"/>
        <v>14.151625107736201</v>
      </c>
      <c r="T49" s="6">
        <f t="shared" si="11"/>
        <v>10.281569434979707</v>
      </c>
      <c r="U49" s="266">
        <f t="shared" si="12"/>
        <v>11.967949505389043</v>
      </c>
      <c r="V49" s="266">
        <f t="shared" si="7"/>
        <v>12.646654487595026</v>
      </c>
      <c r="W49" s="113">
        <f t="shared" si="8"/>
        <v>12.465539060366424</v>
      </c>
    </row>
    <row r="50" spans="1:23" x14ac:dyDescent="0.25">
      <c r="A50" s="32" t="s">
        <v>47</v>
      </c>
      <c r="C50" s="434">
        <f>VLOOKUP($A50,'Trial Balance'!$A:$ZZ,C$1,FALSE)/1000</f>
        <v>279.48334999999997</v>
      </c>
      <c r="D50" s="177">
        <f>VLOOKUP($A50,'Trial Balance'!$A:$ZZ,D$1,FALSE)/1000</f>
        <v>293.24871000000002</v>
      </c>
      <c r="E50" s="5">
        <f>VLOOKUP($A50,'Trial Balance'!$A:$ZZ,E$1,FALSE)/1000</f>
        <v>312.07594</v>
      </c>
      <c r="F50" s="5">
        <f>VLOOKUP($A50,'Trial Balance'!$A:$ZZ,F$1,FALSE)/1000</f>
        <v>312.03654</v>
      </c>
      <c r="G50" s="185">
        <f>VLOOKUP($A50,'Trial Balance'!$A:$ZZ,G$1,FALSE)/1000</f>
        <v>346.58285999999998</v>
      </c>
      <c r="H50" s="184">
        <f>VLOOKUP($A50,'Trial Balance'!$A:$ZZ,H$1,FALSE)/1000</f>
        <v>353.83398</v>
      </c>
      <c r="I50" s="120">
        <f t="shared" si="1"/>
        <v>323.55560600000001</v>
      </c>
      <c r="J50" s="111">
        <f>VLOOKUP($A50,'Customer Numbers'!$A:$ZZ,J$1,FALSE)/1000</f>
        <v>4.3</v>
      </c>
      <c r="K50" s="178">
        <f>VLOOKUP($A50,'Customer Numbers'!$A:$ZZ,K$1,FALSE)/1000</f>
        <v>4.3120000000000003</v>
      </c>
      <c r="L50" s="5">
        <f>VLOOKUP($A50,'Customer Numbers'!$A:$ZZ,L$1,FALSE)/1000</f>
        <v>4.3250000000000002</v>
      </c>
      <c r="M50" s="5">
        <f>VLOOKUP($A50,'Customer Numbers'!$A:$ZZ,M$1,FALSE)/1000</f>
        <v>4.3449999999999998</v>
      </c>
      <c r="N50" s="185">
        <f>VLOOKUP($A50,'Customer Numbers'!$A:$ZZ,N$1,FALSE)/1000</f>
        <v>4.3639999999999999</v>
      </c>
      <c r="O50" s="185">
        <f>VLOOKUP($A50,'Customer Numbers'!$A:$ZZ,O$1,FALSE)/1000</f>
        <v>4.3840000000000003</v>
      </c>
      <c r="P50" s="120">
        <f t="shared" si="2"/>
        <v>4.3460000000000001</v>
      </c>
      <c r="Q50" s="109">
        <f t="shared" si="13"/>
        <v>64.996127906976739</v>
      </c>
      <c r="R50" s="188">
        <f t="shared" si="9"/>
        <v>68.007585807050091</v>
      </c>
      <c r="S50" s="6">
        <f t="shared" si="10"/>
        <v>72.156286705202305</v>
      </c>
      <c r="T50" s="6">
        <f t="shared" si="11"/>
        <v>71.815084004602994</v>
      </c>
      <c r="U50" s="266">
        <f t="shared" si="12"/>
        <v>79.418620531622366</v>
      </c>
      <c r="V50" s="266">
        <f t="shared" si="7"/>
        <v>80.710305656934295</v>
      </c>
      <c r="W50" s="113">
        <f t="shared" si="8"/>
        <v>74.421576541082402</v>
      </c>
    </row>
    <row r="51" spans="1:23" x14ac:dyDescent="0.25">
      <c r="A51" s="32" t="s">
        <v>48</v>
      </c>
      <c r="C51" s="434">
        <f>VLOOKUP($A51,'Trial Balance'!$A:$ZZ,C$1,FALSE)/1000</f>
        <v>348.61677000000003</v>
      </c>
      <c r="D51" s="177">
        <f>VLOOKUP($A51,'Trial Balance'!$A:$ZZ,D$1,FALSE)/1000</f>
        <v>368.07040999999998</v>
      </c>
      <c r="E51" s="5">
        <f>VLOOKUP($A51,'Trial Balance'!$A:$ZZ,E$1,FALSE)/1000</f>
        <v>383.24475000000001</v>
      </c>
      <c r="F51" s="5">
        <f>VLOOKUP($A51,'Trial Balance'!$A:$ZZ,F$1,FALSE)/1000</f>
        <v>360.50246000000004</v>
      </c>
      <c r="G51" s="185">
        <f>VLOOKUP($A51,'Trial Balance'!$A:$ZZ,G$1,FALSE)/1000</f>
        <v>389.63691999999998</v>
      </c>
      <c r="H51" s="184">
        <f>VLOOKUP($A51,'Trial Balance'!$A:$ZZ,H$1,FALSE)/1000</f>
        <v>378.70150000000001</v>
      </c>
      <c r="I51" s="120">
        <f t="shared" si="1"/>
        <v>376.03120799999999</v>
      </c>
      <c r="J51" s="111">
        <f>VLOOKUP($A51,'Customer Numbers'!$A:$ZZ,J$1,FALSE)/1000</f>
        <v>5.8929999999999998</v>
      </c>
      <c r="K51" s="178">
        <f>VLOOKUP($A51,'Customer Numbers'!$A:$ZZ,K$1,FALSE)/1000</f>
        <v>5.9089999999999998</v>
      </c>
      <c r="L51" s="5">
        <f>VLOOKUP($A51,'Customer Numbers'!$A:$ZZ,L$1,FALSE)/1000</f>
        <v>5.91</v>
      </c>
      <c r="M51" s="5">
        <f>VLOOKUP($A51,'Customer Numbers'!$A:$ZZ,M$1,FALSE)/1000</f>
        <v>5.899</v>
      </c>
      <c r="N51" s="185">
        <f>VLOOKUP($A51,'Customer Numbers'!$A:$ZZ,N$1,FALSE)/1000</f>
        <v>5.9539999999999997</v>
      </c>
      <c r="O51" s="185">
        <f>VLOOKUP($A51,'Customer Numbers'!$A:$ZZ,O$1,FALSE)/1000</f>
        <v>5.98</v>
      </c>
      <c r="P51" s="120">
        <f t="shared" si="2"/>
        <v>5.9304000000000006</v>
      </c>
      <c r="Q51" s="109">
        <f t="shared" si="13"/>
        <v>59.157775326658758</v>
      </c>
      <c r="R51" s="188">
        <f t="shared" si="9"/>
        <v>62.289796919952614</v>
      </c>
      <c r="S51" s="6">
        <f t="shared" si="10"/>
        <v>64.84682741116751</v>
      </c>
      <c r="T51" s="6">
        <f t="shared" si="11"/>
        <v>61.112469910154267</v>
      </c>
      <c r="U51" s="266">
        <f t="shared" si="12"/>
        <v>65.441202552905608</v>
      </c>
      <c r="V51" s="266">
        <f t="shared" si="7"/>
        <v>63.328010033444812</v>
      </c>
      <c r="W51" s="113">
        <f t="shared" si="8"/>
        <v>63.403661365524954</v>
      </c>
    </row>
    <row r="52" spans="1:23" x14ac:dyDescent="0.25">
      <c r="A52" s="32" t="s">
        <v>49</v>
      </c>
      <c r="C52" s="434">
        <f>VLOOKUP($A52,'Trial Balance'!$A:$ZZ,C$1,FALSE)/1000</f>
        <v>258.66827999999998</v>
      </c>
      <c r="D52" s="177">
        <f>VLOOKUP($A52,'Trial Balance'!$A:$ZZ,D$1,FALSE)/1000</f>
        <v>191.61584999999999</v>
      </c>
      <c r="E52" s="5">
        <f>VLOOKUP($A52,'Trial Balance'!$A:$ZZ,E$1,FALSE)/1000</f>
        <v>199.31515999999999</v>
      </c>
      <c r="F52" s="5">
        <f>VLOOKUP($A52,'Trial Balance'!$A:$ZZ,F$1,FALSE)/1000</f>
        <v>201.99021999999999</v>
      </c>
      <c r="G52" s="185">
        <f>VLOOKUP($A52,'Trial Balance'!$A:$ZZ,G$1,FALSE)/1000</f>
        <v>190.11610999999999</v>
      </c>
      <c r="H52" s="184">
        <f>VLOOKUP($A52,'Trial Balance'!$A:$ZZ,H$1,FALSE)/1000</f>
        <v>195.19868</v>
      </c>
      <c r="I52" s="120">
        <f t="shared" si="1"/>
        <v>195.64720400000002</v>
      </c>
      <c r="J52" s="111">
        <f>VLOOKUP($A52,'Customer Numbers'!$A:$ZZ,J$1,FALSE)/1000</f>
        <v>2.8420000000000001</v>
      </c>
      <c r="K52" s="178">
        <f>VLOOKUP($A52,'Customer Numbers'!$A:$ZZ,K$1,FALSE)/1000</f>
        <v>2.839</v>
      </c>
      <c r="L52" s="5">
        <f>VLOOKUP($A52,'Customer Numbers'!$A:$ZZ,L$1,FALSE)/1000</f>
        <v>2.8479999999999999</v>
      </c>
      <c r="M52" s="5">
        <f>VLOOKUP($A52,'Customer Numbers'!$A:$ZZ,M$1,FALSE)/1000</f>
        <v>2.8410000000000002</v>
      </c>
      <c r="N52" s="185">
        <f>VLOOKUP($A52,'Customer Numbers'!$A:$ZZ,N$1,FALSE)/1000</f>
        <v>2.9039999999999999</v>
      </c>
      <c r="O52" s="185">
        <f>VLOOKUP($A52,'Customer Numbers'!$A:$ZZ,O$1,FALSE)/1000</f>
        <v>2.915</v>
      </c>
      <c r="P52" s="120">
        <f t="shared" si="2"/>
        <v>2.8693999999999997</v>
      </c>
      <c r="Q52" s="109">
        <f t="shared" si="13"/>
        <v>91.016284306826165</v>
      </c>
      <c r="R52" s="188">
        <f t="shared" si="9"/>
        <v>67.494135258893976</v>
      </c>
      <c r="S52" s="6">
        <f t="shared" si="10"/>
        <v>69.984255617977524</v>
      </c>
      <c r="T52" s="6">
        <f t="shared" si="11"/>
        <v>71.098282294966552</v>
      </c>
      <c r="U52" s="266">
        <f t="shared" si="12"/>
        <v>65.466980027548203</v>
      </c>
      <c r="V52" s="266">
        <f t="shared" si="7"/>
        <v>66.963526586620929</v>
      </c>
      <c r="W52" s="113">
        <f t="shared" si="8"/>
        <v>68.20143595720144</v>
      </c>
    </row>
    <row r="53" spans="1:23" x14ac:dyDescent="0.25">
      <c r="A53" s="32" t="s">
        <v>50</v>
      </c>
      <c r="C53" s="434">
        <f>VLOOKUP($A53,'Trial Balance'!$A:$ZZ,C$1,FALSE)/1000</f>
        <v>1776.2121499999998</v>
      </c>
      <c r="D53" s="177">
        <f>VLOOKUP($A53,'Trial Balance'!$A:$ZZ,D$1,FALSE)/1000</f>
        <v>1761.80285</v>
      </c>
      <c r="E53" s="5">
        <f>VLOOKUP($A53,'Trial Balance'!$A:$ZZ,E$1,FALSE)/1000</f>
        <v>1478.0695700000001</v>
      </c>
      <c r="F53" s="5">
        <f>VLOOKUP($A53,'Trial Balance'!$A:$ZZ,F$1,FALSE)/1000</f>
        <v>1497.8838600000001</v>
      </c>
      <c r="G53" s="185">
        <f>VLOOKUP($A53,'Trial Balance'!$A:$ZZ,G$1,FALSE)/1000</f>
        <v>1422.3118200000001</v>
      </c>
      <c r="H53" s="184">
        <f>VLOOKUP($A53,'Trial Balance'!$A:$ZZ,H$1,FALSE)/1000</f>
        <v>1601.7096000000001</v>
      </c>
      <c r="I53" s="120">
        <f t="shared" si="1"/>
        <v>1552.35554</v>
      </c>
      <c r="J53" s="111">
        <f>VLOOKUP($A53,'Customer Numbers'!$A:$ZZ,J$1,FALSE)/1000</f>
        <v>56.424999999999997</v>
      </c>
      <c r="K53" s="178">
        <f>VLOOKUP($A53,'Customer Numbers'!$A:$ZZ,K$1,FALSE)/1000</f>
        <v>56.515000000000001</v>
      </c>
      <c r="L53" s="5">
        <f>VLOOKUP($A53,'Customer Numbers'!$A:$ZZ,L$1,FALSE)/1000</f>
        <v>56.7</v>
      </c>
      <c r="M53" s="5">
        <f>VLOOKUP($A53,'Customer Numbers'!$A:$ZZ,M$1,FALSE)/1000</f>
        <v>56.887</v>
      </c>
      <c r="N53" s="185">
        <f>VLOOKUP($A53,'Customer Numbers'!$A:$ZZ,N$1,FALSE)/1000</f>
        <v>56.945</v>
      </c>
      <c r="O53" s="185">
        <f>VLOOKUP($A53,'Customer Numbers'!$A:$ZZ,O$1,FALSE)/1000</f>
        <v>57.088000000000001</v>
      </c>
      <c r="P53" s="120">
        <f t="shared" si="2"/>
        <v>56.826999999999998</v>
      </c>
      <c r="Q53" s="109">
        <f t="shared" si="13"/>
        <v>31.479169694284447</v>
      </c>
      <c r="R53" s="188">
        <f t="shared" si="9"/>
        <v>31.174075024329824</v>
      </c>
      <c r="S53" s="6">
        <f t="shared" si="10"/>
        <v>26.068246384479718</v>
      </c>
      <c r="T53" s="6">
        <f t="shared" si="11"/>
        <v>26.330863993531036</v>
      </c>
      <c r="U53" s="266">
        <f t="shared" si="12"/>
        <v>24.976939503029239</v>
      </c>
      <c r="V53" s="266">
        <f t="shared" si="7"/>
        <v>28.05685257847534</v>
      </c>
      <c r="W53" s="113">
        <f t="shared" si="8"/>
        <v>27.321395496769032</v>
      </c>
    </row>
    <row r="54" spans="1:23" x14ac:dyDescent="0.25">
      <c r="A54" s="32" t="s">
        <v>51</v>
      </c>
      <c r="C54" s="434">
        <f>VLOOKUP($A54,'Trial Balance'!$A:$ZZ,C$1,FALSE)/1000</f>
        <v>458.70719000000003</v>
      </c>
      <c r="D54" s="177">
        <f>VLOOKUP($A54,'Trial Balance'!$A:$ZZ,D$1,FALSE)/1000</f>
        <v>463.59952000000004</v>
      </c>
      <c r="E54" s="5">
        <f>VLOOKUP($A54,'Trial Balance'!$A:$ZZ,E$1,FALSE)/1000</f>
        <v>499.96181000000001</v>
      </c>
      <c r="F54" s="5">
        <f>VLOOKUP($A54,'Trial Balance'!$A:$ZZ,F$1,FALSE)/1000</f>
        <v>518.52072999999996</v>
      </c>
      <c r="G54" s="185">
        <f>VLOOKUP($A54,'Trial Balance'!$A:$ZZ,G$1,FALSE)/1000</f>
        <v>373.35937999999999</v>
      </c>
      <c r="H54" s="184">
        <f>VLOOKUP($A54,'Trial Balance'!$A:$ZZ,H$1,FALSE)/1000</f>
        <v>423.62632000000002</v>
      </c>
      <c r="I54" s="120">
        <f t="shared" si="1"/>
        <v>455.81355199999996</v>
      </c>
      <c r="J54" s="111">
        <f>VLOOKUP($A54,'Customer Numbers'!$A:$ZZ,J$1,FALSE)/1000</f>
        <v>7.2009999999999996</v>
      </c>
      <c r="K54" s="178">
        <f>VLOOKUP($A54,'Customer Numbers'!$A:$ZZ,K$1,FALSE)/1000</f>
        <v>7.1230000000000002</v>
      </c>
      <c r="L54" s="5">
        <f>VLOOKUP($A54,'Customer Numbers'!$A:$ZZ,L$1,FALSE)/1000</f>
        <v>7.1289999999999996</v>
      </c>
      <c r="M54" s="5">
        <f>VLOOKUP($A54,'Customer Numbers'!$A:$ZZ,M$1,FALSE)/1000</f>
        <v>7.7190000000000003</v>
      </c>
      <c r="N54" s="185">
        <f>VLOOKUP($A54,'Customer Numbers'!$A:$ZZ,N$1,FALSE)/1000</f>
        <v>7.9340000000000002</v>
      </c>
      <c r="O54" s="185">
        <f>VLOOKUP($A54,'Customer Numbers'!$A:$ZZ,O$1,FALSE)/1000</f>
        <v>8.1890000000000001</v>
      </c>
      <c r="P54" s="120">
        <f t="shared" si="2"/>
        <v>7.6188000000000002</v>
      </c>
      <c r="Q54" s="109">
        <f t="shared" si="13"/>
        <v>63.700484654909047</v>
      </c>
      <c r="R54" s="188">
        <f t="shared" si="9"/>
        <v>65.084868735083532</v>
      </c>
      <c r="S54" s="6">
        <f t="shared" si="10"/>
        <v>70.130706971524759</v>
      </c>
      <c r="T54" s="6">
        <f t="shared" si="11"/>
        <v>67.174599041326587</v>
      </c>
      <c r="U54" s="266">
        <f t="shared" si="12"/>
        <v>47.058152256112926</v>
      </c>
      <c r="V54" s="266">
        <f t="shared" si="7"/>
        <v>51.731141775552572</v>
      </c>
      <c r="W54" s="113">
        <f t="shared" si="8"/>
        <v>60.235893755920074</v>
      </c>
    </row>
    <row r="55" spans="1:23" x14ac:dyDescent="0.25">
      <c r="A55" s="32" t="s">
        <v>52</v>
      </c>
      <c r="C55" s="434">
        <f>VLOOKUP($A55,'Trial Balance'!$A:$ZZ,C$1,FALSE)/1000</f>
        <v>10125.184009999999</v>
      </c>
      <c r="D55" s="177">
        <f>VLOOKUP($A55,'Trial Balance'!$A:$ZZ,D$1,FALSE)/1000</f>
        <v>9626.2222899999997</v>
      </c>
      <c r="E55" s="5">
        <f>VLOOKUP($A55,'Trial Balance'!$A:$ZZ,E$1,FALSE)/1000</f>
        <v>16632.50734</v>
      </c>
      <c r="F55" s="5">
        <f>VLOOKUP($A55,'Trial Balance'!$A:$ZZ,F$1,FALSE)/1000</f>
        <v>22199.865819999999</v>
      </c>
      <c r="G55" s="185">
        <f>VLOOKUP($A55,'Trial Balance'!$A:$ZZ,G$1,FALSE)/1000</f>
        <v>21444.340620000003</v>
      </c>
      <c r="H55" s="184">
        <f>VLOOKUP($A55,'Trial Balance'!$A:$ZZ,H$1,FALSE)/1000</f>
        <v>24400.610210000003</v>
      </c>
      <c r="I55" s="120">
        <f t="shared" si="1"/>
        <v>18860.709255999998</v>
      </c>
      <c r="J55" s="111">
        <f>VLOOKUP($A55,'Customer Numbers'!$A:$ZZ,J$1,FALSE)/1000</f>
        <v>767.94600000000003</v>
      </c>
      <c r="K55" s="178">
        <f>VLOOKUP($A55,'Customer Numbers'!$A:$ZZ,K$1,FALSE)/1000</f>
        <v>772.62400000000002</v>
      </c>
      <c r="L55" s="5">
        <f>VLOOKUP($A55,'Customer Numbers'!$A:$ZZ,L$1,FALSE)/1000</f>
        <v>777.904</v>
      </c>
      <c r="M55" s="5">
        <f>VLOOKUP($A55,'Customer Numbers'!$A:$ZZ,M$1,FALSE)/1000</f>
        <v>779.17600000000004</v>
      </c>
      <c r="N55" s="185">
        <f>VLOOKUP($A55,'Customer Numbers'!$A:$ZZ,N$1,FALSE)/1000</f>
        <v>785.66700000000003</v>
      </c>
      <c r="O55" s="185">
        <f>VLOOKUP($A55,'Customer Numbers'!$A:$ZZ,O$1,FALSE)/1000</f>
        <v>790.51800000000003</v>
      </c>
      <c r="P55" s="120">
        <f t="shared" si="2"/>
        <v>781.17780000000005</v>
      </c>
      <c r="Q55" s="109">
        <f t="shared" si="13"/>
        <v>13.184760399819778</v>
      </c>
      <c r="R55" s="188">
        <f t="shared" si="9"/>
        <v>12.4591292659819</v>
      </c>
      <c r="S55" s="6">
        <f t="shared" si="10"/>
        <v>21.381182433822168</v>
      </c>
      <c r="T55" s="6">
        <f t="shared" si="11"/>
        <v>28.491465111861761</v>
      </c>
      <c r="U55" s="266">
        <f t="shared" si="12"/>
        <v>27.294439781739595</v>
      </c>
      <c r="V55" s="266">
        <f t="shared" si="7"/>
        <v>30.866609248619262</v>
      </c>
      <c r="W55" s="113">
        <f t="shared" si="8"/>
        <v>24.098565168404939</v>
      </c>
    </row>
    <row r="56" spans="1:23" x14ac:dyDescent="0.25">
      <c r="A56" s="32" t="s">
        <v>53</v>
      </c>
      <c r="C56" s="434">
        <f>VLOOKUP($A56,'Trial Balance'!$A:$ZZ,C$1,FALSE)/1000</f>
        <v>563.99890000000005</v>
      </c>
      <c r="D56" s="177">
        <f>VLOOKUP($A56,'Trial Balance'!$A:$ZZ,D$1,FALSE)/1000</f>
        <v>553.78443000000004</v>
      </c>
      <c r="E56" s="5">
        <f>VLOOKUP($A56,'Trial Balance'!$A:$ZZ,E$1,FALSE)/1000</f>
        <v>595.42431999999997</v>
      </c>
      <c r="F56" s="5">
        <f>VLOOKUP($A56,'Trial Balance'!$A:$ZZ,F$1,FALSE)/1000</f>
        <v>500.10727000000003</v>
      </c>
      <c r="G56" s="185">
        <f>VLOOKUP($A56,'Trial Balance'!$A:$ZZ,G$1,FALSE)/1000</f>
        <v>483.20443</v>
      </c>
      <c r="H56" s="184">
        <f>VLOOKUP($A56,'Trial Balance'!$A:$ZZ,H$1,FALSE)/1000</f>
        <v>478.0539</v>
      </c>
      <c r="I56" s="120">
        <f t="shared" si="1"/>
        <v>522.11487</v>
      </c>
      <c r="J56" s="111">
        <f>VLOOKUP($A56,'Customer Numbers'!$A:$ZZ,J$1,FALSE)/1000</f>
        <v>13.592000000000001</v>
      </c>
      <c r="K56" s="178">
        <f>VLOOKUP($A56,'Customer Numbers'!$A:$ZZ,K$1,FALSE)/1000</f>
        <v>13.789</v>
      </c>
      <c r="L56" s="5">
        <f>VLOOKUP($A56,'Customer Numbers'!$A:$ZZ,L$1,FALSE)/1000</f>
        <v>14.003</v>
      </c>
      <c r="M56" s="5">
        <f>VLOOKUP($A56,'Customer Numbers'!$A:$ZZ,M$1,FALSE)/1000</f>
        <v>14.238</v>
      </c>
      <c r="N56" s="185">
        <f>VLOOKUP($A56,'Customer Numbers'!$A:$ZZ,N$1,FALSE)/1000</f>
        <v>14.488</v>
      </c>
      <c r="O56" s="185">
        <f>VLOOKUP($A56,'Customer Numbers'!$A:$ZZ,O$1,FALSE)/1000</f>
        <v>14.863</v>
      </c>
      <c r="P56" s="120">
        <f t="shared" si="2"/>
        <v>14.276199999999999</v>
      </c>
      <c r="Q56" s="109">
        <f t="shared" si="13"/>
        <v>41.494916127133607</v>
      </c>
      <c r="R56" s="188">
        <f t="shared" si="9"/>
        <v>40.161319167452319</v>
      </c>
      <c r="S56" s="6">
        <f t="shared" si="10"/>
        <v>42.521196886381489</v>
      </c>
      <c r="T56" s="6">
        <f t="shared" si="11"/>
        <v>35.1248258182329</v>
      </c>
      <c r="U56" s="266">
        <f t="shared" si="12"/>
        <v>33.352045140806183</v>
      </c>
      <c r="V56" s="266">
        <f t="shared" si="7"/>
        <v>32.164024759469825</v>
      </c>
      <c r="W56" s="113">
        <f t="shared" si="8"/>
        <v>36.664682354468539</v>
      </c>
    </row>
    <row r="57" spans="1:23" x14ac:dyDescent="0.25">
      <c r="A57" s="32" t="s">
        <v>55</v>
      </c>
      <c r="C57" s="434">
        <f>VLOOKUP($A57,'Trial Balance'!$A:$ZZ,C$1,FALSE)/1000</f>
        <v>919.98756000000003</v>
      </c>
      <c r="D57" s="177">
        <f>VLOOKUP($A57,'Trial Balance'!$A:$ZZ,D$1,FALSE)/1000</f>
        <v>923.16706000000011</v>
      </c>
      <c r="E57" s="5">
        <f>VLOOKUP($A57,'Trial Balance'!$A:$ZZ,E$1,FALSE)/1000</f>
        <v>900.41962999999998</v>
      </c>
      <c r="F57" s="5">
        <f>VLOOKUP($A57,'Trial Balance'!$A:$ZZ,F$1,FALSE)/1000</f>
        <v>914.82614999999998</v>
      </c>
      <c r="G57" s="185">
        <f>VLOOKUP($A57,'Trial Balance'!$A:$ZZ,G$1,FALSE)/1000</f>
        <v>987.03800000000001</v>
      </c>
      <c r="H57" s="184">
        <f>VLOOKUP($A57,'Trial Balance'!$A:$ZZ,H$1,FALSE)/1000</f>
        <v>983.91705000000002</v>
      </c>
      <c r="I57" s="120">
        <f t="shared" si="1"/>
        <v>941.87357799999995</v>
      </c>
      <c r="J57" s="111">
        <f>VLOOKUP($A57,'Customer Numbers'!$A:$ZZ,J$1,FALSE)/1000</f>
        <v>23.047999999999998</v>
      </c>
      <c r="K57" s="178">
        <f>VLOOKUP($A57,'Customer Numbers'!$A:$ZZ,K$1,FALSE)/1000</f>
        <v>23.366</v>
      </c>
      <c r="L57" s="5">
        <f>VLOOKUP($A57,'Customer Numbers'!$A:$ZZ,L$1,FALSE)/1000</f>
        <v>23.664000000000001</v>
      </c>
      <c r="M57" s="5">
        <f>VLOOKUP($A57,'Customer Numbers'!$A:$ZZ,M$1,FALSE)/1000</f>
        <v>24.053999999999998</v>
      </c>
      <c r="N57" s="185">
        <f>VLOOKUP($A57,'Customer Numbers'!$A:$ZZ,N$1,FALSE)/1000</f>
        <v>24.626999999999999</v>
      </c>
      <c r="O57" s="185">
        <f>VLOOKUP($A57,'Customer Numbers'!$A:$ZZ,O$1,FALSE)/1000</f>
        <v>25.062999999999999</v>
      </c>
      <c r="P57" s="120">
        <f t="shared" si="2"/>
        <v>24.154800000000002</v>
      </c>
      <c r="Q57" s="109">
        <f t="shared" si="13"/>
        <v>39.916155848663664</v>
      </c>
      <c r="R57" s="188">
        <f t="shared" si="9"/>
        <v>39.508989985448949</v>
      </c>
      <c r="S57" s="6">
        <f t="shared" si="10"/>
        <v>38.050187204192021</v>
      </c>
      <c r="T57" s="6">
        <f t="shared" si="11"/>
        <v>38.032183836368176</v>
      </c>
      <c r="U57" s="266">
        <f t="shared" si="12"/>
        <v>40.079506232996309</v>
      </c>
      <c r="V57" s="266">
        <f t="shared" si="7"/>
        <v>39.257752463791249</v>
      </c>
      <c r="W57" s="113">
        <f t="shared" si="8"/>
        <v>38.985723944559332</v>
      </c>
    </row>
    <row r="58" spans="1:23" x14ac:dyDescent="0.25">
      <c r="A58" s="32" t="s">
        <v>56</v>
      </c>
      <c r="C58" s="434">
        <f>VLOOKUP($A58,'Trial Balance'!$A:$ZZ,C$1,FALSE)/1000</f>
        <v>93.00233999999999</v>
      </c>
      <c r="D58" s="177">
        <f>VLOOKUP($A58,'Trial Balance'!$A:$ZZ,D$1,FALSE)/1000</f>
        <v>108.4054</v>
      </c>
      <c r="E58" s="5">
        <f>VLOOKUP($A58,'Trial Balance'!$A:$ZZ,E$1,FALSE)/1000</f>
        <v>110.05228</v>
      </c>
      <c r="F58" s="5">
        <f>VLOOKUP($A58,'Trial Balance'!$A:$ZZ,F$1,FALSE)/1000</f>
        <v>102.65908</v>
      </c>
      <c r="G58" s="185">
        <f>VLOOKUP($A58,'Trial Balance'!$A:$ZZ,G$1,FALSE)/1000</f>
        <v>107.79300000000001</v>
      </c>
      <c r="H58" s="184">
        <f>VLOOKUP($A58,'Trial Balance'!$A:$ZZ,H$1,FALSE)/1000</f>
        <v>120.64024999999999</v>
      </c>
      <c r="I58" s="120">
        <f t="shared" si="1"/>
        <v>109.91000200000001</v>
      </c>
      <c r="J58" s="111">
        <f>VLOOKUP($A58,'Customer Numbers'!$A:$ZZ,J$1,FALSE)/1000</f>
        <v>3.77</v>
      </c>
      <c r="K58" s="178">
        <f>VLOOKUP($A58,'Customer Numbers'!$A:$ZZ,K$1,FALSE)/1000</f>
        <v>3.8050000000000002</v>
      </c>
      <c r="L58" s="5">
        <f>VLOOKUP($A58,'Customer Numbers'!$A:$ZZ,L$1,FALSE)/1000</f>
        <v>3.83</v>
      </c>
      <c r="M58" s="5">
        <f>VLOOKUP($A58,'Customer Numbers'!$A:$ZZ,M$1,FALSE)/1000</f>
        <v>3.859</v>
      </c>
      <c r="N58" s="185">
        <f>VLOOKUP($A58,'Customer Numbers'!$A:$ZZ,N$1,FALSE)/1000</f>
        <v>3.9420000000000002</v>
      </c>
      <c r="O58" s="185">
        <f>VLOOKUP($A58,'Customer Numbers'!$A:$ZZ,O$1,FALSE)/1000</f>
        <v>4.0529999999999999</v>
      </c>
      <c r="P58" s="120">
        <f t="shared" si="2"/>
        <v>3.8978000000000002</v>
      </c>
      <c r="Q58" s="109">
        <f t="shared" si="13"/>
        <v>24.66905570291777</v>
      </c>
      <c r="R58" s="188">
        <f t="shared" si="9"/>
        <v>28.490249671484886</v>
      </c>
      <c r="S58" s="6">
        <f t="shared" si="10"/>
        <v>28.734276762402086</v>
      </c>
      <c r="T58" s="6">
        <f t="shared" si="11"/>
        <v>26.602508421870951</v>
      </c>
      <c r="U58" s="266">
        <f t="shared" si="12"/>
        <v>27.344748858447488</v>
      </c>
      <c r="V58" s="266">
        <f t="shared" si="7"/>
        <v>29.765667406859116</v>
      </c>
      <c r="W58" s="113">
        <f t="shared" si="8"/>
        <v>28.187490224212905</v>
      </c>
    </row>
    <row r="59" spans="1:23" ht="15.75" thickBot="1" x14ac:dyDescent="0.3">
      <c r="A59" s="33" t="s">
        <v>57</v>
      </c>
      <c r="C59" s="435">
        <f>VLOOKUP($A59,'Trial Balance'!$A:$ZZ,C$1,FALSE)/1000</f>
        <v>418.79599999999999</v>
      </c>
      <c r="D59" s="283">
        <f>VLOOKUP($A59,'Trial Balance'!$A:$ZZ,D$1,FALSE)/1000</f>
        <v>277.01362999999998</v>
      </c>
      <c r="E59" s="122">
        <f>VLOOKUP($A59,'Trial Balance'!$A:$ZZ,E$1,FALSE)/1000</f>
        <v>383.66640999999998</v>
      </c>
      <c r="F59" s="122">
        <f>VLOOKUP($A59,'Trial Balance'!$A:$ZZ,F$1,FALSE)/1000</f>
        <v>378.56281000000001</v>
      </c>
      <c r="G59" s="186">
        <f>VLOOKUP($A59,'Trial Balance'!$A:$ZZ,G$1,FALSE)/1000</f>
        <v>359.97596000000004</v>
      </c>
      <c r="H59" s="186">
        <f>VLOOKUP($A59,'Trial Balance'!$A:$ZZ,H$1,FALSE)/1000</f>
        <v>409.54520000000002</v>
      </c>
      <c r="I59" s="123">
        <f t="shared" si="1"/>
        <v>361.75280200000003</v>
      </c>
      <c r="J59" s="121">
        <f>VLOOKUP($A59,'Customer Numbers'!$A:$ZZ,J$1,FALSE)/1000</f>
        <v>23.373000000000001</v>
      </c>
      <c r="K59" s="179">
        <f>VLOOKUP($A59,'Customer Numbers'!$A:$ZZ,K$1,FALSE)/1000</f>
        <v>23.547000000000001</v>
      </c>
      <c r="L59" s="122">
        <f>VLOOKUP($A59,'Customer Numbers'!$A:$ZZ,L$1,FALSE)/1000</f>
        <v>23.774000000000001</v>
      </c>
      <c r="M59" s="122">
        <f>VLOOKUP($A59,'Customer Numbers'!$A:$ZZ,M$1,FALSE)/1000</f>
        <v>23.952999999999999</v>
      </c>
      <c r="N59" s="186">
        <f>VLOOKUP($A59,'Customer Numbers'!$A:$ZZ,N$1,FALSE)/1000</f>
        <v>24.201000000000001</v>
      </c>
      <c r="O59" s="186">
        <f>VLOOKUP($A59,'Customer Numbers'!$A:$ZZ,O$1,FALSE)/1000</f>
        <v>24.428999999999998</v>
      </c>
      <c r="P59" s="123">
        <f t="shared" si="2"/>
        <v>23.980799999999999</v>
      </c>
      <c r="Q59" s="115">
        <f t="shared" si="13"/>
        <v>17.917939502845162</v>
      </c>
      <c r="R59" s="189">
        <f t="shared" si="9"/>
        <v>11.76428547160997</v>
      </c>
      <c r="S59" s="116">
        <f t="shared" si="10"/>
        <v>16.1380672162867</v>
      </c>
      <c r="T59" s="116">
        <f t="shared" si="11"/>
        <v>15.804400701373524</v>
      </c>
      <c r="U59" s="267">
        <f t="shared" si="12"/>
        <v>14.87442502375935</v>
      </c>
      <c r="V59" s="267">
        <f t="shared" si="7"/>
        <v>16.764714069343814</v>
      </c>
      <c r="W59" s="428">
        <f t="shared" si="8"/>
        <v>15.069178496474672</v>
      </c>
    </row>
    <row r="60" spans="1:23" ht="15.75" thickBot="1" x14ac:dyDescent="0.3"/>
    <row r="61" spans="1:23" x14ac:dyDescent="0.25">
      <c r="A61" s="139" t="s">
        <v>358</v>
      </c>
      <c r="C61" s="429">
        <f t="shared" ref="C61:H61" si="14">MAX(C6:C59)</f>
        <v>48470.691270000003</v>
      </c>
      <c r="D61" s="208">
        <f t="shared" si="14"/>
        <v>47295.178449999999</v>
      </c>
      <c r="E61" s="209">
        <f t="shared" si="14"/>
        <v>41998.666749999997</v>
      </c>
      <c r="F61" s="209">
        <f t="shared" si="14"/>
        <v>44910.259210000004</v>
      </c>
      <c r="G61" s="262">
        <f t="shared" si="14"/>
        <v>43453.641259999997</v>
      </c>
      <c r="H61" s="262">
        <f t="shared" si="14"/>
        <v>43174.574509999999</v>
      </c>
      <c r="I61" s="193">
        <f>AVERAGE(D61:H61)</f>
        <v>44166.464036000005</v>
      </c>
      <c r="J61" s="208">
        <f t="shared" ref="J61:O61" si="15">MAX(J6:J59)</f>
        <v>1371.6369999999999</v>
      </c>
      <c r="K61" s="270">
        <f t="shared" si="15"/>
        <v>1385.191</v>
      </c>
      <c r="L61" s="209">
        <f t="shared" si="15"/>
        <v>1394.5930000000001</v>
      </c>
      <c r="M61" s="209">
        <f t="shared" si="15"/>
        <v>1412.14</v>
      </c>
      <c r="N61" s="262">
        <f t="shared" si="15"/>
        <v>1424.4110000000001</v>
      </c>
      <c r="O61" s="262">
        <f t="shared" si="15"/>
        <v>1440.43</v>
      </c>
      <c r="P61" s="193">
        <f>AVERAGE(K61:O61)</f>
        <v>1411.3530000000001</v>
      </c>
      <c r="Q61" s="210">
        <f t="shared" ref="Q61:V61" si="16">MAX(Q6:Q59)</f>
        <v>109.75291866028708</v>
      </c>
      <c r="R61" s="280">
        <f t="shared" si="16"/>
        <v>109.65358161648179</v>
      </c>
      <c r="S61" s="211">
        <f t="shared" si="16"/>
        <v>125.97344051446946</v>
      </c>
      <c r="T61" s="211">
        <f t="shared" si="16"/>
        <v>109.54710133542811</v>
      </c>
      <c r="U61" s="268">
        <f t="shared" si="16"/>
        <v>138.44173396674586</v>
      </c>
      <c r="V61" s="268">
        <f t="shared" si="16"/>
        <v>147.95537066246058</v>
      </c>
      <c r="W61" s="193">
        <f>AVERAGE(R61:V61)</f>
        <v>126.31424561911714</v>
      </c>
    </row>
    <row r="62" spans="1:23" x14ac:dyDescent="0.25">
      <c r="A62" s="32" t="s">
        <v>359</v>
      </c>
      <c r="C62" s="430" cm="1">
        <f t="array" ref="C62">MIN(IF(C6:C59&gt;0,C6:C59))</f>
        <v>80.401110000000003</v>
      </c>
      <c r="D62" s="194" cm="1">
        <f t="array" ref="D62">MIN(IF(D6:D59&gt;0,D6:D59))</f>
        <v>71.976979999999998</v>
      </c>
      <c r="E62" s="191" cm="1">
        <f t="array" ref="E62">MIN(IF(E6:E59&gt;0,E6:E59))</f>
        <v>81.433350000000004</v>
      </c>
      <c r="F62" s="191" cm="1">
        <f t="array" ref="F62">MIN(IF(F6:F59&gt;0,F6:F59))</f>
        <v>87.002579999999995</v>
      </c>
      <c r="G62" s="263" cm="1">
        <f t="array" ref="G62">MIN(IF(G6:G59&gt;0,G6:G59))</f>
        <v>77.786940000000001</v>
      </c>
      <c r="H62" s="263" cm="1">
        <f t="array" ref="H62">MIN(IF(H6:H59&gt;0,H6:H59))</f>
        <v>64.020169999999993</v>
      </c>
      <c r="I62" s="195">
        <f>AVERAGE(D62:H62)</f>
        <v>76.444003999999993</v>
      </c>
      <c r="J62" s="194" cm="1">
        <f t="array" ref="J62">MIN(IF(J6:J59&gt;0,J6:J59))</f>
        <v>1.2370000000000001</v>
      </c>
      <c r="K62" s="271" cm="1">
        <f t="array" ref="K62">MIN(IF(K6:K59&gt;0,K6:K59))</f>
        <v>1.208</v>
      </c>
      <c r="L62" s="191" cm="1">
        <f t="array" ref="L62">MIN(IF(L6:L59&gt;0,L6:L59))</f>
        <v>1.222</v>
      </c>
      <c r="M62" s="191" cm="1">
        <f t="array" ref="M62">MIN(IF(M6:M59&gt;0,M6:M59))</f>
        <v>1.2230000000000001</v>
      </c>
      <c r="N62" s="263" cm="1">
        <f t="array" ref="N62">MIN(IF(N6:N59&gt;0,N6:N59))</f>
        <v>1.224</v>
      </c>
      <c r="O62" s="263" cm="1">
        <f t="array" ref="O62">MIN(IF(O6:O59&gt;0,O6:O59))</f>
        <v>1.224</v>
      </c>
      <c r="P62" s="195">
        <f>AVERAGE(K62:O62)</f>
        <v>1.2202</v>
      </c>
      <c r="Q62" s="199" cm="1">
        <f t="array" ref="Q62">MIN(IF(Q6:Q59&gt;0,Q6:Q59))</f>
        <v>11.550923566080701</v>
      </c>
      <c r="R62" s="281" cm="1">
        <f t="array" ref="R62">MIN(IF(R6:R59&gt;0,R6:R59))</f>
        <v>10.764337803934886</v>
      </c>
      <c r="S62" s="192" cm="1">
        <f t="array" ref="S62">MIN(IF(S6:S59&gt;0,S6:S59))</f>
        <v>11.624314935428833</v>
      </c>
      <c r="T62" s="192" cm="1">
        <f t="array" ref="T62">MIN(IF(T6:T59&gt;0,T6:T59))</f>
        <v>10.281569434979707</v>
      </c>
      <c r="U62" s="269" cm="1">
        <f t="array" ref="U62">MIN(IF(U6:U59&gt;0,U6:U59))</f>
        <v>10.84295385590174</v>
      </c>
      <c r="V62" s="269" cm="1">
        <f t="array" ref="V62">MIN(IF(V6:V59&gt;0,V6:V59))</f>
        <v>10.849193647466937</v>
      </c>
      <c r="W62" s="195">
        <f>AVERAGE(R62:V62)</f>
        <v>10.872473935542422</v>
      </c>
    </row>
    <row r="63" spans="1:23" ht="15.75" thickBot="1" x14ac:dyDescent="0.3">
      <c r="A63" s="33" t="s">
        <v>360</v>
      </c>
      <c r="C63" s="431">
        <f t="shared" ref="C63:H63" si="17">C61/C62</f>
        <v>602.86097132241082</v>
      </c>
      <c r="D63" s="196">
        <f t="shared" si="17"/>
        <v>657.08756396836884</v>
      </c>
      <c r="E63" s="197">
        <f t="shared" si="17"/>
        <v>515.74283447752055</v>
      </c>
      <c r="F63" s="197">
        <f t="shared" si="17"/>
        <v>516.19456813809438</v>
      </c>
      <c r="G63" s="264">
        <f t="shared" si="17"/>
        <v>558.62386745127128</v>
      </c>
      <c r="H63" s="264">
        <f t="shared" si="17"/>
        <v>674.39018843592578</v>
      </c>
      <c r="I63" s="123">
        <f>AVERAGE(D63:H63)</f>
        <v>584.40780449423619</v>
      </c>
      <c r="J63" s="121">
        <f t="shared" ref="J63:O63" si="18">J61/J62</f>
        <v>1108.8415521422796</v>
      </c>
      <c r="K63" s="179">
        <f t="shared" si="18"/>
        <v>1146.6812913907286</v>
      </c>
      <c r="L63" s="122">
        <f t="shared" si="18"/>
        <v>1141.2381342062195</v>
      </c>
      <c r="M63" s="122">
        <f t="shared" si="18"/>
        <v>1154.6524938675389</v>
      </c>
      <c r="N63" s="186">
        <f t="shared" si="18"/>
        <v>1163.7344771241831</v>
      </c>
      <c r="O63" s="186">
        <f t="shared" si="18"/>
        <v>1176.8218954248366</v>
      </c>
      <c r="P63" s="123">
        <f>AVERAGE(K63:O63)</f>
        <v>1156.6256584027012</v>
      </c>
      <c r="Q63" s="115">
        <f t="shared" ref="Q63:V63" si="19">Q61/Q62</f>
        <v>9.5016574243964893</v>
      </c>
      <c r="R63" s="189">
        <f t="shared" si="19"/>
        <v>10.186746608453527</v>
      </c>
      <c r="S63" s="116">
        <f t="shared" si="19"/>
        <v>10.837063621747285</v>
      </c>
      <c r="T63" s="116">
        <f t="shared" si="19"/>
        <v>10.654706173819108</v>
      </c>
      <c r="U63" s="267">
        <f t="shared" si="19"/>
        <v>12.767898471816611</v>
      </c>
      <c r="V63" s="267">
        <f t="shared" si="19"/>
        <v>13.63745320344661</v>
      </c>
      <c r="W63" s="123">
        <f>AVERAGE(R63:V63)</f>
        <v>11.616773615856628</v>
      </c>
    </row>
    <row r="64" spans="1:23" ht="15.75" thickBot="1" x14ac:dyDescent="0.3"/>
    <row r="65" spans="1:23" ht="15.75" thickBot="1" x14ac:dyDescent="0.3">
      <c r="A65" s="207" t="s">
        <v>413</v>
      </c>
      <c r="C65" s="432">
        <f t="shared" ref="C65:H65" si="20">SUM(C6:C59)</f>
        <v>120473.58932</v>
      </c>
      <c r="D65" s="364">
        <f t="shared" si="20"/>
        <v>120578.28339000003</v>
      </c>
      <c r="E65" s="366">
        <f t="shared" si="20"/>
        <v>139532.01941999997</v>
      </c>
      <c r="F65" s="366">
        <f t="shared" si="20"/>
        <v>145042.96667680002</v>
      </c>
      <c r="G65" s="367">
        <f t="shared" si="20"/>
        <v>144787.97410000005</v>
      </c>
      <c r="H65" s="367">
        <f t="shared" si="20"/>
        <v>151463.05528999993</v>
      </c>
      <c r="I65" s="368">
        <f>AVERAGE(D65:H65)</f>
        <v>140280.85977536</v>
      </c>
      <c r="J65" s="364">
        <f t="shared" ref="J65:O65" si="21">SUM(J6:J59)</f>
        <v>5159.351999999999</v>
      </c>
      <c r="K65" s="365">
        <f t="shared" si="21"/>
        <v>5209.351999999998</v>
      </c>
      <c r="L65" s="366">
        <f t="shared" si="21"/>
        <v>5252.1509999999971</v>
      </c>
      <c r="M65" s="366">
        <f t="shared" si="21"/>
        <v>5301.5270000000019</v>
      </c>
      <c r="N65" s="367">
        <f t="shared" si="21"/>
        <v>5351.8679999999986</v>
      </c>
      <c r="O65" s="367">
        <f t="shared" si="21"/>
        <v>5403.4009999999989</v>
      </c>
      <c r="P65" s="368">
        <f>AVERAGE(K65:O65)</f>
        <v>5303.6597999999985</v>
      </c>
      <c r="Q65" s="359">
        <f t="shared" ref="Q65:V65" si="22">C65/J65</f>
        <v>23.350527221247944</v>
      </c>
      <c r="R65" s="360">
        <f t="shared" si="22"/>
        <v>23.146503325173661</v>
      </c>
      <c r="S65" s="361">
        <f t="shared" si="22"/>
        <v>26.566642775502846</v>
      </c>
      <c r="T65" s="361">
        <f t="shared" si="22"/>
        <v>27.358715079032883</v>
      </c>
      <c r="U65" s="362">
        <f t="shared" si="22"/>
        <v>27.053726680104983</v>
      </c>
      <c r="V65" s="362">
        <f t="shared" si="22"/>
        <v>28.031059566002959</v>
      </c>
      <c r="W65" s="363">
        <f>AVERAGE(R65:V65)</f>
        <v>26.431329485163467</v>
      </c>
    </row>
    <row r="66" spans="1:23" ht="15.75" thickBot="1" x14ac:dyDescent="0.3">
      <c r="A66" s="207" t="s">
        <v>456</v>
      </c>
      <c r="C66" s="432"/>
      <c r="D66" s="437"/>
      <c r="E66" s="442">
        <f>(E65-D65)/D65</f>
        <v>0.15719029577403854</v>
      </c>
      <c r="F66" s="442">
        <f>(F65-E65)/E65</f>
        <v>3.9495932759431786E-2</v>
      </c>
      <c r="G66" s="443">
        <f>(G65-F65)/F65</f>
        <v>-1.7580485468707207E-3</v>
      </c>
      <c r="H66" s="443">
        <f>(H65-G65)/G65</f>
        <v>4.6102455894504284E-2</v>
      </c>
      <c r="I66" s="440"/>
      <c r="J66" s="437"/>
      <c r="K66" s="441"/>
      <c r="L66" s="442">
        <f>(L65-K65)/K65</f>
        <v>8.2158011207534229E-3</v>
      </c>
      <c r="M66" s="442">
        <f>(M65-L65)/L65</f>
        <v>9.4011006157295896E-3</v>
      </c>
      <c r="N66" s="443">
        <f>(N65-M65)/M65</f>
        <v>9.4955660887885117E-3</v>
      </c>
      <c r="O66" s="443">
        <f>(O65-N65)/N65</f>
        <v>9.6289744066932088E-3</v>
      </c>
      <c r="P66" s="440"/>
      <c r="Q66" s="437"/>
      <c r="R66" s="441"/>
      <c r="S66" s="438"/>
      <c r="T66" s="438"/>
      <c r="U66" s="439"/>
      <c r="V66" s="439"/>
      <c r="W66" s="440"/>
    </row>
  </sheetData>
  <mergeCells count="8">
    <mergeCell ref="Q4:W4"/>
    <mergeCell ref="Q3:W3"/>
    <mergeCell ref="C2:W2"/>
    <mergeCell ref="A2:A5"/>
    <mergeCell ref="J4:P4"/>
    <mergeCell ref="J3:P3"/>
    <mergeCell ref="C3:I3"/>
    <mergeCell ref="C4:I4"/>
  </mergeCells>
  <hyperlinks>
    <hyperlink ref="A1" location="'Tab Legend'!A1" display="Tab Legend" xr:uid="{CA0372CB-EF38-48F6-86D1-A0A63412D43E}"/>
  </hyperlinks>
  <pageMargins left="0.7" right="0.7" top="0.75" bottom="0.75" header="0.3" footer="0.3"/>
  <pageSetup orientation="portrait" r:id="rId1"/>
  <cellWatches>
    <cellWatch r="E1"/>
    <cellWatch r="F1"/>
    <cellWatch r="J1"/>
    <cellWatch r="L1"/>
    <cellWatch r="M1"/>
    <cellWatch r="Q1"/>
    <cellWatch r="S1"/>
    <cellWatch r="T1"/>
    <cellWatch r="C3"/>
    <cellWatch r="J3"/>
    <cellWatch r="Q3"/>
    <cellWatch r="C4"/>
    <cellWatch r="J4"/>
    <cellWatch r="Q4"/>
    <cellWatch r="E5"/>
    <cellWatch r="F5"/>
    <cellWatch r="J5"/>
    <cellWatch r="L5"/>
    <cellWatch r="M5"/>
    <cellWatch r="Q5"/>
    <cellWatch r="S5"/>
    <cellWatch r="T5"/>
    <cellWatch r="E6"/>
    <cellWatch r="F6"/>
    <cellWatch r="J6"/>
    <cellWatch r="L6"/>
    <cellWatch r="M6"/>
    <cellWatch r="Q6"/>
    <cellWatch r="S6"/>
    <cellWatch r="T6"/>
    <cellWatch r="E7"/>
    <cellWatch r="F7"/>
    <cellWatch r="J7"/>
    <cellWatch r="L7"/>
    <cellWatch r="M7"/>
    <cellWatch r="Q7"/>
    <cellWatch r="S7"/>
    <cellWatch r="T7"/>
    <cellWatch r="E8"/>
    <cellWatch r="F8"/>
    <cellWatch r="J8"/>
    <cellWatch r="L8"/>
    <cellWatch r="M8"/>
    <cellWatch r="Q8"/>
    <cellWatch r="S8"/>
    <cellWatch r="T8"/>
    <cellWatch r="E9"/>
    <cellWatch r="F9"/>
    <cellWatch r="J9"/>
    <cellWatch r="L9"/>
    <cellWatch r="M9"/>
    <cellWatch r="Q9"/>
    <cellWatch r="S9"/>
    <cellWatch r="T9"/>
  </cellWatch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CA1DD-6E5B-4659-A2C9-D8F3CC81BDA5}">
  <sheetPr>
    <tabColor theme="8"/>
  </sheetPr>
  <dimension ref="A1:Z70"/>
  <sheetViews>
    <sheetView showGridLines="0" zoomScale="85" zoomScaleNormal="85" workbookViewId="0">
      <pane xSplit="1" ySplit="5" topLeftCell="B6" activePane="bottomRight" state="frozen"/>
      <selection pane="topRight" activeCell="B1" sqref="B1"/>
      <selection pane="bottomLeft" activeCell="A6" sqref="A6"/>
      <selection pane="bottomRight"/>
    </sheetView>
  </sheetViews>
  <sheetFormatPr defaultRowHeight="15" x14ac:dyDescent="0.25"/>
  <cols>
    <col min="1" max="1" width="45.85546875" bestFit="1" customWidth="1"/>
    <col min="2" max="2" width="0.85546875" customWidth="1"/>
    <col min="3" max="3" width="10.85546875" hidden="1" customWidth="1"/>
    <col min="4" max="9" width="10.85546875" customWidth="1"/>
    <col min="10" max="10" width="10.85546875" hidden="1" customWidth="1"/>
    <col min="11" max="16" width="10.85546875" customWidth="1"/>
    <col min="17" max="17" width="10.85546875" hidden="1" customWidth="1"/>
    <col min="18" max="23" width="10.85546875" customWidth="1"/>
    <col min="24" max="24" width="0.85546875" customWidth="1"/>
  </cols>
  <sheetData>
    <row r="1" spans="1:26" s="278" customFormat="1" ht="15.75" thickBot="1" x14ac:dyDescent="0.3">
      <c r="A1" s="15" t="s">
        <v>298</v>
      </c>
      <c r="B1" s="414"/>
      <c r="C1" s="414">
        <v>7</v>
      </c>
      <c r="D1" s="414">
        <f>C1+24</f>
        <v>31</v>
      </c>
      <c r="E1" s="414">
        <f>D1+24</f>
        <v>55</v>
      </c>
      <c r="F1" s="414">
        <f>E1+24</f>
        <v>79</v>
      </c>
      <c r="G1" s="414">
        <f>F1+24</f>
        <v>103</v>
      </c>
      <c r="H1" s="414">
        <f>G1+24</f>
        <v>127</v>
      </c>
      <c r="I1" s="414"/>
      <c r="J1" s="414">
        <v>9</v>
      </c>
      <c r="K1" s="412">
        <f>J1+8</f>
        <v>17</v>
      </c>
      <c r="L1" s="412">
        <f>K1+8</f>
        <v>25</v>
      </c>
      <c r="M1" s="412">
        <f>L1+8</f>
        <v>33</v>
      </c>
      <c r="N1" s="412">
        <f>M1+8</f>
        <v>41</v>
      </c>
      <c r="O1" s="412">
        <f>N1+8</f>
        <v>49</v>
      </c>
      <c r="P1" s="414"/>
      <c r="Q1" s="414"/>
      <c r="R1" s="414"/>
      <c r="S1" s="414"/>
      <c r="T1" s="414"/>
      <c r="U1" s="414"/>
      <c r="V1" s="414"/>
      <c r="W1" s="414"/>
      <c r="X1" s="414"/>
      <c r="Y1" s="414"/>
      <c r="Z1" s="414"/>
    </row>
    <row r="2" spans="1:26" ht="16.5" thickBot="1" x14ac:dyDescent="0.3">
      <c r="A2" s="506" t="s">
        <v>58</v>
      </c>
      <c r="C2" s="519" t="s">
        <v>271</v>
      </c>
      <c r="D2" s="520"/>
      <c r="E2" s="520"/>
      <c r="F2" s="520"/>
      <c r="G2" s="520"/>
      <c r="H2" s="520"/>
      <c r="I2" s="520"/>
      <c r="J2" s="520"/>
      <c r="K2" s="520"/>
      <c r="L2" s="520"/>
      <c r="M2" s="520"/>
      <c r="N2" s="520"/>
      <c r="O2" s="520"/>
      <c r="P2" s="520"/>
      <c r="Q2" s="520"/>
      <c r="R2" s="520"/>
      <c r="S2" s="520"/>
      <c r="T2" s="520"/>
      <c r="U2" s="520"/>
      <c r="V2" s="520"/>
      <c r="W2" s="521"/>
    </row>
    <row r="3" spans="1:26" x14ac:dyDescent="0.25">
      <c r="A3" s="507"/>
      <c r="C3" s="522" t="s">
        <v>242</v>
      </c>
      <c r="D3" s="523"/>
      <c r="E3" s="524"/>
      <c r="F3" s="524"/>
      <c r="G3" s="525"/>
      <c r="H3" s="525"/>
      <c r="I3" s="526"/>
      <c r="J3" s="498"/>
      <c r="K3" s="499"/>
      <c r="L3" s="500"/>
      <c r="M3" s="500"/>
      <c r="N3" s="501"/>
      <c r="O3" s="501"/>
      <c r="P3" s="502"/>
      <c r="Q3" s="498"/>
      <c r="R3" s="499"/>
      <c r="S3" s="500"/>
      <c r="T3" s="500"/>
      <c r="U3" s="501"/>
      <c r="V3" s="501"/>
      <c r="W3" s="502"/>
    </row>
    <row r="4" spans="1:26" x14ac:dyDescent="0.25">
      <c r="A4" s="507"/>
      <c r="C4" s="493" t="s">
        <v>241</v>
      </c>
      <c r="D4" s="494"/>
      <c r="E4" s="495"/>
      <c r="F4" s="495"/>
      <c r="G4" s="496"/>
      <c r="H4" s="496"/>
      <c r="I4" s="497"/>
      <c r="J4" s="493" t="s">
        <v>364</v>
      </c>
      <c r="K4" s="494"/>
      <c r="L4" s="495"/>
      <c r="M4" s="495"/>
      <c r="N4" s="496"/>
      <c r="O4" s="496"/>
      <c r="P4" s="497"/>
      <c r="Q4" s="493" t="s">
        <v>240</v>
      </c>
      <c r="R4" s="494"/>
      <c r="S4" s="495"/>
      <c r="T4" s="495"/>
      <c r="U4" s="496"/>
      <c r="V4" s="496"/>
      <c r="W4" s="497"/>
    </row>
    <row r="5" spans="1:26" ht="15.75" thickBot="1" x14ac:dyDescent="0.3">
      <c r="A5" s="508"/>
      <c r="C5" s="180">
        <v>2017</v>
      </c>
      <c r="D5" s="190">
        <v>2018</v>
      </c>
      <c r="E5" s="181">
        <v>2019</v>
      </c>
      <c r="F5" s="181">
        <v>2020</v>
      </c>
      <c r="G5" s="183">
        <v>2021</v>
      </c>
      <c r="H5" s="183">
        <v>2022</v>
      </c>
      <c r="I5" s="182" t="s">
        <v>361</v>
      </c>
      <c r="J5" s="180">
        <v>2017</v>
      </c>
      <c r="K5" s="190">
        <v>2018</v>
      </c>
      <c r="L5" s="181">
        <v>2019</v>
      </c>
      <c r="M5" s="181">
        <v>2020</v>
      </c>
      <c r="N5" s="183">
        <v>2021</v>
      </c>
      <c r="O5" s="183">
        <v>2022</v>
      </c>
      <c r="P5" s="182" t="s">
        <v>361</v>
      </c>
      <c r="Q5" s="180">
        <v>2017</v>
      </c>
      <c r="R5" s="190">
        <v>2018</v>
      </c>
      <c r="S5" s="181">
        <v>2019</v>
      </c>
      <c r="T5" s="181">
        <v>2020</v>
      </c>
      <c r="U5" s="183">
        <v>2021</v>
      </c>
      <c r="V5" s="183">
        <v>2022</v>
      </c>
      <c r="W5" s="182" t="s">
        <v>361</v>
      </c>
    </row>
    <row r="6" spans="1:26" x14ac:dyDescent="0.25">
      <c r="A6" s="39" t="s">
        <v>1</v>
      </c>
      <c r="C6" s="110">
        <f>VLOOKUP($A6,'Trial Balance'!$A:$ZZ,C$1,FALSE)/1000</f>
        <v>13909.314390000001</v>
      </c>
      <c r="D6" s="177">
        <f>VLOOKUP($A6,'Trial Balance'!$A:$ZZ,D$1,FALSE)/1000</f>
        <v>15664.920529999999</v>
      </c>
      <c r="E6" s="118">
        <f>VLOOKUP($A6,'Trial Balance'!$A:$ZZ,E$1,FALSE)/1000</f>
        <v>9045.3584200000005</v>
      </c>
      <c r="F6" s="118">
        <f>VLOOKUP($A6,'Trial Balance'!$A:$ZZ,F$1,FALSE)/1000</f>
        <v>3579.5180800000003</v>
      </c>
      <c r="G6" s="184">
        <f>VLOOKUP($A6,'Trial Balance'!$A:$ZZ,G$1,FALSE)/1000</f>
        <v>4540.0738899999997</v>
      </c>
      <c r="H6" s="184">
        <f>VLOOKUP($A6,'Trial Balance'!$A:$ZZ,H$1,FALSE)/1000</f>
        <v>3821.0408299999999</v>
      </c>
      <c r="I6" s="119">
        <f>AVERAGEIF(D6:H6,"&lt;&gt;0")</f>
        <v>7330.18235</v>
      </c>
      <c r="J6" s="177">
        <f>VLOOKUP($A6,'Customer Numbers'!$A:$ZZ,J$1,FALSE)/1000</f>
        <v>1037.2619999999999</v>
      </c>
      <c r="K6" s="177">
        <f>VLOOKUP($A6,'Customer Numbers'!$A:$ZZ,K$1,FALSE)/1000</f>
        <v>1046.7760000000001</v>
      </c>
      <c r="L6" s="118">
        <f>VLOOKUP($A6,'Customer Numbers'!$A:$ZZ,L$1,FALSE)/1000</f>
        <v>1054.614</v>
      </c>
      <c r="M6" s="118">
        <f>VLOOKUP($A6,'Customer Numbers'!$A:$ZZ,M$1,FALSE)/1000</f>
        <v>1062.0409999999999</v>
      </c>
      <c r="N6" s="184">
        <f>VLOOKUP($A6,'Customer Numbers'!$A:$ZZ,N$1,FALSE)/1000</f>
        <v>1069.684</v>
      </c>
      <c r="O6" s="184">
        <f>VLOOKUP($A6,'Customer Numbers'!$A:$ZZ,O$1,FALSE)/1000</f>
        <v>1076.538</v>
      </c>
      <c r="P6" s="119">
        <f>AVERAGEIF(K6:O6,"&lt;&gt;0")</f>
        <v>1061.9306000000001</v>
      </c>
      <c r="Q6" s="187">
        <f t="shared" ref="Q6:V6" si="0">C6/J6</f>
        <v>13.409644226820227</v>
      </c>
      <c r="R6" s="187">
        <f t="shared" si="0"/>
        <v>14.96492136808639</v>
      </c>
      <c r="S6" s="112">
        <f t="shared" si="0"/>
        <v>8.5769375525073634</v>
      </c>
      <c r="T6" s="112">
        <f t="shared" si="0"/>
        <v>3.3704142118807092</v>
      </c>
      <c r="U6" s="265">
        <f t="shared" si="0"/>
        <v>4.2443131709925543</v>
      </c>
      <c r="V6" s="265">
        <f t="shared" si="0"/>
        <v>3.5493784984831005</v>
      </c>
      <c r="W6" s="113">
        <f>AVERAGEIF(R6:V6,"&lt;&gt;0")</f>
        <v>6.9411929603900235</v>
      </c>
    </row>
    <row r="7" spans="1:26" x14ac:dyDescent="0.25">
      <c r="A7" s="32" t="s">
        <v>2</v>
      </c>
      <c r="C7" s="111">
        <f>VLOOKUP($A7,'Trial Balance'!$A:$ZZ,C$1,FALSE)/1000</f>
        <v>966.75675999999999</v>
      </c>
      <c r="D7" s="178">
        <f>VLOOKUP($A7,'Trial Balance'!$A:$ZZ,D$1,FALSE)/1000</f>
        <v>877.33263999999997</v>
      </c>
      <c r="E7" s="5">
        <f>VLOOKUP($A7,'Trial Balance'!$A:$ZZ,E$1,FALSE)/1000</f>
        <v>829.67051000000004</v>
      </c>
      <c r="F7" s="5">
        <f>VLOOKUP($A7,'Trial Balance'!$A:$ZZ,F$1,FALSE)/1000</f>
        <v>912.35632999999996</v>
      </c>
      <c r="G7" s="185">
        <f>VLOOKUP($A7,'Trial Balance'!$A:$ZZ,G$1,FALSE)/1000</f>
        <v>863.69150000000002</v>
      </c>
      <c r="H7" s="185">
        <f>VLOOKUP($A7,'Trial Balance'!$A:$ZZ,H$1,FALSE)/1000</f>
        <v>907.09738000000004</v>
      </c>
      <c r="I7" s="120">
        <f t="shared" ref="I7:I59" si="1">AVERAGEIF(D7:H7,"&lt;&gt;0")</f>
        <v>878.02967200000001</v>
      </c>
      <c r="J7" s="178">
        <f>VLOOKUP($A7,'Customer Numbers'!$A:$ZZ,J$1,FALSE)/1000</f>
        <v>11.724</v>
      </c>
      <c r="K7" s="178">
        <f>VLOOKUP($A7,'Customer Numbers'!$A:$ZZ,K$1,FALSE)/1000</f>
        <v>11.721</v>
      </c>
      <c r="L7" s="5">
        <f>VLOOKUP($A7,'Customer Numbers'!$A:$ZZ,L$1,FALSE)/1000</f>
        <v>11.731999999999999</v>
      </c>
      <c r="M7" s="5">
        <f>VLOOKUP($A7,'Customer Numbers'!$A:$ZZ,M$1,FALSE)/1000</f>
        <v>12.124000000000001</v>
      </c>
      <c r="N7" s="185">
        <f>VLOOKUP($A7,'Customer Numbers'!$A:$ZZ,N$1,FALSE)/1000</f>
        <v>12.227</v>
      </c>
      <c r="O7" s="185">
        <f>VLOOKUP($A7,'Customer Numbers'!$A:$ZZ,O$1,FALSE)/1000</f>
        <v>12.332000000000001</v>
      </c>
      <c r="P7" s="120">
        <f t="shared" ref="P7:P59" si="2">AVERAGEIF(K7:O7,"&lt;&gt;0")</f>
        <v>12.027200000000001</v>
      </c>
      <c r="Q7" s="188">
        <f t="shared" ref="Q7:Q16" si="3">C7/J7</f>
        <v>82.459634936881613</v>
      </c>
      <c r="R7" s="188">
        <f t="shared" ref="R7:R16" si="4">D7/K7</f>
        <v>74.85134715467963</v>
      </c>
      <c r="S7" s="6">
        <f t="shared" ref="S7:S16" si="5">E7/L7</f>
        <v>70.718591033071945</v>
      </c>
      <c r="T7" s="6">
        <f t="shared" ref="T7:T16" si="6">F7/M7</f>
        <v>75.252089244473765</v>
      </c>
      <c r="U7" s="266">
        <f t="shared" ref="U7:U16" si="7">G7/N7</f>
        <v>70.638055123906113</v>
      </c>
      <c r="V7" s="266">
        <f t="shared" ref="V7:V59" si="8">H7/O7</f>
        <v>73.556388258190069</v>
      </c>
      <c r="W7" s="114">
        <f t="shared" ref="W7:W59" si="9">AVERAGEIF(R7:V7,"&lt;&gt;0")</f>
        <v>73.003294162864307</v>
      </c>
    </row>
    <row r="8" spans="1:26" x14ac:dyDescent="0.25">
      <c r="A8" s="32" t="s">
        <v>3</v>
      </c>
      <c r="C8" s="111">
        <f>VLOOKUP($A8,'Trial Balance'!$A:$ZZ,C$1,FALSE)/1000</f>
        <v>81.192320000000009</v>
      </c>
      <c r="D8" s="178">
        <f>VLOOKUP($A8,'Trial Balance'!$A:$ZZ,D$1,FALSE)/1000</f>
        <v>86.153949999999995</v>
      </c>
      <c r="E8" s="5">
        <f>VLOOKUP($A8,'Trial Balance'!$A:$ZZ,E$1,FALSE)/1000</f>
        <v>85.231800000000007</v>
      </c>
      <c r="F8" s="5">
        <f>VLOOKUP($A8,'Trial Balance'!$A:$ZZ,F$1,FALSE)/1000</f>
        <v>93.580339999999993</v>
      </c>
      <c r="G8" s="185">
        <f>VLOOKUP($A8,'Trial Balance'!$A:$ZZ,G$1,FALSE)/1000</f>
        <v>90.532049999999998</v>
      </c>
      <c r="H8" s="185">
        <f>VLOOKUP($A8,'Trial Balance'!$A:$ZZ,H$1,FALSE)/1000</f>
        <v>63.632599999999996</v>
      </c>
      <c r="I8" s="120">
        <f t="shared" si="1"/>
        <v>83.826148000000018</v>
      </c>
      <c r="J8" s="178">
        <f>VLOOKUP($A8,'Customer Numbers'!$A:$ZZ,J$1,FALSE)/1000</f>
        <v>1.637</v>
      </c>
      <c r="K8" s="178">
        <f>VLOOKUP($A8,'Customer Numbers'!$A:$ZZ,K$1,FALSE)/1000</f>
        <v>1.6359999999999999</v>
      </c>
      <c r="L8" s="5">
        <f>VLOOKUP($A8,'Customer Numbers'!$A:$ZZ,L$1,FALSE)/1000</f>
        <v>1.629</v>
      </c>
      <c r="M8" s="5">
        <f>VLOOKUP($A8,'Customer Numbers'!$A:$ZZ,M$1,FALSE)/1000</f>
        <v>1.627</v>
      </c>
      <c r="N8" s="185">
        <f>VLOOKUP($A8,'Customer Numbers'!$A:$ZZ,N$1,FALSE)/1000</f>
        <v>1.619</v>
      </c>
      <c r="O8" s="185">
        <f>VLOOKUP($A8,'Customer Numbers'!$A:$ZZ,O$1,FALSE)/1000</f>
        <v>1.619</v>
      </c>
      <c r="P8" s="120">
        <f t="shared" si="2"/>
        <v>1.6259999999999999</v>
      </c>
      <c r="Q8" s="188">
        <f t="shared" si="3"/>
        <v>49.598240684178379</v>
      </c>
      <c r="R8" s="188">
        <f t="shared" si="4"/>
        <v>52.661338630806846</v>
      </c>
      <c r="S8" s="6">
        <f t="shared" si="5"/>
        <v>52.321546961325971</v>
      </c>
      <c r="T8" s="6">
        <f t="shared" si="6"/>
        <v>57.517111247695141</v>
      </c>
      <c r="U8" s="266">
        <f t="shared" si="7"/>
        <v>55.918499073502161</v>
      </c>
      <c r="V8" s="266">
        <f t="shared" si="8"/>
        <v>39.303644224830137</v>
      </c>
      <c r="W8" s="114">
        <f t="shared" si="9"/>
        <v>51.544428027632044</v>
      </c>
    </row>
    <row r="9" spans="1:26" x14ac:dyDescent="0.25">
      <c r="A9" s="32" t="s">
        <v>4</v>
      </c>
      <c r="C9" s="111">
        <f>VLOOKUP($A9,'Trial Balance'!$A:$ZZ,C$1,FALSE)/1000</f>
        <v>764.0123000000001</v>
      </c>
      <c r="D9" s="178">
        <f>VLOOKUP($A9,'Trial Balance'!$A:$ZZ,D$1,FALSE)/1000</f>
        <v>813.21299999999997</v>
      </c>
      <c r="E9" s="5">
        <f>VLOOKUP($A9,'Trial Balance'!$A:$ZZ,E$1,FALSE)/1000</f>
        <v>759.298</v>
      </c>
      <c r="F9" s="5">
        <f>VLOOKUP($A9,'Trial Balance'!$A:$ZZ,F$1,FALSE)/1000</f>
        <v>746.89499999999998</v>
      </c>
      <c r="G9" s="185">
        <f>VLOOKUP($A9,'Trial Balance'!$A:$ZZ,G$1,FALSE)/1000</f>
        <v>829.89700000000005</v>
      </c>
      <c r="H9" s="185">
        <f>VLOOKUP($A9,'Trial Balance'!$A:$ZZ,H$1,FALSE)/1000</f>
        <v>844.47199999999998</v>
      </c>
      <c r="I9" s="120">
        <f t="shared" si="1"/>
        <v>798.75499999999988</v>
      </c>
      <c r="J9" s="178">
        <f>VLOOKUP($A9,'Customer Numbers'!$A:$ZZ,J$1,FALSE)/1000</f>
        <v>36.585000000000001</v>
      </c>
      <c r="K9" s="178">
        <f>VLOOKUP($A9,'Customer Numbers'!$A:$ZZ,K$1,FALSE)/1000</f>
        <v>36.691000000000003</v>
      </c>
      <c r="L9" s="5">
        <f>VLOOKUP($A9,'Customer Numbers'!$A:$ZZ,L$1,FALSE)/1000</f>
        <v>36.743000000000002</v>
      </c>
      <c r="M9" s="5">
        <f>VLOOKUP($A9,'Customer Numbers'!$A:$ZZ,M$1,FALSE)/1000</f>
        <v>36.915999999999997</v>
      </c>
      <c r="N9" s="185">
        <f>VLOOKUP($A9,'Customer Numbers'!$A:$ZZ,N$1,FALSE)/1000</f>
        <v>37.015999999999998</v>
      </c>
      <c r="O9" s="185">
        <f>VLOOKUP($A9,'Customer Numbers'!$A:$ZZ,O$1,FALSE)/1000</f>
        <v>37.320999999999998</v>
      </c>
      <c r="P9" s="120">
        <f t="shared" si="2"/>
        <v>36.937399999999997</v>
      </c>
      <c r="Q9" s="188">
        <f t="shared" si="3"/>
        <v>20.883211698783658</v>
      </c>
      <c r="R9" s="188">
        <f t="shared" si="4"/>
        <v>22.163827641655988</v>
      </c>
      <c r="S9" s="6">
        <f t="shared" si="5"/>
        <v>20.665106278746972</v>
      </c>
      <c r="T9" s="6">
        <f t="shared" si="6"/>
        <v>20.232284104453356</v>
      </c>
      <c r="U9" s="266">
        <f t="shared" si="7"/>
        <v>22.419953533607092</v>
      </c>
      <c r="V9" s="266">
        <f t="shared" si="8"/>
        <v>22.627260791511482</v>
      </c>
      <c r="W9" s="114">
        <f t="shared" si="9"/>
        <v>21.621686469994977</v>
      </c>
    </row>
    <row r="10" spans="1:26" x14ac:dyDescent="0.25">
      <c r="A10" s="32" t="s">
        <v>6</v>
      </c>
      <c r="C10" s="111">
        <f>VLOOKUP($A10,'Trial Balance'!$A:$ZZ,C$1,FALSE)/1000</f>
        <v>956.13515000000007</v>
      </c>
      <c r="D10" s="178">
        <f>VLOOKUP($A10,'Trial Balance'!$A:$ZZ,D$1,FALSE)/1000</f>
        <v>772.61347000000001</v>
      </c>
      <c r="E10" s="5">
        <f>VLOOKUP($A10,'Trial Balance'!$A:$ZZ,E$1,FALSE)/1000</f>
        <v>693.31320999999991</v>
      </c>
      <c r="F10" s="5">
        <f>VLOOKUP($A10,'Trial Balance'!$A:$ZZ,F$1,FALSE)/1000</f>
        <v>875.92656000000011</v>
      </c>
      <c r="G10" s="185">
        <f>VLOOKUP($A10,'Trial Balance'!$A:$ZZ,G$1,FALSE)/1000</f>
        <v>931.98554000000001</v>
      </c>
      <c r="H10" s="185">
        <f>VLOOKUP($A10,'Trial Balance'!$A:$ZZ,H$1,FALSE)/1000</f>
        <v>777.30065999999999</v>
      </c>
      <c r="I10" s="120">
        <f t="shared" si="1"/>
        <v>810.22788800000012</v>
      </c>
      <c r="J10" s="178">
        <f>VLOOKUP($A10,'Customer Numbers'!$A:$ZZ,J$1,FALSE)/1000</f>
        <v>67.122</v>
      </c>
      <c r="K10" s="178">
        <f>VLOOKUP($A10,'Customer Numbers'!$A:$ZZ,K$1,FALSE)/1000</f>
        <v>67.94</v>
      </c>
      <c r="L10" s="5">
        <f>VLOOKUP($A10,'Customer Numbers'!$A:$ZZ,L$1,FALSE)/1000</f>
        <v>68.204999999999998</v>
      </c>
      <c r="M10" s="5">
        <f>VLOOKUP($A10,'Customer Numbers'!$A:$ZZ,M$1,FALSE)/1000</f>
        <v>68.567999999999998</v>
      </c>
      <c r="N10" s="185">
        <f>VLOOKUP($A10,'Customer Numbers'!$A:$ZZ,N$1,FALSE)/1000</f>
        <v>68.742000000000004</v>
      </c>
      <c r="O10" s="185">
        <f>VLOOKUP($A10,'Customer Numbers'!$A:$ZZ,O$1,FALSE)/1000</f>
        <v>68.879000000000005</v>
      </c>
      <c r="P10" s="120">
        <f t="shared" si="2"/>
        <v>68.466800000000006</v>
      </c>
      <c r="Q10" s="188">
        <f t="shared" si="3"/>
        <v>14.244735705133936</v>
      </c>
      <c r="R10" s="188">
        <f t="shared" si="4"/>
        <v>11.371996909037387</v>
      </c>
      <c r="S10" s="6">
        <f t="shared" si="5"/>
        <v>10.165137599882705</v>
      </c>
      <c r="T10" s="6">
        <f t="shared" si="6"/>
        <v>12.774567728386421</v>
      </c>
      <c r="U10" s="266">
        <f t="shared" si="7"/>
        <v>13.557730935963457</v>
      </c>
      <c r="V10" s="266">
        <f t="shared" si="8"/>
        <v>11.285016623353997</v>
      </c>
      <c r="W10" s="114">
        <f t="shared" si="9"/>
        <v>11.830889959324793</v>
      </c>
    </row>
    <row r="11" spans="1:26" x14ac:dyDescent="0.25">
      <c r="A11" s="32" t="s">
        <v>7</v>
      </c>
      <c r="C11" s="111">
        <f>VLOOKUP($A11,'Trial Balance'!$A:$ZZ,C$1,FALSE)/1000</f>
        <v>949.84303</v>
      </c>
      <c r="D11" s="178">
        <f>VLOOKUP($A11,'Trial Balance'!$A:$ZZ,D$1,FALSE)/1000</f>
        <v>798.25076000000001</v>
      </c>
      <c r="E11" s="5">
        <f>VLOOKUP($A11,'Trial Balance'!$A:$ZZ,E$1,FALSE)/1000</f>
        <v>866.76233999999999</v>
      </c>
      <c r="F11" s="5">
        <f>VLOOKUP($A11,'Trial Balance'!$A:$ZZ,F$1,FALSE)/1000</f>
        <v>803.95153000000005</v>
      </c>
      <c r="G11" s="185">
        <f>VLOOKUP($A11,'Trial Balance'!$A:$ZZ,G$1,FALSE)/1000</f>
        <v>849.76972999999998</v>
      </c>
      <c r="H11" s="185">
        <f>VLOOKUP($A11,'Trial Balance'!$A:$ZZ,H$1,FALSE)/1000</f>
        <v>841.46791000000007</v>
      </c>
      <c r="I11" s="120">
        <f t="shared" si="1"/>
        <v>832.04045400000018</v>
      </c>
      <c r="J11" s="178">
        <f>VLOOKUP($A11,'Customer Numbers'!$A:$ZZ,J$1,FALSE)/1000</f>
        <v>29.056999999999999</v>
      </c>
      <c r="K11" s="178">
        <f>VLOOKUP($A11,'Customer Numbers'!$A:$ZZ,K$1,FALSE)/1000</f>
        <v>29.245999999999999</v>
      </c>
      <c r="L11" s="5">
        <f>VLOOKUP($A11,'Customer Numbers'!$A:$ZZ,L$1,FALSE)/1000</f>
        <v>29.456</v>
      </c>
      <c r="M11" s="5">
        <f>VLOOKUP($A11,'Customer Numbers'!$A:$ZZ,M$1,FALSE)/1000</f>
        <v>29.719000000000001</v>
      </c>
      <c r="N11" s="185">
        <f>VLOOKUP($A11,'Customer Numbers'!$A:$ZZ,N$1,FALSE)/1000</f>
        <v>30.042000000000002</v>
      </c>
      <c r="O11" s="185">
        <f>VLOOKUP($A11,'Customer Numbers'!$A:$ZZ,O$1,FALSE)/1000</f>
        <v>30.434000000000001</v>
      </c>
      <c r="P11" s="120">
        <f t="shared" si="2"/>
        <v>29.779399999999999</v>
      </c>
      <c r="Q11" s="188">
        <f t="shared" si="3"/>
        <v>32.688957222011908</v>
      </c>
      <c r="R11" s="188">
        <f t="shared" si="4"/>
        <v>27.294356835122752</v>
      </c>
      <c r="S11" s="6">
        <f t="shared" si="5"/>
        <v>29.425663362303098</v>
      </c>
      <c r="T11" s="6">
        <f t="shared" si="6"/>
        <v>27.05176923853427</v>
      </c>
      <c r="U11" s="266">
        <f t="shared" si="7"/>
        <v>28.286057186605419</v>
      </c>
      <c r="V11" s="266">
        <f t="shared" si="8"/>
        <v>27.648942301373467</v>
      </c>
      <c r="W11" s="114">
        <f t="shared" si="9"/>
        <v>27.941357784787805</v>
      </c>
    </row>
    <row r="12" spans="1:26" x14ac:dyDescent="0.25">
      <c r="A12" s="32" t="s">
        <v>8</v>
      </c>
      <c r="C12" s="111">
        <f>VLOOKUP($A12,'Trial Balance'!$A:$ZZ,C$1,FALSE)/1000</f>
        <v>186.07617999999999</v>
      </c>
      <c r="D12" s="178">
        <f>VLOOKUP($A12,'Trial Balance'!$A:$ZZ,D$1,FALSE)/1000</f>
        <v>202.33392000000001</v>
      </c>
      <c r="E12" s="5">
        <f>VLOOKUP($A12,'Trial Balance'!$A:$ZZ,E$1,FALSE)/1000</f>
        <v>213.20404000000002</v>
      </c>
      <c r="F12" s="5">
        <f>VLOOKUP($A12,'Trial Balance'!$A:$ZZ,F$1,FALSE)/1000</f>
        <v>209.82223999999999</v>
      </c>
      <c r="G12" s="185">
        <f>VLOOKUP($A12,'Trial Balance'!$A:$ZZ,G$1,FALSE)/1000</f>
        <v>188.94031000000001</v>
      </c>
      <c r="H12" s="185">
        <f>VLOOKUP($A12,'Trial Balance'!$A:$ZZ,H$1,FALSE)/1000</f>
        <v>191.65682000000001</v>
      </c>
      <c r="I12" s="120">
        <f t="shared" si="1"/>
        <v>201.19146600000002</v>
      </c>
      <c r="J12" s="178">
        <f>VLOOKUP($A12,'Customer Numbers'!$A:$ZZ,J$1,FALSE)/1000</f>
        <v>6.9160000000000004</v>
      </c>
      <c r="K12" s="178">
        <f>VLOOKUP($A12,'Customer Numbers'!$A:$ZZ,K$1,FALSE)/1000</f>
        <v>7.0220000000000002</v>
      </c>
      <c r="L12" s="5">
        <f>VLOOKUP($A12,'Customer Numbers'!$A:$ZZ,L$1,FALSE)/1000</f>
        <v>7.1559999999999997</v>
      </c>
      <c r="M12" s="5">
        <f>VLOOKUP($A12,'Customer Numbers'!$A:$ZZ,M$1,FALSE)/1000</f>
        <v>7.2830000000000004</v>
      </c>
      <c r="N12" s="185">
        <f>VLOOKUP($A12,'Customer Numbers'!$A:$ZZ,N$1,FALSE)/1000</f>
        <v>7.3849999999999998</v>
      </c>
      <c r="O12" s="185">
        <f>VLOOKUP($A12,'Customer Numbers'!$A:$ZZ,O$1,FALSE)/1000</f>
        <v>7.4589999999999996</v>
      </c>
      <c r="P12" s="120">
        <f t="shared" si="2"/>
        <v>7.261000000000001</v>
      </c>
      <c r="Q12" s="188">
        <f t="shared" si="3"/>
        <v>26.905173510699825</v>
      </c>
      <c r="R12" s="188">
        <f t="shared" si="4"/>
        <v>28.814286528054684</v>
      </c>
      <c r="S12" s="6">
        <f t="shared" si="5"/>
        <v>29.793745108999445</v>
      </c>
      <c r="T12" s="6">
        <f t="shared" si="6"/>
        <v>28.809864067005353</v>
      </c>
      <c r="U12" s="266">
        <f t="shared" si="7"/>
        <v>25.584334461746785</v>
      </c>
      <c r="V12" s="266">
        <f t="shared" si="8"/>
        <v>25.694707065290256</v>
      </c>
      <c r="W12" s="114">
        <f t="shared" si="9"/>
        <v>27.739387446219304</v>
      </c>
    </row>
    <row r="13" spans="1:26" x14ac:dyDescent="0.25">
      <c r="A13" s="32" t="s">
        <v>9</v>
      </c>
      <c r="C13" s="111">
        <f>VLOOKUP($A13,'Trial Balance'!$A:$ZZ,C$1,FALSE)/1000</f>
        <v>48.037059999999997</v>
      </c>
      <c r="D13" s="178">
        <f>VLOOKUP($A13,'Trial Balance'!$A:$ZZ,D$1,FALSE)/1000</f>
        <v>41.619050000000001</v>
      </c>
      <c r="E13" s="5">
        <f>VLOOKUP($A13,'Trial Balance'!$A:$ZZ,E$1,FALSE)/1000</f>
        <v>41.927039999999998</v>
      </c>
      <c r="F13" s="5">
        <f>VLOOKUP($A13,'Trial Balance'!$A:$ZZ,F$1,FALSE)/1000</f>
        <v>42.867559999999997</v>
      </c>
      <c r="G13" s="185">
        <f>VLOOKUP($A13,'Trial Balance'!$A:$ZZ,G$1,FALSE)/1000</f>
        <v>45.024380000000001</v>
      </c>
      <c r="H13" s="185">
        <f>VLOOKUP($A13,'Trial Balance'!$A:$ZZ,H$1,FALSE)/1000</f>
        <v>6.6171800000000003</v>
      </c>
      <c r="I13" s="120">
        <f t="shared" si="1"/>
        <v>35.611041999999998</v>
      </c>
      <c r="J13" s="178">
        <f>VLOOKUP($A13,'Customer Numbers'!$A:$ZZ,J$1,FALSE)/1000</f>
        <v>1.2370000000000001</v>
      </c>
      <c r="K13" s="178">
        <f>VLOOKUP($A13,'Customer Numbers'!$A:$ZZ,K$1,FALSE)/1000</f>
        <v>1.208</v>
      </c>
      <c r="L13" s="5">
        <f>VLOOKUP($A13,'Customer Numbers'!$A:$ZZ,L$1,FALSE)/1000</f>
        <v>1.222</v>
      </c>
      <c r="M13" s="5">
        <f>VLOOKUP($A13,'Customer Numbers'!$A:$ZZ,M$1,FALSE)/1000</f>
        <v>1.2230000000000001</v>
      </c>
      <c r="N13" s="185">
        <f>VLOOKUP($A13,'Customer Numbers'!$A:$ZZ,N$1,FALSE)/1000</f>
        <v>1.224</v>
      </c>
      <c r="O13" s="185">
        <f>VLOOKUP($A13,'Customer Numbers'!$A:$ZZ,O$1,FALSE)/1000</f>
        <v>1.224</v>
      </c>
      <c r="P13" s="120">
        <f t="shared" si="2"/>
        <v>1.2202</v>
      </c>
      <c r="Q13" s="188">
        <f t="shared" si="3"/>
        <v>38.833516572352458</v>
      </c>
      <c r="R13" s="188">
        <f t="shared" si="4"/>
        <v>34.452855960264905</v>
      </c>
      <c r="S13" s="6">
        <f t="shared" si="5"/>
        <v>34.310180032733221</v>
      </c>
      <c r="T13" s="6">
        <f t="shared" si="6"/>
        <v>35.051152902698277</v>
      </c>
      <c r="U13" s="266">
        <f t="shared" si="7"/>
        <v>36.784624183006535</v>
      </c>
      <c r="V13" s="266">
        <f t="shared" si="8"/>
        <v>5.406192810457517</v>
      </c>
      <c r="W13" s="114">
        <f t="shared" si="9"/>
        <v>29.20100117783209</v>
      </c>
    </row>
    <row r="14" spans="1:26" x14ac:dyDescent="0.25">
      <c r="A14" s="32" t="s">
        <v>10</v>
      </c>
      <c r="C14" s="111">
        <f>VLOOKUP($A14,'Trial Balance'!$A:$ZZ,C$1,FALSE)/1000</f>
        <v>2.5353300000000001</v>
      </c>
      <c r="D14" s="178">
        <f>VLOOKUP($A14,'Trial Balance'!$A:$ZZ,D$1,FALSE)/1000</f>
        <v>0</v>
      </c>
      <c r="E14" s="5">
        <f>VLOOKUP($A14,'Trial Balance'!$A:$ZZ,E$1,FALSE)/1000</f>
        <v>11.979299999999999</v>
      </c>
      <c r="F14" s="5">
        <f>VLOOKUP($A14,'Trial Balance'!$A:$ZZ,F$1,FALSE)/1000</f>
        <v>6.4895899999999997</v>
      </c>
      <c r="G14" s="185">
        <f>VLOOKUP($A14,'Trial Balance'!$A:$ZZ,G$1,FALSE)/1000</f>
        <v>3.2961499999999999</v>
      </c>
      <c r="H14" s="185">
        <f>VLOOKUP($A14,'Trial Balance'!$A:$ZZ,H$1,FALSE)/1000</f>
        <v>2.6090999999999998</v>
      </c>
      <c r="I14" s="120">
        <f t="shared" si="1"/>
        <v>6.0935349999999993</v>
      </c>
      <c r="J14" s="178">
        <f>VLOOKUP($A14,'Customer Numbers'!$A:$ZZ,J$1,FALSE)/1000</f>
        <v>2.242</v>
      </c>
      <c r="K14" s="178">
        <f>VLOOKUP($A14,'Customer Numbers'!$A:$ZZ,K$1,FALSE)/1000</f>
        <v>2.3050000000000002</v>
      </c>
      <c r="L14" s="5">
        <f>VLOOKUP($A14,'Customer Numbers'!$A:$ZZ,L$1,FALSE)/1000</f>
        <v>2.3660000000000001</v>
      </c>
      <c r="M14" s="5">
        <f>VLOOKUP($A14,'Customer Numbers'!$A:$ZZ,M$1,FALSE)/1000</f>
        <v>2.4089999999999998</v>
      </c>
      <c r="N14" s="185">
        <f>VLOOKUP($A14,'Customer Numbers'!$A:$ZZ,N$1,FALSE)/1000</f>
        <v>2.4449999999999998</v>
      </c>
      <c r="O14" s="185">
        <f>VLOOKUP($A14,'Customer Numbers'!$A:$ZZ,O$1,FALSE)/1000</f>
        <v>2.5750000000000002</v>
      </c>
      <c r="P14" s="120">
        <f t="shared" si="2"/>
        <v>2.4200000000000004</v>
      </c>
      <c r="Q14" s="188">
        <f t="shared" si="3"/>
        <v>1.1308340767172169</v>
      </c>
      <c r="R14" s="188">
        <f t="shared" si="4"/>
        <v>0</v>
      </c>
      <c r="S14" s="6">
        <f t="shared" si="5"/>
        <v>5.0631022823330509</v>
      </c>
      <c r="T14" s="6">
        <f t="shared" si="6"/>
        <v>2.6938937318389375</v>
      </c>
      <c r="U14" s="266">
        <f t="shared" si="7"/>
        <v>1.3481186094069531</v>
      </c>
      <c r="V14" s="266">
        <f t="shared" si="8"/>
        <v>1.0132427184466017</v>
      </c>
      <c r="W14" s="114">
        <f t="shared" si="9"/>
        <v>2.5295893355063859</v>
      </c>
    </row>
    <row r="15" spans="1:26" x14ac:dyDescent="0.25">
      <c r="A15" s="32" t="s">
        <v>11</v>
      </c>
      <c r="C15" s="111">
        <f>VLOOKUP($A15,'Trial Balance'!$A:$ZZ,C$1,FALSE)/1000</f>
        <v>222.10167999999999</v>
      </c>
      <c r="D15" s="178">
        <f>VLOOKUP($A15,'Trial Balance'!$A:$ZZ,D$1,FALSE)/1000</f>
        <v>244.58804000000001</v>
      </c>
      <c r="E15" s="5">
        <f>VLOOKUP($A15,'Trial Balance'!$A:$ZZ,E$1,FALSE)/1000</f>
        <v>246.43697</v>
      </c>
      <c r="F15" s="5">
        <f>VLOOKUP($A15,'Trial Balance'!$A:$ZZ,F$1,FALSE)/1000</f>
        <v>239.37932999999998</v>
      </c>
      <c r="G15" s="185">
        <f>VLOOKUP($A15,'Trial Balance'!$A:$ZZ,G$1,FALSE)/1000</f>
        <v>219.98799</v>
      </c>
      <c r="H15" s="185">
        <f>VLOOKUP($A15,'Trial Balance'!$A:$ZZ,H$1,FALSE)/1000</f>
        <v>262.64800000000002</v>
      </c>
      <c r="I15" s="120">
        <f t="shared" si="1"/>
        <v>242.60806600000001</v>
      </c>
      <c r="J15" s="178">
        <f>VLOOKUP($A15,'Customer Numbers'!$A:$ZZ,J$1,FALSE)/1000</f>
        <v>11.981999999999999</v>
      </c>
      <c r="K15" s="178">
        <f>VLOOKUP($A15,'Customer Numbers'!$A:$ZZ,K$1,FALSE)/1000</f>
        <v>12.384</v>
      </c>
      <c r="L15" s="5">
        <f>VLOOKUP($A15,'Customer Numbers'!$A:$ZZ,L$1,FALSE)/1000</f>
        <v>12.478999999999999</v>
      </c>
      <c r="M15" s="5">
        <f>VLOOKUP($A15,'Customer Numbers'!$A:$ZZ,M$1,FALSE)/1000</f>
        <v>12.612</v>
      </c>
      <c r="N15" s="185">
        <f>VLOOKUP($A15,'Customer Numbers'!$A:$ZZ,N$1,FALSE)/1000</f>
        <v>12.225</v>
      </c>
      <c r="O15" s="185">
        <f>VLOOKUP($A15,'Customer Numbers'!$A:$ZZ,O$1,FALSE)/1000</f>
        <v>12.429</v>
      </c>
      <c r="P15" s="120">
        <f t="shared" si="2"/>
        <v>12.425800000000001</v>
      </c>
      <c r="Q15" s="188">
        <f t="shared" si="3"/>
        <v>18.53627774995827</v>
      </c>
      <c r="R15" s="188">
        <f t="shared" si="4"/>
        <v>19.750326227390183</v>
      </c>
      <c r="S15" s="6">
        <f t="shared" si="5"/>
        <v>19.748134465902719</v>
      </c>
      <c r="T15" s="6">
        <f t="shared" si="6"/>
        <v>18.980283063748811</v>
      </c>
      <c r="U15" s="266">
        <f t="shared" si="7"/>
        <v>17.994927607361962</v>
      </c>
      <c r="V15" s="266">
        <f t="shared" si="8"/>
        <v>21.131869016010942</v>
      </c>
      <c r="W15" s="114">
        <f t="shared" si="9"/>
        <v>19.521108076082921</v>
      </c>
    </row>
    <row r="16" spans="1:26" x14ac:dyDescent="0.25">
      <c r="A16" s="32" t="s">
        <v>14</v>
      </c>
      <c r="C16" s="111">
        <f>VLOOKUP($A16,'Trial Balance'!$A:$ZZ,C$1,FALSE)/1000</f>
        <v>1879.8652</v>
      </c>
      <c r="D16" s="178">
        <f>VLOOKUP($A16,'Trial Balance'!$A:$ZZ,D$1,FALSE)/1000</f>
        <v>1744.00567</v>
      </c>
      <c r="E16" s="5">
        <f>VLOOKUP($A16,'Trial Balance'!$A:$ZZ,E$1,FALSE)/1000</f>
        <v>1211.07582</v>
      </c>
      <c r="F16" s="5">
        <f>VLOOKUP($A16,'Trial Balance'!$A:$ZZ,F$1,FALSE)/1000</f>
        <v>1389.8117199999999</v>
      </c>
      <c r="G16" s="185">
        <f>VLOOKUP($A16,'Trial Balance'!$A:$ZZ,G$1,FALSE)/1000</f>
        <v>1540.40048</v>
      </c>
      <c r="H16" s="185">
        <f>VLOOKUP($A16,'Trial Balance'!$A:$ZZ,H$1,FALSE)/1000</f>
        <v>1318.23795</v>
      </c>
      <c r="I16" s="120">
        <f t="shared" si="1"/>
        <v>1440.706328</v>
      </c>
      <c r="J16" s="178">
        <f>VLOOKUP($A16,'Customer Numbers'!$A:$ZZ,J$1,FALSE)/1000</f>
        <v>162.95500000000001</v>
      </c>
      <c r="K16" s="178">
        <f>VLOOKUP($A16,'Customer Numbers'!$A:$ZZ,K$1,FALSE)/1000</f>
        <v>164.732</v>
      </c>
      <c r="L16" s="5">
        <f>VLOOKUP($A16,'Customer Numbers'!$A:$ZZ,L$1,FALSE)/1000</f>
        <v>167.65299999999999</v>
      </c>
      <c r="M16" s="5">
        <f>VLOOKUP($A16,'Customer Numbers'!$A:$ZZ,M$1,FALSE)/1000</f>
        <v>169.489</v>
      </c>
      <c r="N16" s="185">
        <f>VLOOKUP($A16,'Customer Numbers'!$A:$ZZ,N$1,FALSE)/1000</f>
        <v>171.56399999999999</v>
      </c>
      <c r="O16" s="185">
        <f>VLOOKUP($A16,'Customer Numbers'!$A:$ZZ,O$1,FALSE)/1000</f>
        <v>174.15299999999999</v>
      </c>
      <c r="P16" s="120">
        <f t="shared" si="2"/>
        <v>169.51820000000001</v>
      </c>
      <c r="Q16" s="188">
        <f t="shared" si="3"/>
        <v>11.536100150348254</v>
      </c>
      <c r="R16" s="188">
        <f t="shared" si="4"/>
        <v>10.586927069421849</v>
      </c>
      <c r="S16" s="6">
        <f t="shared" si="5"/>
        <v>7.2237050336110897</v>
      </c>
      <c r="T16" s="6">
        <f t="shared" si="6"/>
        <v>8.2000113281687899</v>
      </c>
      <c r="U16" s="266">
        <f t="shared" si="7"/>
        <v>8.9785763913175263</v>
      </c>
      <c r="V16" s="266">
        <f t="shared" si="8"/>
        <v>7.5694242993230088</v>
      </c>
      <c r="W16" s="114">
        <f t="shared" si="9"/>
        <v>8.5117288243684524</v>
      </c>
    </row>
    <row r="17" spans="1:23" x14ac:dyDescent="0.25">
      <c r="A17" s="32" t="s">
        <v>424</v>
      </c>
      <c r="C17" s="111">
        <f>VLOOKUP($A17,'Trial Balance'!$A:$ZZ,C$1,FALSE)/1000</f>
        <v>2306.7995099999998</v>
      </c>
      <c r="D17" s="178">
        <f>VLOOKUP($A17,'Trial Balance'!$A:$ZZ,D$1,FALSE)/1000</f>
        <v>2310.4111400000002</v>
      </c>
      <c r="E17" s="5">
        <f>VLOOKUP($A17,'Trial Balance'!$A:$ZZ,E$1,FALSE)/1000</f>
        <v>2552.6453099999999</v>
      </c>
      <c r="F17" s="5">
        <f>VLOOKUP($A17,'Trial Balance'!$A:$ZZ,F$1,FALSE)/1000</f>
        <v>2637.453</v>
      </c>
      <c r="G17" s="185">
        <f>VLOOKUP($A17,'Trial Balance'!$A:$ZZ,G$1,FALSE)/1000</f>
        <v>3079.1931600000003</v>
      </c>
      <c r="H17" s="185">
        <f>VLOOKUP($A17,'Trial Balance'!$A:$ZZ,H$1,FALSE)/1000</f>
        <v>3123.6124199999999</v>
      </c>
      <c r="I17" s="120">
        <f t="shared" si="1"/>
        <v>2740.6630059999998</v>
      </c>
      <c r="J17" s="178">
        <f>VLOOKUP($A17,'Customer Numbers'!$A:$ZZ,J$1,FALSE)/1000</f>
        <v>152.80000000000001</v>
      </c>
      <c r="K17" s="178">
        <f>VLOOKUP($A17,'Customer Numbers'!$A:$ZZ,K$1,FALSE)/1000</f>
        <v>154.30000000000001</v>
      </c>
      <c r="L17" s="5">
        <f>VLOOKUP($A17,'Customer Numbers'!$A:$ZZ,L$1,FALSE)/1000</f>
        <v>155.55199999999999</v>
      </c>
      <c r="M17" s="5">
        <f>VLOOKUP($A17,'Customer Numbers'!$A:$ZZ,M$1,FALSE)/1000</f>
        <v>157.46600000000001</v>
      </c>
      <c r="N17" s="185">
        <f>VLOOKUP($A17,'Customer Numbers'!$A:$ZZ,N$1,FALSE)/1000</f>
        <v>158.80099999999999</v>
      </c>
      <c r="O17" s="185">
        <f>VLOOKUP($A17,'Customer Numbers'!$A:$ZZ,O$1,FALSE)/1000</f>
        <v>160.489</v>
      </c>
      <c r="P17" s="120">
        <f t="shared" si="2"/>
        <v>157.32159999999999</v>
      </c>
      <c r="Q17" s="188">
        <f t="shared" ref="Q17:U18" si="10">C17/J17</f>
        <v>15.09685543193717</v>
      </c>
      <c r="R17" s="188">
        <f t="shared" si="10"/>
        <v>14.973500583279327</v>
      </c>
      <c r="S17" s="6">
        <f t="shared" si="10"/>
        <v>16.410237798292531</v>
      </c>
      <c r="T17" s="6">
        <f t="shared" si="10"/>
        <v>16.749349065830081</v>
      </c>
      <c r="U17" s="266">
        <f t="shared" si="10"/>
        <v>19.390263033608104</v>
      </c>
      <c r="V17" s="266">
        <f t="shared" si="8"/>
        <v>19.463093545352017</v>
      </c>
      <c r="W17" s="114">
        <f t="shared" si="9"/>
        <v>17.39728880527241</v>
      </c>
    </row>
    <row r="18" spans="1:23" x14ac:dyDescent="0.25">
      <c r="A18" s="32" t="s">
        <v>17</v>
      </c>
      <c r="C18" s="111">
        <f>VLOOKUP($A18,'Trial Balance'!$A:$ZZ,C$1,FALSE)/1000</f>
        <v>499.35717999999997</v>
      </c>
      <c r="D18" s="178">
        <f>VLOOKUP($A18,'Trial Balance'!$A:$ZZ,D$1,FALSE)/1000</f>
        <v>551.55786000000001</v>
      </c>
      <c r="E18" s="5">
        <f>VLOOKUP($A18,'Trial Balance'!$A:$ZZ,E$1,FALSE)/1000</f>
        <v>389.09021000000001</v>
      </c>
      <c r="F18" s="5">
        <f>VLOOKUP($A18,'Trial Balance'!$A:$ZZ,F$1,FALSE)/1000</f>
        <v>471.72484000000003</v>
      </c>
      <c r="G18" s="185">
        <f>VLOOKUP($A18,'Trial Balance'!$A:$ZZ,G$1,FALSE)/1000</f>
        <v>438.19729999999998</v>
      </c>
      <c r="H18" s="185">
        <f>VLOOKUP($A18,'Trial Balance'!$A:$ZZ,H$1,FALSE)/1000</f>
        <v>386.74278000000004</v>
      </c>
      <c r="I18" s="120">
        <f t="shared" si="1"/>
        <v>447.46259800000007</v>
      </c>
      <c r="J18" s="178">
        <f>VLOOKUP($A18,'Customer Numbers'!$A:$ZZ,J$1,FALSE)/1000</f>
        <v>58.661999999999999</v>
      </c>
      <c r="K18" s="178">
        <f>VLOOKUP($A18,'Customer Numbers'!$A:$ZZ,K$1,FALSE)/1000</f>
        <v>59.186999999999998</v>
      </c>
      <c r="L18" s="5">
        <f>VLOOKUP($A18,'Customer Numbers'!$A:$ZZ,L$1,FALSE)/1000</f>
        <v>59.811</v>
      </c>
      <c r="M18" s="5">
        <f>VLOOKUP($A18,'Customer Numbers'!$A:$ZZ,M$1,FALSE)/1000</f>
        <v>60.588000000000001</v>
      </c>
      <c r="N18" s="185">
        <f>VLOOKUP($A18,'Customer Numbers'!$A:$ZZ,N$1,FALSE)/1000</f>
        <v>61.508000000000003</v>
      </c>
      <c r="O18" s="185">
        <f>VLOOKUP($A18,'Customer Numbers'!$A:$ZZ,O$1,FALSE)/1000</f>
        <v>62.442999999999998</v>
      </c>
      <c r="P18" s="120">
        <f t="shared" si="2"/>
        <v>60.707399999999993</v>
      </c>
      <c r="Q18" s="188">
        <f t="shared" si="10"/>
        <v>8.5124472401213733</v>
      </c>
      <c r="R18" s="188">
        <f t="shared" si="10"/>
        <v>9.3189021237771819</v>
      </c>
      <c r="S18" s="6">
        <f t="shared" si="10"/>
        <v>6.5053286184815509</v>
      </c>
      <c r="T18" s="6">
        <f t="shared" si="10"/>
        <v>7.7857800224466898</v>
      </c>
      <c r="U18" s="266">
        <f t="shared" si="10"/>
        <v>7.1242326201469721</v>
      </c>
      <c r="V18" s="266">
        <f t="shared" si="8"/>
        <v>6.1935329820796579</v>
      </c>
      <c r="W18" s="114">
        <f t="shared" si="9"/>
        <v>7.3855552733864105</v>
      </c>
    </row>
    <row r="19" spans="1:23" x14ac:dyDescent="0.25">
      <c r="A19" s="32" t="s">
        <v>15</v>
      </c>
      <c r="C19" s="111">
        <f>VLOOKUP($A19,'Trial Balance'!$A:$ZZ,C$1,FALSE)/1000</f>
        <v>1255.1510600000001</v>
      </c>
      <c r="D19" s="178">
        <f>VLOOKUP($A19,'Trial Balance'!$A:$ZZ,D$1,FALSE)/1000</f>
        <v>1301.1956</v>
      </c>
      <c r="E19" s="5">
        <f>VLOOKUP($A19,'Trial Balance'!$A:$ZZ,E$1,FALSE)/1000</f>
        <v>1422.3198300000001</v>
      </c>
      <c r="F19" s="5">
        <f>VLOOKUP($A19,'Trial Balance'!$A:$ZZ,F$1,FALSE)/1000</f>
        <v>1353.8793600000001</v>
      </c>
      <c r="G19" s="185">
        <f>VLOOKUP($A19,'Trial Balance'!$A:$ZZ,G$1,FALSE)/1000</f>
        <v>1310.2213300000001</v>
      </c>
      <c r="H19" s="185">
        <f>VLOOKUP($A19,'Trial Balance'!$A:$ZZ,H$1,FALSE)/1000</f>
        <v>1470.2015700000002</v>
      </c>
      <c r="I19" s="120">
        <f t="shared" si="1"/>
        <v>1371.5635380000001</v>
      </c>
      <c r="J19" s="178">
        <f>VLOOKUP($A19,'Customer Numbers'!$A:$ZZ,J$1,FALSE)/1000</f>
        <v>88.421999999999997</v>
      </c>
      <c r="K19" s="178">
        <f>VLOOKUP($A19,'Customer Numbers'!$A:$ZZ,K$1,FALSE)/1000</f>
        <v>88.977999999999994</v>
      </c>
      <c r="L19" s="5">
        <f>VLOOKUP($A19,'Customer Numbers'!$A:$ZZ,L$1,FALSE)/1000</f>
        <v>89.561000000000007</v>
      </c>
      <c r="M19" s="5">
        <f>VLOOKUP($A19,'Customer Numbers'!$A:$ZZ,M$1,FALSE)/1000</f>
        <v>90.103999999999999</v>
      </c>
      <c r="N19" s="185">
        <f>VLOOKUP($A19,'Customer Numbers'!$A:$ZZ,N$1,FALSE)/1000</f>
        <v>90.555999999999997</v>
      </c>
      <c r="O19" s="185">
        <f>VLOOKUP($A19,'Customer Numbers'!$A:$ZZ,O$1,FALSE)/1000</f>
        <v>91.128</v>
      </c>
      <c r="P19" s="120">
        <f t="shared" si="2"/>
        <v>90.065399999999983</v>
      </c>
      <c r="Q19" s="188">
        <f t="shared" ref="Q19:U24" si="11">C19/J19</f>
        <v>14.195008708240033</v>
      </c>
      <c r="R19" s="188">
        <f t="shared" si="11"/>
        <v>14.623790150374251</v>
      </c>
      <c r="S19" s="6">
        <f t="shared" si="11"/>
        <v>15.881017742097566</v>
      </c>
      <c r="T19" s="6">
        <f t="shared" si="11"/>
        <v>15.025740921601706</v>
      </c>
      <c r="U19" s="266">
        <f t="shared" si="11"/>
        <v>14.468630791996114</v>
      </c>
      <c r="V19" s="266">
        <f t="shared" si="8"/>
        <v>16.133368119568082</v>
      </c>
      <c r="W19" s="114">
        <f t="shared" si="9"/>
        <v>15.226509545127545</v>
      </c>
    </row>
    <row r="20" spans="1:23" x14ac:dyDescent="0.25">
      <c r="A20" s="32" t="s">
        <v>12</v>
      </c>
      <c r="C20" s="111">
        <f>VLOOKUP($A20,'Trial Balance'!$A:$ZZ,C$1,FALSE)/1000</f>
        <v>477.53967999999998</v>
      </c>
      <c r="D20" s="178">
        <f>VLOOKUP($A20,'Trial Balance'!$A:$ZZ,D$1,FALSE)/1000</f>
        <v>501.98419999999999</v>
      </c>
      <c r="E20" s="5">
        <f>VLOOKUP($A20,'Trial Balance'!$A:$ZZ,E$1,FALSE)/1000</f>
        <v>453.70133000000004</v>
      </c>
      <c r="F20" s="5">
        <f>VLOOKUP($A20,'Trial Balance'!$A:$ZZ,F$1,FALSE)/1000</f>
        <v>422.72787</v>
      </c>
      <c r="G20" s="185">
        <f>VLOOKUP($A20,'Trial Balance'!$A:$ZZ,G$1,FALSE)/1000</f>
        <v>435.44890999999996</v>
      </c>
      <c r="H20" s="185">
        <f>VLOOKUP($A20,'Trial Balance'!$A:$ZZ,H$1,FALSE)/1000</f>
        <v>455.22169000000002</v>
      </c>
      <c r="I20" s="120">
        <f t="shared" si="1"/>
        <v>453.81679999999994</v>
      </c>
      <c r="J20" s="178">
        <f>VLOOKUP($A20,'Customer Numbers'!$A:$ZZ,J$1,FALSE)/1000</f>
        <v>17.172000000000001</v>
      </c>
      <c r="K20" s="178">
        <f>VLOOKUP($A20,'Customer Numbers'!$A:$ZZ,K$1,FALSE)/1000</f>
        <v>17.408000000000001</v>
      </c>
      <c r="L20" s="5">
        <f>VLOOKUP($A20,'Customer Numbers'!$A:$ZZ,L$1,FALSE)/1000</f>
        <v>17.916</v>
      </c>
      <c r="M20" s="5">
        <f>VLOOKUP($A20,'Customer Numbers'!$A:$ZZ,M$1,FALSE)/1000</f>
        <v>18.202999999999999</v>
      </c>
      <c r="N20" s="185">
        <f>VLOOKUP($A20,'Customer Numbers'!$A:$ZZ,N$1,FALSE)/1000</f>
        <v>18.484999999999999</v>
      </c>
      <c r="O20" s="185">
        <f>VLOOKUP($A20,'Customer Numbers'!$A:$ZZ,O$1,FALSE)/1000</f>
        <v>18.701000000000001</v>
      </c>
      <c r="P20" s="120">
        <f t="shared" si="2"/>
        <v>18.142599999999998</v>
      </c>
      <c r="Q20" s="188">
        <f t="shared" si="11"/>
        <v>27.809205683671092</v>
      </c>
      <c r="R20" s="188">
        <f t="shared" si="11"/>
        <v>28.836408547794115</v>
      </c>
      <c r="S20" s="6">
        <f t="shared" si="11"/>
        <v>25.323807211431124</v>
      </c>
      <c r="T20" s="6">
        <f t="shared" si="11"/>
        <v>23.222978080536176</v>
      </c>
      <c r="U20" s="266">
        <f t="shared" si="11"/>
        <v>23.55687909115499</v>
      </c>
      <c r="V20" s="266">
        <f t="shared" si="8"/>
        <v>24.342104165552644</v>
      </c>
      <c r="W20" s="114">
        <f t="shared" si="9"/>
        <v>25.056435419293813</v>
      </c>
    </row>
    <row r="21" spans="1:23" x14ac:dyDescent="0.25">
      <c r="A21" s="32" t="s">
        <v>13</v>
      </c>
      <c r="C21" s="111">
        <f>VLOOKUP($A21,'Trial Balance'!$A:$ZZ,C$1,FALSE)/1000</f>
        <v>266.78661</v>
      </c>
      <c r="D21" s="178">
        <f>VLOOKUP($A21,'Trial Balance'!$A:$ZZ,D$1,FALSE)/1000</f>
        <v>329.82503000000003</v>
      </c>
      <c r="E21" s="5">
        <f>VLOOKUP($A21,'Trial Balance'!$A:$ZZ,E$1,FALSE)/1000</f>
        <v>433.93453000000005</v>
      </c>
      <c r="F21" s="5">
        <f>VLOOKUP($A21,'Trial Balance'!$A:$ZZ,F$1,FALSE)/1000</f>
        <v>433.36099999999999</v>
      </c>
      <c r="G21" s="185">
        <f>VLOOKUP($A21,'Trial Balance'!$A:$ZZ,G$1,FALSE)/1000</f>
        <v>656.61641000000009</v>
      </c>
      <c r="H21" s="185">
        <f>VLOOKUP($A21,'Trial Balance'!$A:$ZZ,H$1,FALSE)/1000</f>
        <v>549.63788</v>
      </c>
      <c r="I21" s="120">
        <f t="shared" si="1"/>
        <v>480.67497000000003</v>
      </c>
      <c r="J21" s="178">
        <f>VLOOKUP($A21,'Customer Numbers'!$A:$ZZ,J$1,FALSE)/1000</f>
        <v>22.829000000000001</v>
      </c>
      <c r="K21" s="178">
        <f>VLOOKUP($A21,'Customer Numbers'!$A:$ZZ,K$1,FALSE)/1000</f>
        <v>23.111000000000001</v>
      </c>
      <c r="L21" s="5">
        <f>VLOOKUP($A21,'Customer Numbers'!$A:$ZZ,L$1,FALSE)/1000</f>
        <v>23.384</v>
      </c>
      <c r="M21" s="5">
        <f>VLOOKUP($A21,'Customer Numbers'!$A:$ZZ,M$1,FALSE)/1000</f>
        <v>23.550999999999998</v>
      </c>
      <c r="N21" s="185">
        <f>VLOOKUP($A21,'Customer Numbers'!$A:$ZZ,N$1,FALSE)/1000</f>
        <v>23.98</v>
      </c>
      <c r="O21" s="185">
        <f>VLOOKUP($A21,'Customer Numbers'!$A:$ZZ,O$1,FALSE)/1000</f>
        <v>24.39</v>
      </c>
      <c r="P21" s="120">
        <f t="shared" si="2"/>
        <v>23.683200000000003</v>
      </c>
      <c r="Q21" s="188">
        <f t="shared" si="11"/>
        <v>11.68630294800473</v>
      </c>
      <c r="R21" s="188">
        <f t="shared" si="11"/>
        <v>14.271343948768985</v>
      </c>
      <c r="S21" s="6">
        <f t="shared" si="11"/>
        <v>18.556899161820049</v>
      </c>
      <c r="T21" s="6">
        <f t="shared" si="11"/>
        <v>18.400959619549063</v>
      </c>
      <c r="U21" s="266">
        <f t="shared" si="11"/>
        <v>27.381835279399503</v>
      </c>
      <c r="V21" s="266">
        <f t="shared" si="8"/>
        <v>22.535378433784338</v>
      </c>
      <c r="W21" s="114">
        <f t="shared" si="9"/>
        <v>20.229283288664384</v>
      </c>
    </row>
    <row r="22" spans="1:23" x14ac:dyDescent="0.25">
      <c r="A22" s="32" t="s">
        <v>19</v>
      </c>
      <c r="C22" s="111">
        <f>VLOOKUP($A22,'Trial Balance'!$A:$ZZ,C$1,FALSE)/1000</f>
        <v>351.17965000000004</v>
      </c>
      <c r="D22" s="178">
        <f>VLOOKUP($A22,'Trial Balance'!$A:$ZZ,D$1,FALSE)/1000</f>
        <v>388.83614</v>
      </c>
      <c r="E22" s="5">
        <f>VLOOKUP($A22,'Trial Balance'!$A:$ZZ,E$1,FALSE)/1000</f>
        <v>346.78219999999999</v>
      </c>
      <c r="F22" s="5">
        <f>VLOOKUP($A22,'Trial Balance'!$A:$ZZ,F$1,FALSE)/1000</f>
        <v>247.34073000000001</v>
      </c>
      <c r="G22" s="185">
        <f>VLOOKUP($A22,'Trial Balance'!$A:$ZZ,G$1,FALSE)/1000</f>
        <v>235.04043999999999</v>
      </c>
      <c r="H22" s="185">
        <f>VLOOKUP($A22,'Trial Balance'!$A:$ZZ,H$1,FALSE)/1000</f>
        <v>274.74034</v>
      </c>
      <c r="I22" s="120">
        <f t="shared" si="1"/>
        <v>298.54797000000002</v>
      </c>
      <c r="J22" s="178">
        <f>VLOOKUP($A22,'Customer Numbers'!$A:$ZZ,J$1,FALSE)/1000</f>
        <v>29.756</v>
      </c>
      <c r="K22" s="178">
        <f>VLOOKUP($A22,'Customer Numbers'!$A:$ZZ,K$1,FALSE)/1000</f>
        <v>30.015999999999998</v>
      </c>
      <c r="L22" s="5">
        <f>VLOOKUP($A22,'Customer Numbers'!$A:$ZZ,L$1,FALSE)/1000</f>
        <v>30.396999999999998</v>
      </c>
      <c r="M22" s="5">
        <f>VLOOKUP($A22,'Customer Numbers'!$A:$ZZ,M$1,FALSE)/1000</f>
        <v>30.664999999999999</v>
      </c>
      <c r="N22" s="185">
        <f>VLOOKUP($A22,'Customer Numbers'!$A:$ZZ,N$1,FALSE)/1000</f>
        <v>30.908000000000001</v>
      </c>
      <c r="O22" s="185">
        <f>VLOOKUP($A22,'Customer Numbers'!$A:$ZZ,O$1,FALSE)/1000</f>
        <v>31.138999999999999</v>
      </c>
      <c r="P22" s="120">
        <f t="shared" si="2"/>
        <v>30.625</v>
      </c>
      <c r="Q22" s="188">
        <f t="shared" si="11"/>
        <v>11.801977752386074</v>
      </c>
      <c r="R22" s="188">
        <f t="shared" si="11"/>
        <v>12.954295708955225</v>
      </c>
      <c r="S22" s="6">
        <f t="shared" si="11"/>
        <v>11.408435042931869</v>
      </c>
      <c r="T22" s="6">
        <f t="shared" si="11"/>
        <v>8.0658969509212461</v>
      </c>
      <c r="U22" s="266">
        <f t="shared" si="11"/>
        <v>7.6045179241620282</v>
      </c>
      <c r="V22" s="266">
        <f t="shared" si="8"/>
        <v>8.8230302835672312</v>
      </c>
      <c r="W22" s="114">
        <f t="shared" si="9"/>
        <v>9.771235182107521</v>
      </c>
    </row>
    <row r="23" spans="1:23" x14ac:dyDescent="0.25">
      <c r="A23" s="32" t="s">
        <v>20</v>
      </c>
      <c r="C23" s="111">
        <f>VLOOKUP($A23,'Trial Balance'!$A:$ZZ,C$1,FALSE)/1000</f>
        <v>680.08756000000005</v>
      </c>
      <c r="D23" s="178">
        <f>VLOOKUP($A23,'Trial Balance'!$A:$ZZ,D$1,FALSE)/1000</f>
        <v>626.87370999999996</v>
      </c>
      <c r="E23" s="5">
        <f>VLOOKUP($A23,'Trial Balance'!$A:$ZZ,E$1,FALSE)/1000</f>
        <v>615.19218000000001</v>
      </c>
      <c r="F23" s="5">
        <f>VLOOKUP($A23,'Trial Balance'!$A:$ZZ,F$1,FALSE)/1000</f>
        <v>615.80002000000002</v>
      </c>
      <c r="G23" s="185">
        <f>VLOOKUP($A23,'Trial Balance'!$A:$ZZ,G$1,FALSE)/1000</f>
        <v>537.88439000000005</v>
      </c>
      <c r="H23" s="185">
        <f>VLOOKUP($A23,'Trial Balance'!$A:$ZZ,H$1,FALSE)/1000</f>
        <v>673.65598999999997</v>
      </c>
      <c r="I23" s="120">
        <f t="shared" si="1"/>
        <v>613.881258</v>
      </c>
      <c r="J23" s="178">
        <f>VLOOKUP($A23,'Customer Numbers'!$A:$ZZ,J$1,FALSE)/1000</f>
        <v>21.108000000000001</v>
      </c>
      <c r="K23" s="178">
        <f>VLOOKUP($A23,'Customer Numbers'!$A:$ZZ,K$1,FALSE)/1000</f>
        <v>21.369</v>
      </c>
      <c r="L23" s="5">
        <f>VLOOKUP($A23,'Customer Numbers'!$A:$ZZ,L$1,FALSE)/1000</f>
        <v>21.382000000000001</v>
      </c>
      <c r="M23" s="5">
        <f>VLOOKUP($A23,'Customer Numbers'!$A:$ZZ,M$1,FALSE)/1000</f>
        <v>21.654</v>
      </c>
      <c r="N23" s="185">
        <f>VLOOKUP($A23,'Customer Numbers'!$A:$ZZ,N$1,FALSE)/1000</f>
        <v>21.908000000000001</v>
      </c>
      <c r="O23" s="185">
        <f>VLOOKUP($A23,'Customer Numbers'!$A:$ZZ,O$1,FALSE)/1000</f>
        <v>22.210999999999999</v>
      </c>
      <c r="P23" s="120">
        <f t="shared" si="2"/>
        <v>21.704799999999999</v>
      </c>
      <c r="Q23" s="188">
        <f t="shared" si="11"/>
        <v>32.219422020087173</v>
      </c>
      <c r="R23" s="188">
        <f t="shared" si="11"/>
        <v>29.335659600355655</v>
      </c>
      <c r="S23" s="6">
        <f t="shared" si="11"/>
        <v>28.771498456645777</v>
      </c>
      <c r="T23" s="6">
        <f t="shared" si="11"/>
        <v>28.438164773252055</v>
      </c>
      <c r="U23" s="266">
        <f t="shared" si="11"/>
        <v>24.551962296877853</v>
      </c>
      <c r="V23" s="266">
        <f t="shared" si="8"/>
        <v>30.329836117239207</v>
      </c>
      <c r="W23" s="114">
        <f t="shared" si="9"/>
        <v>28.285424248874108</v>
      </c>
    </row>
    <row r="24" spans="1:23" x14ac:dyDescent="0.25">
      <c r="A24" s="32" t="s">
        <v>21</v>
      </c>
      <c r="C24" s="111">
        <f>VLOOKUP($A24,'Trial Balance'!$A:$ZZ,C$1,FALSE)/1000</f>
        <v>64.492660000000001</v>
      </c>
      <c r="D24" s="178">
        <f>VLOOKUP($A24,'Trial Balance'!$A:$ZZ,D$1,FALSE)/1000</f>
        <v>62.935400000000001</v>
      </c>
      <c r="E24" s="5">
        <f>VLOOKUP($A24,'Trial Balance'!$A:$ZZ,E$1,FALSE)/1000</f>
        <v>98.574269999999999</v>
      </c>
      <c r="F24" s="5">
        <f>VLOOKUP($A24,'Trial Balance'!$A:$ZZ,F$1,FALSE)/1000</f>
        <v>67.517490000000009</v>
      </c>
      <c r="G24" s="185">
        <f>VLOOKUP($A24,'Trial Balance'!$A:$ZZ,G$1,FALSE)/1000</f>
        <v>86.347759999999994</v>
      </c>
      <c r="H24" s="185">
        <f>VLOOKUP($A24,'Trial Balance'!$A:$ZZ,H$1,FALSE)/1000</f>
        <v>127.95204</v>
      </c>
      <c r="I24" s="120">
        <f t="shared" si="1"/>
        <v>88.665391999999997</v>
      </c>
      <c r="J24" s="178">
        <f>VLOOKUP($A24,'Customer Numbers'!$A:$ZZ,J$1,FALSE)/1000</f>
        <v>3.7480000000000002</v>
      </c>
      <c r="K24" s="178">
        <f>VLOOKUP($A24,'Customer Numbers'!$A:$ZZ,K$1,FALSE)/1000</f>
        <v>3.7450000000000001</v>
      </c>
      <c r="L24" s="5">
        <f>VLOOKUP($A24,'Customer Numbers'!$A:$ZZ,L$1,FALSE)/1000</f>
        <v>3.7730000000000001</v>
      </c>
      <c r="M24" s="5">
        <f>VLOOKUP($A24,'Customer Numbers'!$A:$ZZ,M$1,FALSE)/1000</f>
        <v>3.7610000000000001</v>
      </c>
      <c r="N24" s="185">
        <f>VLOOKUP($A24,'Customer Numbers'!$A:$ZZ,N$1,FALSE)/1000</f>
        <v>3.7389999999999999</v>
      </c>
      <c r="O24" s="185">
        <f>VLOOKUP($A24,'Customer Numbers'!$A:$ZZ,O$1,FALSE)/1000</f>
        <v>3.7440000000000002</v>
      </c>
      <c r="P24" s="120">
        <f t="shared" si="2"/>
        <v>3.7524000000000002</v>
      </c>
      <c r="Q24" s="188">
        <f t="shared" si="11"/>
        <v>17.207219850586981</v>
      </c>
      <c r="R24" s="188">
        <f t="shared" si="11"/>
        <v>16.805180240320428</v>
      </c>
      <c r="S24" s="6">
        <f t="shared" si="11"/>
        <v>26.12623111582295</v>
      </c>
      <c r="T24" s="6">
        <f t="shared" si="11"/>
        <v>17.952004785961183</v>
      </c>
      <c r="U24" s="266">
        <f t="shared" si="11"/>
        <v>23.093811179459749</v>
      </c>
      <c r="V24" s="266">
        <f t="shared" si="8"/>
        <v>34.175224358974354</v>
      </c>
      <c r="W24" s="114">
        <f t="shared" si="9"/>
        <v>23.630490336107734</v>
      </c>
    </row>
    <row r="25" spans="1:23" x14ac:dyDescent="0.25">
      <c r="A25" s="32" t="s">
        <v>425</v>
      </c>
      <c r="C25" s="111">
        <f>VLOOKUP($A25,'Trial Balance'!$A:$ZZ,C$1,FALSE)/1000</f>
        <v>2142.8068800000001</v>
      </c>
      <c r="D25" s="178">
        <f>VLOOKUP($A25,'Trial Balance'!$A:$ZZ,D$1,FALSE)/1000</f>
        <v>2260.8389200000001</v>
      </c>
      <c r="E25" s="5">
        <f>VLOOKUP($A25,'Trial Balance'!$A:$ZZ,E$1,FALSE)/1000</f>
        <v>2218.5302200000001</v>
      </c>
      <c r="F25" s="5">
        <f>VLOOKUP($A25,'Trial Balance'!$A:$ZZ,F$1,FALSE)/1000</f>
        <v>2050.5744599999998</v>
      </c>
      <c r="G25" s="185">
        <f>VLOOKUP($A25,'Trial Balance'!$A:$ZZ,G$1,FALSE)/1000</f>
        <v>2136.3098399999999</v>
      </c>
      <c r="H25" s="185">
        <f>VLOOKUP($A25,'Trial Balance'!$A:$ZZ,H$1,FALSE)/1000</f>
        <v>2204.2233799999999</v>
      </c>
      <c r="I25" s="120">
        <f t="shared" si="1"/>
        <v>2174.0953639999998</v>
      </c>
      <c r="J25" s="178">
        <f>VLOOKUP($A25,'Customer Numbers'!$A:$ZZ,J$1,FALSE)/1000</f>
        <v>104.349</v>
      </c>
      <c r="K25" s="178">
        <f>VLOOKUP($A25,'Customer Numbers'!$A:$ZZ,K$1,FALSE)/1000</f>
        <v>105.309</v>
      </c>
      <c r="L25" s="5">
        <f>VLOOKUP($A25,'Customer Numbers'!$A:$ZZ,L$1,FALSE)/1000</f>
        <v>106.654</v>
      </c>
      <c r="M25" s="5">
        <f>VLOOKUP($A25,'Customer Numbers'!$A:$ZZ,M$1,FALSE)/1000</f>
        <v>107.974</v>
      </c>
      <c r="N25" s="185">
        <f>VLOOKUP($A25,'Customer Numbers'!$A:$ZZ,N$1,FALSE)/1000</f>
        <v>109.267</v>
      </c>
      <c r="O25" s="185">
        <f>VLOOKUP($A25,'Customer Numbers'!$A:$ZZ,O$1,FALSE)/1000</f>
        <v>111.053</v>
      </c>
      <c r="P25" s="120">
        <f t="shared" si="2"/>
        <v>108.05140000000002</v>
      </c>
      <c r="Q25" s="188">
        <f>C25/J25</f>
        <v>20.535001581232212</v>
      </c>
      <c r="R25" s="188">
        <f>D25/K25</f>
        <v>21.468620155922096</v>
      </c>
      <c r="S25" s="6">
        <f>E25/L25</f>
        <v>20.801190953925779</v>
      </c>
      <c r="T25" s="6">
        <f>F25/M25</f>
        <v>18.991372552651562</v>
      </c>
      <c r="U25" s="266">
        <f>G25/N25</f>
        <v>19.551281173638884</v>
      </c>
      <c r="V25" s="266">
        <f t="shared" si="8"/>
        <v>19.848391128560237</v>
      </c>
      <c r="W25" s="114">
        <f t="shared" si="9"/>
        <v>20.132171192939715</v>
      </c>
    </row>
    <row r="26" spans="1:23" x14ac:dyDescent="0.25">
      <c r="A26" s="32" t="s">
        <v>22</v>
      </c>
      <c r="C26" s="111">
        <f>VLOOKUP($A26,'Trial Balance'!$A:$ZZ,C$1,FALSE)/1000</f>
        <v>826.04991000000007</v>
      </c>
      <c r="D26" s="178">
        <f>VLOOKUP($A26,'Trial Balance'!$A:$ZZ,D$1,FALSE)/1000</f>
        <v>769.5356700000001</v>
      </c>
      <c r="E26" s="5">
        <f>VLOOKUP($A26,'Trial Balance'!$A:$ZZ,E$1,FALSE)/1000</f>
        <v>809.72950000000003</v>
      </c>
      <c r="F26" s="5">
        <f>VLOOKUP($A26,'Trial Balance'!$A:$ZZ,F$1,FALSE)/1000</f>
        <v>828.87542000000008</v>
      </c>
      <c r="G26" s="185">
        <f>VLOOKUP($A26,'Trial Balance'!$A:$ZZ,G$1,FALSE)/1000</f>
        <v>771.18505000000005</v>
      </c>
      <c r="H26" s="185">
        <f>VLOOKUP($A26,'Trial Balance'!$A:$ZZ,H$1,FALSE)/1000</f>
        <v>739.51919999999996</v>
      </c>
      <c r="I26" s="120">
        <f t="shared" si="1"/>
        <v>783.76896799999997</v>
      </c>
      <c r="J26" s="178">
        <f>VLOOKUP($A26,'Customer Numbers'!$A:$ZZ,J$1,FALSE)/1000</f>
        <v>47.427</v>
      </c>
      <c r="K26" s="178">
        <f>VLOOKUP($A26,'Customer Numbers'!$A:$ZZ,K$1,FALSE)/1000</f>
        <v>47.625999999999998</v>
      </c>
      <c r="L26" s="5">
        <f>VLOOKUP($A26,'Customer Numbers'!$A:$ZZ,L$1,FALSE)/1000</f>
        <v>47.725000000000001</v>
      </c>
      <c r="M26" s="5">
        <f>VLOOKUP($A26,'Customer Numbers'!$A:$ZZ,M$1,FALSE)/1000</f>
        <v>47.865000000000002</v>
      </c>
      <c r="N26" s="185">
        <f>VLOOKUP($A26,'Customer Numbers'!$A:$ZZ,N$1,FALSE)/1000</f>
        <v>47.865000000000002</v>
      </c>
      <c r="O26" s="185">
        <f>VLOOKUP($A26,'Customer Numbers'!$A:$ZZ,O$1,FALSE)/1000</f>
        <v>47.962000000000003</v>
      </c>
      <c r="P26" s="120">
        <f t="shared" si="2"/>
        <v>47.808599999999998</v>
      </c>
      <c r="Q26" s="188">
        <f t="shared" ref="Q26:Q42" si="12">C26/J26</f>
        <v>17.417292048832945</v>
      </c>
      <c r="R26" s="188">
        <f t="shared" ref="R26:R42" si="13">D26/K26</f>
        <v>16.157890018057365</v>
      </c>
      <c r="S26" s="6">
        <f t="shared" ref="S26:S42" si="14">E26/L26</f>
        <v>16.966568884232583</v>
      </c>
      <c r="T26" s="6">
        <f t="shared" ref="T26:T42" si="15">F26/M26</f>
        <v>17.316941815522824</v>
      </c>
      <c r="U26" s="266">
        <f t="shared" ref="U26:U42" si="16">G26/N26</f>
        <v>16.111669278178208</v>
      </c>
      <c r="V26" s="266">
        <f t="shared" si="8"/>
        <v>15.418856594804218</v>
      </c>
      <c r="W26" s="114">
        <f t="shared" si="9"/>
        <v>16.394385318159038</v>
      </c>
    </row>
    <row r="27" spans="1:23" x14ac:dyDescent="0.25">
      <c r="A27" s="32" t="s">
        <v>23</v>
      </c>
      <c r="C27" s="111">
        <f>VLOOKUP($A27,'Trial Balance'!$A:$ZZ,C$1,FALSE)/1000</f>
        <v>259.08330999999998</v>
      </c>
      <c r="D27" s="178">
        <f>VLOOKUP($A27,'Trial Balance'!$A:$ZZ,D$1,FALSE)/1000</f>
        <v>303.40171999999995</v>
      </c>
      <c r="E27" s="5">
        <f>VLOOKUP($A27,'Trial Balance'!$A:$ZZ,E$1,FALSE)/1000</f>
        <v>230.43810000000002</v>
      </c>
      <c r="F27" s="5">
        <f>VLOOKUP($A27,'Trial Balance'!$A:$ZZ,F$1,FALSE)/1000</f>
        <v>289.15974</v>
      </c>
      <c r="G27" s="185">
        <f>VLOOKUP($A27,'Trial Balance'!$A:$ZZ,G$1,FALSE)/1000</f>
        <v>315.13271000000003</v>
      </c>
      <c r="H27" s="185">
        <f>VLOOKUP($A27,'Trial Balance'!$A:$ZZ,H$1,FALSE)/1000</f>
        <v>336.18253999999996</v>
      </c>
      <c r="I27" s="120">
        <f t="shared" si="1"/>
        <v>294.86296200000004</v>
      </c>
      <c r="J27" s="178">
        <f>VLOOKUP($A27,'Customer Numbers'!$A:$ZZ,J$1,FALSE)/1000</f>
        <v>11.353999999999999</v>
      </c>
      <c r="K27" s="178">
        <f>VLOOKUP($A27,'Customer Numbers'!$A:$ZZ,K$1,FALSE)/1000</f>
        <v>11.552</v>
      </c>
      <c r="L27" s="5">
        <f>VLOOKUP($A27,'Customer Numbers'!$A:$ZZ,L$1,FALSE)/1000</f>
        <v>11.632</v>
      </c>
      <c r="M27" s="5">
        <f>VLOOKUP($A27,'Customer Numbers'!$A:$ZZ,M$1,FALSE)/1000</f>
        <v>11.685</v>
      </c>
      <c r="N27" s="185">
        <f>VLOOKUP($A27,'Customer Numbers'!$A:$ZZ,N$1,FALSE)/1000</f>
        <v>11.87</v>
      </c>
      <c r="O27" s="185">
        <f>VLOOKUP($A27,'Customer Numbers'!$A:$ZZ,O$1,FALSE)/1000</f>
        <v>11.871</v>
      </c>
      <c r="P27" s="120">
        <f t="shared" si="2"/>
        <v>11.722</v>
      </c>
      <c r="Q27" s="188">
        <f t="shared" si="12"/>
        <v>22.818681521930596</v>
      </c>
      <c r="R27" s="188">
        <f t="shared" si="13"/>
        <v>26.263999307479221</v>
      </c>
      <c r="S27" s="6">
        <f t="shared" si="14"/>
        <v>19.810703232462174</v>
      </c>
      <c r="T27" s="6">
        <f t="shared" si="15"/>
        <v>24.746233632862644</v>
      </c>
      <c r="U27" s="266">
        <f t="shared" si="16"/>
        <v>26.54866975568661</v>
      </c>
      <c r="V27" s="266">
        <f t="shared" si="8"/>
        <v>28.319647881391621</v>
      </c>
      <c r="W27" s="114">
        <f t="shared" si="9"/>
        <v>25.137850761976452</v>
      </c>
    </row>
    <row r="28" spans="1:23" x14ac:dyDescent="0.25">
      <c r="A28" s="32" t="s">
        <v>24</v>
      </c>
      <c r="C28" s="111">
        <f>VLOOKUP($A28,'Trial Balance'!$A:$ZZ,C$1,FALSE)/1000</f>
        <v>151.35370999999998</v>
      </c>
      <c r="D28" s="178">
        <f>VLOOKUP($A28,'Trial Balance'!$A:$ZZ,D$1,FALSE)/1000</f>
        <v>97.645960000000002</v>
      </c>
      <c r="E28" s="5">
        <f>VLOOKUP($A28,'Trial Balance'!$A:$ZZ,E$1,FALSE)/1000</f>
        <v>116.65209</v>
      </c>
      <c r="F28" s="5">
        <f>VLOOKUP($A28,'Trial Balance'!$A:$ZZ,F$1,FALSE)/1000</f>
        <v>95.757100000000008</v>
      </c>
      <c r="G28" s="185">
        <f>VLOOKUP($A28,'Trial Balance'!$A:$ZZ,G$1,FALSE)/1000</f>
        <v>96.660307430000003</v>
      </c>
      <c r="H28" s="185">
        <f>VLOOKUP($A28,'Trial Balance'!$A:$ZZ,H$1,FALSE)/1000</f>
        <v>72.894121509999991</v>
      </c>
      <c r="I28" s="120">
        <f t="shared" si="1"/>
        <v>95.921915788000007</v>
      </c>
      <c r="J28" s="178">
        <f>VLOOKUP($A28,'Customer Numbers'!$A:$ZZ,J$1,FALSE)/1000</f>
        <v>22.195</v>
      </c>
      <c r="K28" s="178">
        <f>VLOOKUP($A28,'Customer Numbers'!$A:$ZZ,K$1,FALSE)/1000</f>
        <v>22.442</v>
      </c>
      <c r="L28" s="5">
        <f>VLOOKUP($A28,'Customer Numbers'!$A:$ZZ,L$1,FALSE)/1000</f>
        <v>22.527999999999999</v>
      </c>
      <c r="M28" s="5">
        <f>VLOOKUP($A28,'Customer Numbers'!$A:$ZZ,M$1,FALSE)/1000</f>
        <v>22.564</v>
      </c>
      <c r="N28" s="185">
        <f>VLOOKUP($A28,'Customer Numbers'!$A:$ZZ,N$1,FALSE)/1000</f>
        <v>22.738</v>
      </c>
      <c r="O28" s="185">
        <f>VLOOKUP($A28,'Customer Numbers'!$A:$ZZ,O$1,FALSE)/1000</f>
        <v>22.908000000000001</v>
      </c>
      <c r="P28" s="120">
        <f t="shared" si="2"/>
        <v>22.635999999999999</v>
      </c>
      <c r="Q28" s="188">
        <f t="shared" si="12"/>
        <v>6.8192705564316274</v>
      </c>
      <c r="R28" s="188">
        <f t="shared" si="13"/>
        <v>4.3510364495143037</v>
      </c>
      <c r="S28" s="6">
        <f t="shared" si="14"/>
        <v>5.1780934836647727</v>
      </c>
      <c r="T28" s="6">
        <f t="shared" si="15"/>
        <v>4.2437998581811742</v>
      </c>
      <c r="U28" s="266">
        <f t="shared" si="16"/>
        <v>4.2510470327205558</v>
      </c>
      <c r="V28" s="266">
        <f t="shared" si="8"/>
        <v>3.1820377819975549</v>
      </c>
      <c r="W28" s="114">
        <f t="shared" si="9"/>
        <v>4.2412029212156721</v>
      </c>
    </row>
    <row r="29" spans="1:23" x14ac:dyDescent="0.25">
      <c r="A29" s="32" t="s">
        <v>25</v>
      </c>
      <c r="C29" s="111">
        <f>VLOOKUP($A29,'Trial Balance'!$A:$ZZ,C$1,FALSE)/1000</f>
        <v>27.910799999999998</v>
      </c>
      <c r="D29" s="178">
        <f>VLOOKUP($A29,'Trial Balance'!$A:$ZZ,D$1,FALSE)/1000</f>
        <v>38.851379999999999</v>
      </c>
      <c r="E29" s="5">
        <f>VLOOKUP($A29,'Trial Balance'!$A:$ZZ,E$1,FALSE)/1000</f>
        <v>34.433529999999998</v>
      </c>
      <c r="F29" s="5">
        <f>VLOOKUP($A29,'Trial Balance'!$A:$ZZ,F$1,FALSE)/1000</f>
        <v>21.051650000000002</v>
      </c>
      <c r="G29" s="185">
        <f>VLOOKUP($A29,'Trial Balance'!$A:$ZZ,G$1,FALSE)/1000</f>
        <v>40.768169999999998</v>
      </c>
      <c r="H29" s="185">
        <f>VLOOKUP($A29,'Trial Balance'!$A:$ZZ,H$1,FALSE)/1000</f>
        <v>40.028440000000003</v>
      </c>
      <c r="I29" s="120">
        <f t="shared" si="1"/>
        <v>35.026634000000001</v>
      </c>
      <c r="J29" s="178">
        <f>VLOOKUP($A29,'Customer Numbers'!$A:$ZZ,J$1,FALSE)/1000</f>
        <v>2.6970000000000001</v>
      </c>
      <c r="K29" s="178">
        <f>VLOOKUP($A29,'Customer Numbers'!$A:$ZZ,K$1,FALSE)/1000</f>
        <v>2.6970000000000001</v>
      </c>
      <c r="L29" s="5">
        <f>VLOOKUP($A29,'Customer Numbers'!$A:$ZZ,L$1,FALSE)/1000</f>
        <v>2.7</v>
      </c>
      <c r="M29" s="5">
        <f>VLOOKUP($A29,'Customer Numbers'!$A:$ZZ,M$1,FALSE)/1000</f>
        <v>2.6589999999999998</v>
      </c>
      <c r="N29" s="185">
        <f>VLOOKUP($A29,'Customer Numbers'!$A:$ZZ,N$1,FALSE)/1000</f>
        <v>2.7149999999999999</v>
      </c>
      <c r="O29" s="185">
        <f>VLOOKUP($A29,'Customer Numbers'!$A:$ZZ,O$1,FALSE)/1000</f>
        <v>2.72</v>
      </c>
      <c r="P29" s="120">
        <f t="shared" si="2"/>
        <v>2.6982000000000004</v>
      </c>
      <c r="Q29" s="188">
        <f t="shared" si="12"/>
        <v>10.348832035595105</v>
      </c>
      <c r="R29" s="188">
        <f t="shared" si="13"/>
        <v>14.405406006674081</v>
      </c>
      <c r="S29" s="6">
        <f t="shared" si="14"/>
        <v>12.753159259259258</v>
      </c>
      <c r="T29" s="6">
        <f t="shared" si="15"/>
        <v>7.9171305001880423</v>
      </c>
      <c r="U29" s="266">
        <f t="shared" si="16"/>
        <v>15.015900552486189</v>
      </c>
      <c r="V29" s="266">
        <f t="shared" si="8"/>
        <v>14.716338235294117</v>
      </c>
      <c r="W29" s="114">
        <f t="shared" si="9"/>
        <v>12.961586910780337</v>
      </c>
    </row>
    <row r="30" spans="1:23" x14ac:dyDescent="0.25">
      <c r="A30" s="32" t="s">
        <v>26</v>
      </c>
      <c r="C30" s="111">
        <f>VLOOKUP($A30,'Trial Balance'!$A:$ZZ,C$1,FALSE)/1000</f>
        <v>17.955089999999998</v>
      </c>
      <c r="D30" s="178">
        <f>VLOOKUP($A30,'Trial Balance'!$A:$ZZ,D$1,FALSE)/1000</f>
        <v>15.62753</v>
      </c>
      <c r="E30" s="5">
        <f>VLOOKUP($A30,'Trial Balance'!$A:$ZZ,E$1,FALSE)/1000</f>
        <v>8.0716000000000001</v>
      </c>
      <c r="F30" s="5">
        <f>VLOOKUP($A30,'Trial Balance'!$A:$ZZ,F$1,FALSE)/1000</f>
        <v>7.5651200000000003</v>
      </c>
      <c r="G30" s="185">
        <f>VLOOKUP($A30,'Trial Balance'!$A:$ZZ,G$1,FALSE)/1000</f>
        <v>2.3344200000000002</v>
      </c>
      <c r="H30" s="185">
        <f>VLOOKUP($A30,'Trial Balance'!$A:$ZZ,H$1,FALSE)/1000</f>
        <v>3.17225</v>
      </c>
      <c r="I30" s="120">
        <f t="shared" si="1"/>
        <v>7.3541839999999992</v>
      </c>
      <c r="J30" s="178">
        <f>VLOOKUP($A30,'Customer Numbers'!$A:$ZZ,J$1,FALSE)/1000</f>
        <v>1.254</v>
      </c>
      <c r="K30" s="178">
        <f>VLOOKUP($A30,'Customer Numbers'!$A:$ZZ,K$1,FALSE)/1000</f>
        <v>1.262</v>
      </c>
      <c r="L30" s="5">
        <f>VLOOKUP($A30,'Customer Numbers'!$A:$ZZ,L$1,FALSE)/1000</f>
        <v>1.244</v>
      </c>
      <c r="M30" s="5">
        <f>VLOOKUP($A30,'Customer Numbers'!$A:$ZZ,M$1,FALSE)/1000</f>
        <v>1.2729999999999999</v>
      </c>
      <c r="N30" s="185">
        <f>VLOOKUP($A30,'Customer Numbers'!$A:$ZZ,N$1,FALSE)/1000</f>
        <v>1.2629999999999999</v>
      </c>
      <c r="O30" s="185">
        <f>VLOOKUP($A30,'Customer Numbers'!$A:$ZZ,O$1,FALSE)/1000</f>
        <v>1.268</v>
      </c>
      <c r="P30" s="120">
        <f t="shared" si="2"/>
        <v>1.262</v>
      </c>
      <c r="Q30" s="188">
        <f t="shared" si="12"/>
        <v>14.318253588516745</v>
      </c>
      <c r="R30" s="188">
        <f t="shared" si="13"/>
        <v>12.383145800316957</v>
      </c>
      <c r="S30" s="6">
        <f t="shared" si="14"/>
        <v>6.4884244372990354</v>
      </c>
      <c r="T30" s="6">
        <f t="shared" si="15"/>
        <v>5.942749410840535</v>
      </c>
      <c r="U30" s="266">
        <f t="shared" si="16"/>
        <v>1.8483135391923993</v>
      </c>
      <c r="V30" s="266">
        <f t="shared" si="8"/>
        <v>2.501774447949527</v>
      </c>
      <c r="W30" s="114">
        <f t="shared" si="9"/>
        <v>5.8328815271196905</v>
      </c>
    </row>
    <row r="31" spans="1:23" x14ac:dyDescent="0.25">
      <c r="A31" s="32" t="s">
        <v>27</v>
      </c>
      <c r="C31" s="111">
        <f>VLOOKUP($A31,'Trial Balance'!$A:$ZZ,C$1,FALSE)/1000</f>
        <v>44.341269999999994</v>
      </c>
      <c r="D31" s="178">
        <f>VLOOKUP($A31,'Trial Balance'!$A:$ZZ,D$1,FALSE)/1000</f>
        <v>46.024920000000002</v>
      </c>
      <c r="E31" s="5">
        <f>VLOOKUP($A31,'Trial Balance'!$A:$ZZ,E$1,FALSE)/1000</f>
        <v>34.79862</v>
      </c>
      <c r="F31" s="5">
        <f>VLOOKUP($A31,'Trial Balance'!$A:$ZZ,F$1,FALSE)/1000</f>
        <v>52.291530000000002</v>
      </c>
      <c r="G31" s="185">
        <f>VLOOKUP($A31,'Trial Balance'!$A:$ZZ,G$1,FALSE)/1000</f>
        <v>51.774589999999996</v>
      </c>
      <c r="H31" s="185">
        <f>VLOOKUP($A31,'Trial Balance'!$A:$ZZ,H$1,FALSE)/1000</f>
        <v>51.16722</v>
      </c>
      <c r="I31" s="120">
        <f t="shared" si="1"/>
        <v>47.211375999999994</v>
      </c>
      <c r="J31" s="178">
        <f>VLOOKUP($A31,'Customer Numbers'!$A:$ZZ,J$1,FALSE)/1000</f>
        <v>5.5339999999999998</v>
      </c>
      <c r="K31" s="178">
        <f>VLOOKUP($A31,'Customer Numbers'!$A:$ZZ,K$1,FALSE)/1000</f>
        <v>5.5469999999999997</v>
      </c>
      <c r="L31" s="5">
        <f>VLOOKUP($A31,'Customer Numbers'!$A:$ZZ,L$1,FALSE)/1000</f>
        <v>5.5490000000000004</v>
      </c>
      <c r="M31" s="5">
        <f>VLOOKUP($A31,'Customer Numbers'!$A:$ZZ,M$1,FALSE)/1000</f>
        <v>5.4740000000000002</v>
      </c>
      <c r="N31" s="185">
        <f>VLOOKUP($A31,'Customer Numbers'!$A:$ZZ,N$1,FALSE)/1000</f>
        <v>5.5759999999999996</v>
      </c>
      <c r="O31" s="185">
        <f>VLOOKUP($A31,'Customer Numbers'!$A:$ZZ,O$1,FALSE)/1000</f>
        <v>5.6269999999999998</v>
      </c>
      <c r="P31" s="120">
        <f t="shared" si="2"/>
        <v>5.5545999999999998</v>
      </c>
      <c r="Q31" s="188">
        <f t="shared" si="12"/>
        <v>8.0125171666064325</v>
      </c>
      <c r="R31" s="188">
        <f t="shared" si="13"/>
        <v>8.2972633856138458</v>
      </c>
      <c r="S31" s="6">
        <f t="shared" si="14"/>
        <v>6.2711515588394304</v>
      </c>
      <c r="T31" s="6">
        <f t="shared" si="15"/>
        <v>9.5527091706247713</v>
      </c>
      <c r="U31" s="266">
        <f t="shared" si="16"/>
        <v>9.2852564562410329</v>
      </c>
      <c r="V31" s="266">
        <f t="shared" si="8"/>
        <v>9.093161542562644</v>
      </c>
      <c r="W31" s="114">
        <f t="shared" si="9"/>
        <v>8.4999084227763433</v>
      </c>
    </row>
    <row r="32" spans="1:23" x14ac:dyDescent="0.25">
      <c r="A32" s="32" t="s">
        <v>28</v>
      </c>
      <c r="C32" s="111">
        <f>VLOOKUP($A32,'Trial Balance'!$A:$ZZ,C$1,FALSE)/1000</f>
        <v>25960.247920000002</v>
      </c>
      <c r="D32" s="178">
        <f>VLOOKUP($A32,'Trial Balance'!$A:$ZZ,D$1,FALSE)/1000</f>
        <v>32059.180130000001</v>
      </c>
      <c r="E32" s="5">
        <f>VLOOKUP($A32,'Trial Balance'!$A:$ZZ,E$1,FALSE)/1000</f>
        <v>29411.004140000001</v>
      </c>
      <c r="F32" s="5">
        <f>VLOOKUP($A32,'Trial Balance'!$A:$ZZ,F$1,FALSE)/1000</f>
        <v>27307.426510000001</v>
      </c>
      <c r="G32" s="185">
        <f>VLOOKUP($A32,'Trial Balance'!$A:$ZZ,G$1,FALSE)/1000</f>
        <v>27329.230319999999</v>
      </c>
      <c r="H32" s="185">
        <f>VLOOKUP($A32,'Trial Balance'!$A:$ZZ,H$1,FALSE)/1000</f>
        <v>30506.363949999999</v>
      </c>
      <c r="I32" s="120">
        <f t="shared" si="1"/>
        <v>29322.641009999999</v>
      </c>
      <c r="J32" s="178">
        <f>VLOOKUP($A32,'Customer Numbers'!$A:$ZZ,J$1,FALSE)/1000</f>
        <v>1371.6369999999999</v>
      </c>
      <c r="K32" s="178">
        <f>VLOOKUP($A32,'Customer Numbers'!$A:$ZZ,K$1,FALSE)/1000</f>
        <v>1385.191</v>
      </c>
      <c r="L32" s="5">
        <f>VLOOKUP($A32,'Customer Numbers'!$A:$ZZ,L$1,FALSE)/1000</f>
        <v>1394.5930000000001</v>
      </c>
      <c r="M32" s="5">
        <f>VLOOKUP($A32,'Customer Numbers'!$A:$ZZ,M$1,FALSE)/1000</f>
        <v>1412.14</v>
      </c>
      <c r="N32" s="185">
        <f>VLOOKUP($A32,'Customer Numbers'!$A:$ZZ,N$1,FALSE)/1000</f>
        <v>1424.4110000000001</v>
      </c>
      <c r="O32" s="185">
        <f>VLOOKUP($A32,'Customer Numbers'!$A:$ZZ,O$1,FALSE)/1000</f>
        <v>1440.43</v>
      </c>
      <c r="P32" s="120">
        <f t="shared" si="2"/>
        <v>1411.3530000000001</v>
      </c>
      <c r="Q32" s="188">
        <f t="shared" si="12"/>
        <v>18.926471012374268</v>
      </c>
      <c r="R32" s="188">
        <f t="shared" si="13"/>
        <v>23.144230745074147</v>
      </c>
      <c r="S32" s="6">
        <f t="shared" si="14"/>
        <v>21.089310028087048</v>
      </c>
      <c r="T32" s="6">
        <f t="shared" si="15"/>
        <v>19.337619860637048</v>
      </c>
      <c r="U32" s="266">
        <f t="shared" si="16"/>
        <v>19.186337594977854</v>
      </c>
      <c r="V32" s="266">
        <f t="shared" si="8"/>
        <v>21.178650784835082</v>
      </c>
      <c r="W32" s="114">
        <f t="shared" si="9"/>
        <v>20.787229802722237</v>
      </c>
    </row>
    <row r="33" spans="1:23" x14ac:dyDescent="0.25">
      <c r="A33" s="32" t="s">
        <v>29</v>
      </c>
      <c r="C33" s="111">
        <f>VLOOKUP($A33,'Trial Balance'!$A:$ZZ,C$1,FALSE)/1000</f>
        <v>2793.10158</v>
      </c>
      <c r="D33" s="178">
        <f>VLOOKUP($A33,'Trial Balance'!$A:$ZZ,D$1,FALSE)/1000</f>
        <v>2535.63123</v>
      </c>
      <c r="E33" s="5">
        <f>VLOOKUP($A33,'Trial Balance'!$A:$ZZ,E$1,FALSE)/1000</f>
        <v>2355.2633500000002</v>
      </c>
      <c r="F33" s="5">
        <f>VLOOKUP($A33,'Trial Balance'!$A:$ZZ,F$1,FALSE)/1000</f>
        <v>2051.5306</v>
      </c>
      <c r="G33" s="185">
        <f>VLOOKUP($A33,'Trial Balance'!$A:$ZZ,G$1,FALSE)/1000</f>
        <v>1918.8254899999999</v>
      </c>
      <c r="H33" s="185">
        <f>VLOOKUP($A33,'Trial Balance'!$A:$ZZ,H$1,FALSE)/1000</f>
        <v>2305.99071</v>
      </c>
      <c r="I33" s="120">
        <f t="shared" si="1"/>
        <v>2233.4482760000001</v>
      </c>
      <c r="J33" s="178">
        <f>VLOOKUP($A33,'Customer Numbers'!$A:$ZZ,J$1,FALSE)/1000</f>
        <v>331.77699999999999</v>
      </c>
      <c r="K33" s="178">
        <f>VLOOKUP($A33,'Customer Numbers'!$A:$ZZ,K$1,FALSE)/1000</f>
        <v>335.32</v>
      </c>
      <c r="L33" s="5">
        <f>VLOOKUP($A33,'Customer Numbers'!$A:$ZZ,L$1,FALSE)/1000</f>
        <v>339.77100000000002</v>
      </c>
      <c r="M33" s="5">
        <f>VLOOKUP($A33,'Customer Numbers'!$A:$ZZ,M$1,FALSE)/1000</f>
        <v>346.34699999999998</v>
      </c>
      <c r="N33" s="185">
        <f>VLOOKUP($A33,'Customer Numbers'!$A:$ZZ,N$1,FALSE)/1000</f>
        <v>353.315</v>
      </c>
      <c r="O33" s="185">
        <f>VLOOKUP($A33,'Customer Numbers'!$A:$ZZ,O$1,FALSE)/1000</f>
        <v>358.90100000000001</v>
      </c>
      <c r="P33" s="120">
        <f t="shared" si="2"/>
        <v>346.73079999999999</v>
      </c>
      <c r="Q33" s="188">
        <f t="shared" si="12"/>
        <v>8.4186112358602312</v>
      </c>
      <c r="R33" s="188">
        <f t="shared" si="13"/>
        <v>7.5618252117380411</v>
      </c>
      <c r="S33" s="6">
        <f t="shared" si="14"/>
        <v>6.9319139950142894</v>
      </c>
      <c r="T33" s="6">
        <f t="shared" si="15"/>
        <v>5.9233387325427973</v>
      </c>
      <c r="U33" s="266">
        <f t="shared" si="16"/>
        <v>5.4309199722627115</v>
      </c>
      <c r="V33" s="266">
        <f t="shared" si="8"/>
        <v>6.4251442877005083</v>
      </c>
      <c r="W33" s="114">
        <f t="shared" si="9"/>
        <v>6.4546284398516693</v>
      </c>
    </row>
    <row r="34" spans="1:23" x14ac:dyDescent="0.25">
      <c r="A34" s="32" t="s">
        <v>30</v>
      </c>
      <c r="C34" s="111">
        <f>VLOOKUP($A34,'Trial Balance'!$A:$ZZ,C$1,FALSE)/1000</f>
        <v>294.16687999999999</v>
      </c>
      <c r="D34" s="178">
        <f>VLOOKUP($A34,'Trial Balance'!$A:$ZZ,D$1,FALSE)/1000</f>
        <v>307.93425999999999</v>
      </c>
      <c r="E34" s="5">
        <f>VLOOKUP($A34,'Trial Balance'!$A:$ZZ,E$1,FALSE)/1000</f>
        <v>291.09434000000005</v>
      </c>
      <c r="F34" s="5">
        <f>VLOOKUP($A34,'Trial Balance'!$A:$ZZ,F$1,FALSE)/1000</f>
        <v>276.20605999999998</v>
      </c>
      <c r="G34" s="185">
        <f>VLOOKUP($A34,'Trial Balance'!$A:$ZZ,G$1,FALSE)/1000</f>
        <v>413.33478000000002</v>
      </c>
      <c r="H34" s="185">
        <f>VLOOKUP($A34,'Trial Balance'!$A:$ZZ,H$1,FALSE)/1000</f>
        <v>515.57639000000006</v>
      </c>
      <c r="I34" s="120">
        <f t="shared" si="1"/>
        <v>360.8291660000001</v>
      </c>
      <c r="J34" s="178">
        <f>VLOOKUP($A34,'Customer Numbers'!$A:$ZZ,J$1,FALSE)/1000</f>
        <v>17.228000000000002</v>
      </c>
      <c r="K34" s="178">
        <f>VLOOKUP($A34,'Customer Numbers'!$A:$ZZ,K$1,FALSE)/1000</f>
        <v>18.163</v>
      </c>
      <c r="L34" s="5">
        <f>VLOOKUP($A34,'Customer Numbers'!$A:$ZZ,L$1,FALSE)/1000</f>
        <v>18.632000000000001</v>
      </c>
      <c r="M34" s="5">
        <f>VLOOKUP($A34,'Customer Numbers'!$A:$ZZ,M$1,FALSE)/1000</f>
        <v>19.280999999999999</v>
      </c>
      <c r="N34" s="185">
        <f>VLOOKUP($A34,'Customer Numbers'!$A:$ZZ,N$1,FALSE)/1000</f>
        <v>19.702999999999999</v>
      </c>
      <c r="O34" s="185">
        <f>VLOOKUP($A34,'Customer Numbers'!$A:$ZZ,O$1,FALSE)/1000</f>
        <v>20.513000000000002</v>
      </c>
      <c r="P34" s="120">
        <f t="shared" si="2"/>
        <v>19.258400000000002</v>
      </c>
      <c r="Q34" s="188">
        <f t="shared" si="12"/>
        <v>17.074929185047594</v>
      </c>
      <c r="R34" s="188">
        <f t="shared" si="13"/>
        <v>16.953931619225898</v>
      </c>
      <c r="S34" s="6">
        <f t="shared" si="14"/>
        <v>15.623354443967369</v>
      </c>
      <c r="T34" s="6">
        <f t="shared" si="15"/>
        <v>14.325297443078679</v>
      </c>
      <c r="U34" s="266">
        <f t="shared" si="16"/>
        <v>20.978266253869972</v>
      </c>
      <c r="V34" s="266">
        <f t="shared" si="8"/>
        <v>25.134129088870473</v>
      </c>
      <c r="W34" s="114">
        <f t="shared" si="9"/>
        <v>18.602995769802483</v>
      </c>
    </row>
    <row r="35" spans="1:23" x14ac:dyDescent="0.25">
      <c r="A35" s="32" t="s">
        <v>31</v>
      </c>
      <c r="C35" s="111">
        <f>VLOOKUP($A35,'Trial Balance'!$A:$ZZ,C$1,FALSE)/1000</f>
        <v>532.16</v>
      </c>
      <c r="D35" s="178">
        <f>VLOOKUP($A35,'Trial Balance'!$A:$ZZ,D$1,FALSE)/1000</f>
        <v>623.18899999999996</v>
      </c>
      <c r="E35" s="5">
        <f>VLOOKUP($A35,'Trial Balance'!$A:$ZZ,E$1,FALSE)/1000</f>
        <v>659.15637000000004</v>
      </c>
      <c r="F35" s="5">
        <f>VLOOKUP($A35,'Trial Balance'!$A:$ZZ,F$1,FALSE)/1000</f>
        <v>721.96659999999997</v>
      </c>
      <c r="G35" s="185">
        <f>VLOOKUP($A35,'Trial Balance'!$A:$ZZ,G$1,FALSE)/1000</f>
        <v>624.17236000000003</v>
      </c>
      <c r="H35" s="185">
        <f>VLOOKUP($A35,'Trial Balance'!$A:$ZZ,H$1,FALSE)/1000</f>
        <v>771.66916000000003</v>
      </c>
      <c r="I35" s="120">
        <f t="shared" si="1"/>
        <v>680.03069800000003</v>
      </c>
      <c r="J35" s="178">
        <f>VLOOKUP($A35,'Customer Numbers'!$A:$ZZ,J$1,FALSE)/1000</f>
        <v>27.582000000000001</v>
      </c>
      <c r="K35" s="178">
        <f>VLOOKUP($A35,'Customer Numbers'!$A:$ZZ,K$1,FALSE)/1000</f>
        <v>27.658000000000001</v>
      </c>
      <c r="L35" s="5">
        <f>VLOOKUP($A35,'Customer Numbers'!$A:$ZZ,L$1,FALSE)/1000</f>
        <v>27.777999999999999</v>
      </c>
      <c r="M35" s="5">
        <f>VLOOKUP($A35,'Customer Numbers'!$A:$ZZ,M$1,FALSE)/1000</f>
        <v>27.718</v>
      </c>
      <c r="N35" s="185">
        <f>VLOOKUP($A35,'Customer Numbers'!$A:$ZZ,N$1,FALSE)/1000</f>
        <v>27.994</v>
      </c>
      <c r="O35" s="185">
        <f>VLOOKUP($A35,'Customer Numbers'!$A:$ZZ,O$1,FALSE)/1000</f>
        <v>27.992000000000001</v>
      </c>
      <c r="P35" s="120">
        <f t="shared" si="2"/>
        <v>27.827999999999996</v>
      </c>
      <c r="Q35" s="188">
        <f t="shared" si="12"/>
        <v>19.293742295700092</v>
      </c>
      <c r="R35" s="188">
        <f t="shared" si="13"/>
        <v>22.531961819365101</v>
      </c>
      <c r="S35" s="6">
        <f t="shared" si="14"/>
        <v>23.729439484484125</v>
      </c>
      <c r="T35" s="6">
        <f t="shared" si="15"/>
        <v>26.046850422108378</v>
      </c>
      <c r="U35" s="266">
        <f t="shared" si="16"/>
        <v>22.296647853111381</v>
      </c>
      <c r="V35" s="266">
        <f t="shared" si="8"/>
        <v>27.567489282652186</v>
      </c>
      <c r="W35" s="114">
        <f t="shared" si="9"/>
        <v>24.434477772344234</v>
      </c>
    </row>
    <row r="36" spans="1:23" x14ac:dyDescent="0.25">
      <c r="A36" s="32" t="s">
        <v>33</v>
      </c>
      <c r="C36" s="111">
        <f>VLOOKUP($A36,'Trial Balance'!$A:$ZZ,C$1,FALSE)/1000</f>
        <v>287.24513000000002</v>
      </c>
      <c r="D36" s="178">
        <f>VLOOKUP($A36,'Trial Balance'!$A:$ZZ,D$1,FALSE)/1000</f>
        <v>293.06865000000005</v>
      </c>
      <c r="E36" s="5">
        <f>VLOOKUP($A36,'Trial Balance'!$A:$ZZ,E$1,FALSE)/1000</f>
        <v>282.35313000000002</v>
      </c>
      <c r="F36" s="5">
        <f>VLOOKUP($A36,'Trial Balance'!$A:$ZZ,F$1,FALSE)/1000</f>
        <v>281.6952</v>
      </c>
      <c r="G36" s="185">
        <f>VLOOKUP($A36,'Trial Balance'!$A:$ZZ,G$1,FALSE)/1000</f>
        <v>285.03677000000005</v>
      </c>
      <c r="H36" s="185">
        <f>VLOOKUP($A36,'Trial Balance'!$A:$ZZ,H$1,FALSE)/1000</f>
        <v>276.39125000000001</v>
      </c>
      <c r="I36" s="120">
        <f t="shared" si="1"/>
        <v>283.709</v>
      </c>
      <c r="J36" s="178">
        <f>VLOOKUP($A36,'Customer Numbers'!$A:$ZZ,J$1,FALSE)/1000</f>
        <v>10.349</v>
      </c>
      <c r="K36" s="178">
        <f>VLOOKUP($A36,'Customer Numbers'!$A:$ZZ,K$1,FALSE)/1000</f>
        <v>10.45</v>
      </c>
      <c r="L36" s="5">
        <f>VLOOKUP($A36,'Customer Numbers'!$A:$ZZ,L$1,FALSE)/1000</f>
        <v>10.545999999999999</v>
      </c>
      <c r="M36" s="5">
        <f>VLOOKUP($A36,'Customer Numbers'!$A:$ZZ,M$1,FALSE)/1000</f>
        <v>10.638999999999999</v>
      </c>
      <c r="N36" s="185">
        <f>VLOOKUP($A36,'Customer Numbers'!$A:$ZZ,N$1,FALSE)/1000</f>
        <v>10.756</v>
      </c>
      <c r="O36" s="185">
        <f>VLOOKUP($A36,'Customer Numbers'!$A:$ZZ,O$1,FALSE)/1000</f>
        <v>10.835000000000001</v>
      </c>
      <c r="P36" s="120">
        <f t="shared" si="2"/>
        <v>10.645199999999999</v>
      </c>
      <c r="Q36" s="188">
        <f t="shared" si="12"/>
        <v>27.755834380133347</v>
      </c>
      <c r="R36" s="188">
        <f t="shared" si="13"/>
        <v>28.044846889952158</v>
      </c>
      <c r="S36" s="6">
        <f t="shared" si="14"/>
        <v>26.773480940641004</v>
      </c>
      <c r="T36" s="6">
        <f t="shared" si="15"/>
        <v>26.477601278315632</v>
      </c>
      <c r="U36" s="266">
        <f t="shared" si="16"/>
        <v>26.500257530680553</v>
      </c>
      <c r="V36" s="266">
        <f t="shared" si="8"/>
        <v>25.509113982464235</v>
      </c>
      <c r="W36" s="114">
        <f t="shared" si="9"/>
        <v>26.661060124410717</v>
      </c>
    </row>
    <row r="37" spans="1:23" x14ac:dyDescent="0.25">
      <c r="A37" s="32" t="s">
        <v>34</v>
      </c>
      <c r="C37" s="111">
        <f>VLOOKUP($A37,'Trial Balance'!$A:$ZZ,C$1,FALSE)/1000</f>
        <v>162.66362000000001</v>
      </c>
      <c r="D37" s="178">
        <f>VLOOKUP($A37,'Trial Balance'!$A:$ZZ,D$1,FALSE)/1000</f>
        <v>176.58001999999999</v>
      </c>
      <c r="E37" s="5">
        <f>VLOOKUP($A37,'Trial Balance'!$A:$ZZ,E$1,FALSE)/1000</f>
        <v>168.77850000000001</v>
      </c>
      <c r="F37" s="5">
        <f>VLOOKUP($A37,'Trial Balance'!$A:$ZZ,F$1,FALSE)/1000</f>
        <v>220.28292000000002</v>
      </c>
      <c r="G37" s="185">
        <f>VLOOKUP($A37,'Trial Balance'!$A:$ZZ,G$1,FALSE)/1000</f>
        <v>153.88911999999999</v>
      </c>
      <c r="H37" s="185">
        <f>VLOOKUP($A37,'Trial Balance'!$A:$ZZ,H$1,FALSE)/1000</f>
        <v>172.14929999999998</v>
      </c>
      <c r="I37" s="120">
        <f t="shared" si="1"/>
        <v>178.335972</v>
      </c>
      <c r="J37" s="178">
        <f>VLOOKUP($A37,'Customer Numbers'!$A:$ZZ,J$1,FALSE)/1000</f>
        <v>13.491</v>
      </c>
      <c r="K37" s="178">
        <f>VLOOKUP($A37,'Customer Numbers'!$A:$ZZ,K$1,FALSE)/1000</f>
        <v>13.644</v>
      </c>
      <c r="L37" s="5">
        <f>VLOOKUP($A37,'Customer Numbers'!$A:$ZZ,L$1,FALSE)/1000</f>
        <v>13.762</v>
      </c>
      <c r="M37" s="5">
        <f>VLOOKUP($A37,'Customer Numbers'!$A:$ZZ,M$1,FALSE)/1000</f>
        <v>13.936</v>
      </c>
      <c r="N37" s="185">
        <f>VLOOKUP($A37,'Customer Numbers'!$A:$ZZ,N$1,FALSE)/1000</f>
        <v>14.18</v>
      </c>
      <c r="O37" s="185">
        <f>VLOOKUP($A37,'Customer Numbers'!$A:$ZZ,O$1,FALSE)/1000</f>
        <v>14.351000000000001</v>
      </c>
      <c r="P37" s="120">
        <f t="shared" si="2"/>
        <v>13.974600000000001</v>
      </c>
      <c r="Q37" s="188">
        <f t="shared" si="12"/>
        <v>12.057195167148471</v>
      </c>
      <c r="R37" s="188">
        <f t="shared" si="13"/>
        <v>12.941953972442098</v>
      </c>
      <c r="S37" s="6">
        <f t="shared" si="14"/>
        <v>12.26409678825752</v>
      </c>
      <c r="T37" s="6">
        <f t="shared" si="15"/>
        <v>15.806753731343285</v>
      </c>
      <c r="U37" s="266">
        <f t="shared" si="16"/>
        <v>10.85254724964739</v>
      </c>
      <c r="V37" s="266">
        <f t="shared" si="8"/>
        <v>11.995630966483169</v>
      </c>
      <c r="W37" s="114">
        <f t="shared" si="9"/>
        <v>12.772196541634692</v>
      </c>
    </row>
    <row r="38" spans="1:23" x14ac:dyDescent="0.25">
      <c r="A38" s="32" t="s">
        <v>35</v>
      </c>
      <c r="C38" s="111">
        <f>VLOOKUP($A38,'Trial Balance'!$A:$ZZ,C$1,FALSE)/1000</f>
        <v>2892.4093399999997</v>
      </c>
      <c r="D38" s="178">
        <f>VLOOKUP($A38,'Trial Balance'!$A:$ZZ,D$1,FALSE)/1000</f>
        <v>3028.2990600000003</v>
      </c>
      <c r="E38" s="5">
        <f>VLOOKUP($A38,'Trial Balance'!$A:$ZZ,E$1,FALSE)/1000</f>
        <v>3309.7262299999998</v>
      </c>
      <c r="F38" s="5">
        <f>VLOOKUP($A38,'Trial Balance'!$A:$ZZ,F$1,FALSE)/1000</f>
        <v>3267.4340099999999</v>
      </c>
      <c r="G38" s="185">
        <f>VLOOKUP($A38,'Trial Balance'!$A:$ZZ,G$1,FALSE)/1000</f>
        <v>3436.0576599999999</v>
      </c>
      <c r="H38" s="185">
        <f>VLOOKUP($A38,'Trial Balance'!$A:$ZZ,H$1,FALSE)/1000</f>
        <v>3345.1001800000004</v>
      </c>
      <c r="I38" s="120">
        <f t="shared" si="1"/>
        <v>3277.3234279999997</v>
      </c>
      <c r="J38" s="178">
        <f>VLOOKUP($A38,'Customer Numbers'!$A:$ZZ,J$1,FALSE)/1000</f>
        <v>157.18799999999999</v>
      </c>
      <c r="K38" s="178">
        <f>VLOOKUP($A38,'Customer Numbers'!$A:$ZZ,K$1,FALSE)/1000</f>
        <v>159.03899999999999</v>
      </c>
      <c r="L38" s="5">
        <f>VLOOKUP($A38,'Customer Numbers'!$A:$ZZ,L$1,FALSE)/1000</f>
        <v>160.59800000000001</v>
      </c>
      <c r="M38" s="5">
        <f>VLOOKUP($A38,'Customer Numbers'!$A:$ZZ,M$1,FALSE)/1000</f>
        <v>162.13999999999999</v>
      </c>
      <c r="N38" s="185">
        <f>VLOOKUP($A38,'Customer Numbers'!$A:$ZZ,N$1,FALSE)/1000</f>
        <v>164.13800000000001</v>
      </c>
      <c r="O38" s="185">
        <f>VLOOKUP($A38,'Customer Numbers'!$A:$ZZ,O$1,FALSE)/1000</f>
        <v>166.04400000000001</v>
      </c>
      <c r="P38" s="120">
        <f t="shared" si="2"/>
        <v>162.39179999999999</v>
      </c>
      <c r="Q38" s="188">
        <f t="shared" si="12"/>
        <v>18.400955161971652</v>
      </c>
      <c r="R38" s="188">
        <f t="shared" si="13"/>
        <v>19.041235545998155</v>
      </c>
      <c r="S38" s="6">
        <f t="shared" si="14"/>
        <v>20.60876368323391</v>
      </c>
      <c r="T38" s="6">
        <f t="shared" si="15"/>
        <v>20.151930492167264</v>
      </c>
      <c r="U38" s="266">
        <f t="shared" si="16"/>
        <v>20.933955939514309</v>
      </c>
      <c r="V38" s="266">
        <f t="shared" si="8"/>
        <v>20.145866035508661</v>
      </c>
      <c r="W38" s="114">
        <f t="shared" si="9"/>
        <v>20.176350339284461</v>
      </c>
    </row>
    <row r="39" spans="1:23" x14ac:dyDescent="0.25">
      <c r="A39" s="32" t="s">
        <v>36</v>
      </c>
      <c r="C39" s="111">
        <f>VLOOKUP($A39,'Trial Balance'!$A:$ZZ,C$1,FALSE)/1000</f>
        <v>655.96699999999998</v>
      </c>
      <c r="D39" s="178">
        <f>VLOOKUP($A39,'Trial Balance'!$A:$ZZ,D$1,FALSE)/1000</f>
        <v>679.71</v>
      </c>
      <c r="E39" s="5">
        <f>VLOOKUP($A39,'Trial Balance'!$A:$ZZ,E$1,FALSE)/1000</f>
        <v>636.55200000000002</v>
      </c>
      <c r="F39" s="5">
        <f>VLOOKUP($A39,'Trial Balance'!$A:$ZZ,F$1,FALSE)/1000</f>
        <v>705.63900000000001</v>
      </c>
      <c r="G39" s="185">
        <f>VLOOKUP($A39,'Trial Balance'!$A:$ZZ,G$1,FALSE)/1000</f>
        <v>724.12699999999995</v>
      </c>
      <c r="H39" s="185">
        <f>VLOOKUP($A39,'Trial Balance'!$A:$ZZ,H$1,FALSE)/1000</f>
        <v>728.61400000000003</v>
      </c>
      <c r="I39" s="120">
        <f t="shared" si="1"/>
        <v>694.92840000000001</v>
      </c>
      <c r="J39" s="178">
        <f>VLOOKUP($A39,'Customer Numbers'!$A:$ZZ,J$1,FALSE)/1000</f>
        <v>37.895000000000003</v>
      </c>
      <c r="K39" s="178">
        <f>VLOOKUP($A39,'Customer Numbers'!$A:$ZZ,K$1,FALSE)/1000</f>
        <v>39.579000000000001</v>
      </c>
      <c r="L39" s="5">
        <f>VLOOKUP($A39,'Customer Numbers'!$A:$ZZ,L$1,FALSE)/1000</f>
        <v>40.387999999999998</v>
      </c>
      <c r="M39" s="5">
        <f>VLOOKUP($A39,'Customer Numbers'!$A:$ZZ,M$1,FALSE)/1000</f>
        <v>41.220999999999997</v>
      </c>
      <c r="N39" s="185">
        <f>VLOOKUP($A39,'Customer Numbers'!$A:$ZZ,N$1,FALSE)/1000</f>
        <v>42.082000000000001</v>
      </c>
      <c r="O39" s="185">
        <f>VLOOKUP($A39,'Customer Numbers'!$A:$ZZ,O$1,FALSE)/1000</f>
        <v>42.634</v>
      </c>
      <c r="P39" s="120">
        <f t="shared" si="2"/>
        <v>41.180799999999998</v>
      </c>
      <c r="Q39" s="188">
        <f t="shared" si="12"/>
        <v>17.310120068610633</v>
      </c>
      <c r="R39" s="188">
        <f t="shared" si="13"/>
        <v>17.173501099067689</v>
      </c>
      <c r="S39" s="6">
        <f t="shared" si="14"/>
        <v>15.760919084876697</v>
      </c>
      <c r="T39" s="6">
        <f t="shared" si="15"/>
        <v>17.118434778389659</v>
      </c>
      <c r="U39" s="266">
        <f t="shared" si="16"/>
        <v>17.207523406682192</v>
      </c>
      <c r="V39" s="266">
        <f t="shared" si="8"/>
        <v>17.089975137214431</v>
      </c>
      <c r="W39" s="114">
        <f t="shared" si="9"/>
        <v>16.870070701246128</v>
      </c>
    </row>
    <row r="40" spans="1:23" x14ac:dyDescent="0.25">
      <c r="A40" s="32" t="s">
        <v>37</v>
      </c>
      <c r="C40" s="111">
        <f>VLOOKUP($A40,'Trial Balance'!$A:$ZZ,C$1,FALSE)/1000</f>
        <v>897.29647</v>
      </c>
      <c r="D40" s="178">
        <f>VLOOKUP($A40,'Trial Balance'!$A:$ZZ,D$1,FALSE)/1000</f>
        <v>789.26543000000004</v>
      </c>
      <c r="E40" s="5">
        <f>VLOOKUP($A40,'Trial Balance'!$A:$ZZ,E$1,FALSE)/1000</f>
        <v>925.63976000000002</v>
      </c>
      <c r="F40" s="5">
        <f>VLOOKUP($A40,'Trial Balance'!$A:$ZZ,F$1,FALSE)/1000</f>
        <v>864.07846999999992</v>
      </c>
      <c r="G40" s="185">
        <f>VLOOKUP($A40,'Trial Balance'!$A:$ZZ,G$1,FALSE)/1000</f>
        <v>845.93194999999992</v>
      </c>
      <c r="H40" s="185">
        <f>VLOOKUP($A40,'Trial Balance'!$A:$ZZ,H$1,FALSE)/1000</f>
        <v>958.95157999999992</v>
      </c>
      <c r="I40" s="120">
        <f t="shared" si="1"/>
        <v>876.77343799999994</v>
      </c>
      <c r="J40" s="178">
        <f>VLOOKUP($A40,'Customer Numbers'!$A:$ZZ,J$1,FALSE)/1000</f>
        <v>42.978999999999999</v>
      </c>
      <c r="K40" s="178">
        <f>VLOOKUP($A40,'Customer Numbers'!$A:$ZZ,K$1,FALSE)/1000</f>
        <v>43.524000000000001</v>
      </c>
      <c r="L40" s="5">
        <f>VLOOKUP($A40,'Customer Numbers'!$A:$ZZ,L$1,FALSE)/1000</f>
        <v>43.930999999999997</v>
      </c>
      <c r="M40" s="5">
        <f>VLOOKUP($A40,'Customer Numbers'!$A:$ZZ,M$1,FALSE)/1000</f>
        <v>44.186999999999998</v>
      </c>
      <c r="N40" s="185">
        <f>VLOOKUP($A40,'Customer Numbers'!$A:$ZZ,N$1,FALSE)/1000</f>
        <v>44.518999999999998</v>
      </c>
      <c r="O40" s="185">
        <f>VLOOKUP($A40,'Customer Numbers'!$A:$ZZ,O$1,FALSE)/1000</f>
        <v>44.795000000000002</v>
      </c>
      <c r="P40" s="120">
        <f t="shared" si="2"/>
        <v>44.191200000000002</v>
      </c>
      <c r="Q40" s="188">
        <f t="shared" si="12"/>
        <v>20.877555783056842</v>
      </c>
      <c r="R40" s="188">
        <f t="shared" si="13"/>
        <v>18.134027892656924</v>
      </c>
      <c r="S40" s="6">
        <f t="shared" si="14"/>
        <v>21.070309348751454</v>
      </c>
      <c r="T40" s="6">
        <f t="shared" si="15"/>
        <v>19.555038133387647</v>
      </c>
      <c r="U40" s="266">
        <f t="shared" si="16"/>
        <v>19.001593701565621</v>
      </c>
      <c r="V40" s="266">
        <f t="shared" si="8"/>
        <v>21.407558432860807</v>
      </c>
      <c r="W40" s="114">
        <f t="shared" si="9"/>
        <v>19.833705501844491</v>
      </c>
    </row>
    <row r="41" spans="1:23" x14ac:dyDescent="0.25">
      <c r="A41" s="32" t="s">
        <v>38</v>
      </c>
      <c r="C41" s="111">
        <f>VLOOKUP($A41,'Trial Balance'!$A:$ZZ,C$1,FALSE)/1000</f>
        <v>929.66998999999998</v>
      </c>
      <c r="D41" s="178">
        <f>VLOOKUP($A41,'Trial Balance'!$A:$ZZ,D$1,FALSE)/1000</f>
        <v>989.63424999999995</v>
      </c>
      <c r="E41" s="5">
        <f>VLOOKUP($A41,'Trial Balance'!$A:$ZZ,E$1,FALSE)/1000</f>
        <v>984.08555000000001</v>
      </c>
      <c r="F41" s="5">
        <f>VLOOKUP($A41,'Trial Balance'!$A:$ZZ,F$1,FALSE)/1000</f>
        <v>1123.07143</v>
      </c>
      <c r="G41" s="185">
        <f>VLOOKUP($A41,'Trial Balance'!$A:$ZZ,G$1,FALSE)/1000</f>
        <v>1220.14715</v>
      </c>
      <c r="H41" s="185">
        <f>VLOOKUP($A41,'Trial Balance'!$A:$ZZ,H$1,FALSE)/1000</f>
        <v>1193.2625700000001</v>
      </c>
      <c r="I41" s="120">
        <f t="shared" si="1"/>
        <v>1102.0401899999999</v>
      </c>
      <c r="J41" s="178">
        <f>VLOOKUP($A41,'Customer Numbers'!$A:$ZZ,J$1,FALSE)/1000</f>
        <v>54.918999999999997</v>
      </c>
      <c r="K41" s="178">
        <f>VLOOKUP($A41,'Customer Numbers'!$A:$ZZ,K$1,FALSE)/1000</f>
        <v>55.593000000000004</v>
      </c>
      <c r="L41" s="5">
        <f>VLOOKUP($A41,'Customer Numbers'!$A:$ZZ,L$1,FALSE)/1000</f>
        <v>56.067</v>
      </c>
      <c r="M41" s="5">
        <f>VLOOKUP($A41,'Customer Numbers'!$A:$ZZ,M$1,FALSE)/1000</f>
        <v>56.972999999999999</v>
      </c>
      <c r="N41" s="185">
        <f>VLOOKUP($A41,'Customer Numbers'!$A:$ZZ,N$1,FALSE)/1000</f>
        <v>57.768999999999998</v>
      </c>
      <c r="O41" s="185">
        <f>VLOOKUP($A41,'Customer Numbers'!$A:$ZZ,O$1,FALSE)/1000</f>
        <v>58.225999999999999</v>
      </c>
      <c r="P41" s="120">
        <f t="shared" si="2"/>
        <v>56.925599999999996</v>
      </c>
      <c r="Q41" s="188">
        <f t="shared" si="12"/>
        <v>16.928021085598793</v>
      </c>
      <c r="R41" s="188">
        <f t="shared" si="13"/>
        <v>17.801418344036119</v>
      </c>
      <c r="S41" s="6">
        <f t="shared" si="14"/>
        <v>17.551956587654058</v>
      </c>
      <c r="T41" s="6">
        <f t="shared" si="15"/>
        <v>19.712344970424589</v>
      </c>
      <c r="U41" s="266">
        <f t="shared" si="16"/>
        <v>21.1211402309197</v>
      </c>
      <c r="V41" s="266">
        <f t="shared" si="8"/>
        <v>20.493638065469035</v>
      </c>
      <c r="W41" s="114">
        <f t="shared" si="9"/>
        <v>19.336099639700699</v>
      </c>
    </row>
    <row r="42" spans="1:23" x14ac:dyDescent="0.25">
      <c r="A42" s="32" t="s">
        <v>39</v>
      </c>
      <c r="C42" s="111">
        <f>VLOOKUP($A42,'Trial Balance'!$A:$ZZ,C$1,FALSE)/1000</f>
        <v>175.90652</v>
      </c>
      <c r="D42" s="178">
        <f>VLOOKUP($A42,'Trial Balance'!$A:$ZZ,D$1,FALSE)/1000</f>
        <v>189.92078000000001</v>
      </c>
      <c r="E42" s="5">
        <f>VLOOKUP($A42,'Trial Balance'!$A:$ZZ,E$1,FALSE)/1000</f>
        <v>183.19147000000001</v>
      </c>
      <c r="F42" s="5">
        <f>VLOOKUP($A42,'Trial Balance'!$A:$ZZ,F$1,FALSE)/1000</f>
        <v>191.29048</v>
      </c>
      <c r="G42" s="185">
        <f>VLOOKUP($A42,'Trial Balance'!$A:$ZZ,G$1,FALSE)/1000</f>
        <v>203.34042000000002</v>
      </c>
      <c r="H42" s="185">
        <f>VLOOKUP($A42,'Trial Balance'!$A:$ZZ,H$1,FALSE)/1000</f>
        <v>182.22685999999999</v>
      </c>
      <c r="I42" s="120">
        <f t="shared" si="1"/>
        <v>189.99400199999999</v>
      </c>
      <c r="J42" s="178">
        <f>VLOOKUP($A42,'Customer Numbers'!$A:$ZZ,J$1,FALSE)/1000</f>
        <v>9.3770000000000007</v>
      </c>
      <c r="K42" s="178">
        <f>VLOOKUP($A42,'Customer Numbers'!$A:$ZZ,K$1,FALSE)/1000</f>
        <v>9.4610000000000003</v>
      </c>
      <c r="L42" s="5">
        <f>VLOOKUP($A42,'Customer Numbers'!$A:$ZZ,L$1,FALSE)/1000</f>
        <v>9.5579999999999998</v>
      </c>
      <c r="M42" s="5">
        <f>VLOOKUP($A42,'Customer Numbers'!$A:$ZZ,M$1,FALSE)/1000</f>
        <v>9.6319999999999997</v>
      </c>
      <c r="N42" s="185">
        <f>VLOOKUP($A42,'Customer Numbers'!$A:$ZZ,N$1,FALSE)/1000</f>
        <v>9.7309999999999999</v>
      </c>
      <c r="O42" s="185">
        <f>VLOOKUP($A42,'Customer Numbers'!$A:$ZZ,O$1,FALSE)/1000</f>
        <v>9.8160000000000007</v>
      </c>
      <c r="P42" s="120">
        <f t="shared" si="2"/>
        <v>9.6395999999999997</v>
      </c>
      <c r="Q42" s="188">
        <f t="shared" si="12"/>
        <v>18.75936013650421</v>
      </c>
      <c r="R42" s="188">
        <f t="shared" si="13"/>
        <v>20.074070394250079</v>
      </c>
      <c r="S42" s="6">
        <f t="shared" si="14"/>
        <v>19.166297342540283</v>
      </c>
      <c r="T42" s="6">
        <f t="shared" si="15"/>
        <v>19.859892026578073</v>
      </c>
      <c r="U42" s="266">
        <f t="shared" si="16"/>
        <v>20.896148391737746</v>
      </c>
      <c r="V42" s="266">
        <f t="shared" si="8"/>
        <v>18.56426854115729</v>
      </c>
      <c r="W42" s="114">
        <f t="shared" si="9"/>
        <v>19.712135339252693</v>
      </c>
    </row>
    <row r="43" spans="1:23" x14ac:dyDescent="0.25">
      <c r="A43" s="32" t="s">
        <v>40</v>
      </c>
      <c r="C43" s="111">
        <f>VLOOKUP($A43,'Trial Balance'!$A:$ZZ,C$1,FALSE)/1000</f>
        <v>650.32336999999995</v>
      </c>
      <c r="D43" s="178">
        <f>VLOOKUP($A43,'Trial Balance'!$A:$ZZ,D$1,FALSE)/1000</f>
        <v>606.99765000000002</v>
      </c>
      <c r="E43" s="5">
        <f>VLOOKUP($A43,'Trial Balance'!$A:$ZZ,E$1,FALSE)/1000</f>
        <v>687.20028000000002</v>
      </c>
      <c r="F43" s="5">
        <f>VLOOKUP($A43,'Trial Balance'!$A:$ZZ,F$1,FALSE)/1000</f>
        <v>696.96425489000001</v>
      </c>
      <c r="G43" s="185">
        <f>VLOOKUP($A43,'Trial Balance'!$A:$ZZ,G$1,FALSE)/1000</f>
        <v>581.09146999999996</v>
      </c>
      <c r="H43" s="185">
        <f>VLOOKUP($A43,'Trial Balance'!$A:$ZZ,H$1,FALSE)/1000</f>
        <v>577.69943999999998</v>
      </c>
      <c r="I43" s="120">
        <f t="shared" si="1"/>
        <v>629.99061897799993</v>
      </c>
      <c r="J43" s="178">
        <f>VLOOKUP($A43,'Customer Numbers'!$A:$ZZ,J$1,FALSE)/1000</f>
        <v>27.405000000000001</v>
      </c>
      <c r="K43" s="178">
        <f>VLOOKUP($A43,'Customer Numbers'!$A:$ZZ,K$1,FALSE)/1000</f>
        <v>27.475000000000001</v>
      </c>
      <c r="L43" s="5">
        <f>VLOOKUP($A43,'Customer Numbers'!$A:$ZZ,L$1,FALSE)/1000</f>
        <v>27.463999999999999</v>
      </c>
      <c r="M43" s="5">
        <f>VLOOKUP($A43,'Customer Numbers'!$A:$ZZ,M$1,FALSE)/1000</f>
        <v>27.538</v>
      </c>
      <c r="N43" s="185">
        <f>VLOOKUP($A43,'Customer Numbers'!$A:$ZZ,N$1,FALSE)/1000</f>
        <v>27.628</v>
      </c>
      <c r="O43" s="185">
        <f>VLOOKUP($A43,'Customer Numbers'!$A:$ZZ,O$1,FALSE)/1000</f>
        <v>27.678000000000001</v>
      </c>
      <c r="P43" s="120">
        <f t="shared" si="2"/>
        <v>27.556600000000003</v>
      </c>
      <c r="Q43" s="188">
        <f t="shared" ref="Q43:U44" si="17">C43/J43</f>
        <v>23.730099251961317</v>
      </c>
      <c r="R43" s="188">
        <f t="shared" si="17"/>
        <v>22.092726114649683</v>
      </c>
      <c r="S43" s="6">
        <f t="shared" si="17"/>
        <v>25.021856976405477</v>
      </c>
      <c r="T43" s="6">
        <f t="shared" si="17"/>
        <v>25.309182035369307</v>
      </c>
      <c r="U43" s="266">
        <f t="shared" si="17"/>
        <v>21.03270124511365</v>
      </c>
      <c r="V43" s="266">
        <f t="shared" si="8"/>
        <v>20.872152612182958</v>
      </c>
      <c r="W43" s="114">
        <f t="shared" si="9"/>
        <v>22.865723796744213</v>
      </c>
    </row>
    <row r="44" spans="1:23" x14ac:dyDescent="0.25">
      <c r="A44" s="32" t="s">
        <v>41</v>
      </c>
      <c r="C44" s="111">
        <f>VLOOKUP($A44,'Trial Balance'!$A:$ZZ,C$1,FALSE)/1000</f>
        <v>224.11819</v>
      </c>
      <c r="D44" s="178">
        <f>VLOOKUP($A44,'Trial Balance'!$A:$ZZ,D$1,FALSE)/1000</f>
        <v>255.81667000000002</v>
      </c>
      <c r="E44" s="5">
        <f>VLOOKUP($A44,'Trial Balance'!$A:$ZZ,E$1,FALSE)/1000</f>
        <v>269.69702000000001</v>
      </c>
      <c r="F44" s="5">
        <f>VLOOKUP($A44,'Trial Balance'!$A:$ZZ,F$1,FALSE)/1000</f>
        <v>258.79039999999998</v>
      </c>
      <c r="G44" s="185">
        <f>VLOOKUP($A44,'Trial Balance'!$A:$ZZ,G$1,FALSE)/1000</f>
        <v>334.16770000000002</v>
      </c>
      <c r="H44" s="185">
        <f>VLOOKUP($A44,'Trial Balance'!$A:$ZZ,H$1,FALSE)/1000</f>
        <v>256.60248999999999</v>
      </c>
      <c r="I44" s="120">
        <f t="shared" si="1"/>
        <v>275.01485600000001</v>
      </c>
      <c r="J44" s="178">
        <f>VLOOKUP($A44,'Customer Numbers'!$A:$ZZ,J$1,FALSE)/1000</f>
        <v>5.98</v>
      </c>
      <c r="K44" s="178">
        <f>VLOOKUP($A44,'Customer Numbers'!$A:$ZZ,K$1,FALSE)/1000</f>
        <v>5.9189999999999996</v>
      </c>
      <c r="L44" s="5">
        <f>VLOOKUP($A44,'Customer Numbers'!$A:$ZZ,L$1,FALSE)/1000</f>
        <v>5.9770000000000003</v>
      </c>
      <c r="M44" s="5">
        <f>VLOOKUP($A44,'Customer Numbers'!$A:$ZZ,M$1,FALSE)/1000</f>
        <v>5.9290000000000003</v>
      </c>
      <c r="N44" s="185">
        <f>VLOOKUP($A44,'Customer Numbers'!$A:$ZZ,N$1,FALSE)/1000</f>
        <v>5.9340000000000002</v>
      </c>
      <c r="O44" s="185">
        <f>VLOOKUP($A44,'Customer Numbers'!$A:$ZZ,O$1,FALSE)/1000</f>
        <v>5.9409999999999998</v>
      </c>
      <c r="P44" s="120">
        <f t="shared" si="2"/>
        <v>5.94</v>
      </c>
      <c r="Q44" s="188">
        <f t="shared" si="17"/>
        <v>37.47795819397993</v>
      </c>
      <c r="R44" s="188">
        <f t="shared" si="17"/>
        <v>43.219575941882077</v>
      </c>
      <c r="S44" s="6">
        <f t="shared" si="17"/>
        <v>45.122472812447718</v>
      </c>
      <c r="T44" s="6">
        <f t="shared" si="17"/>
        <v>43.648237476808902</v>
      </c>
      <c r="U44" s="266">
        <f t="shared" si="17"/>
        <v>56.31407145264577</v>
      </c>
      <c r="V44" s="266">
        <f t="shared" si="8"/>
        <v>43.191801043595355</v>
      </c>
      <c r="W44" s="114">
        <f t="shared" si="9"/>
        <v>46.299231745475964</v>
      </c>
    </row>
    <row r="45" spans="1:23" x14ac:dyDescent="0.25">
      <c r="A45" s="32" t="s">
        <v>42</v>
      </c>
      <c r="C45" s="111">
        <f>VLOOKUP($A45,'Trial Balance'!$A:$ZZ,C$1,FALSE)/1000</f>
        <v>1353.0726000000002</v>
      </c>
      <c r="D45" s="178">
        <f>VLOOKUP($A45,'Trial Balance'!$A:$ZZ,D$1,FALSE)/1000</f>
        <v>1247.7848899999999</v>
      </c>
      <c r="E45" s="5">
        <f>VLOOKUP($A45,'Trial Balance'!$A:$ZZ,E$1,FALSE)/1000</f>
        <v>1362.0805500000001</v>
      </c>
      <c r="F45" s="5">
        <f>VLOOKUP($A45,'Trial Balance'!$A:$ZZ,F$1,FALSE)/1000</f>
        <v>1292.2183500000001</v>
      </c>
      <c r="G45" s="185">
        <f>VLOOKUP($A45,'Trial Balance'!$A:$ZZ,G$1,FALSE)/1000</f>
        <v>1410.86932</v>
      </c>
      <c r="H45" s="185">
        <f>VLOOKUP($A45,'Trial Balance'!$A:$ZZ,H$1,FALSE)/1000</f>
        <v>1465.77963</v>
      </c>
      <c r="I45" s="120">
        <f t="shared" si="1"/>
        <v>1355.7465480000001</v>
      </c>
      <c r="J45" s="178">
        <f>VLOOKUP($A45,'Customer Numbers'!$A:$ZZ,J$1,FALSE)/1000</f>
        <v>70.492000000000004</v>
      </c>
      <c r="K45" s="178">
        <f>VLOOKUP($A45,'Customer Numbers'!$A:$ZZ,K$1,FALSE)/1000</f>
        <v>72.108999999999995</v>
      </c>
      <c r="L45" s="5">
        <f>VLOOKUP($A45,'Customer Numbers'!$A:$ZZ,L$1,FALSE)/1000</f>
        <v>73.134</v>
      </c>
      <c r="M45" s="5">
        <f>VLOOKUP($A45,'Customer Numbers'!$A:$ZZ,M$1,FALSE)/1000</f>
        <v>74.001999999999995</v>
      </c>
      <c r="N45" s="185">
        <f>VLOOKUP($A45,'Customer Numbers'!$A:$ZZ,N$1,FALSE)/1000</f>
        <v>75.11</v>
      </c>
      <c r="O45" s="185">
        <f>VLOOKUP($A45,'Customer Numbers'!$A:$ZZ,O$1,FALSE)/1000</f>
        <v>75.885000000000005</v>
      </c>
      <c r="P45" s="120">
        <f t="shared" si="2"/>
        <v>74.048000000000002</v>
      </c>
      <c r="Q45" s="188">
        <f t="shared" ref="Q45:Q59" si="18">C45/J45</f>
        <v>19.19469727061227</v>
      </c>
      <c r="R45" s="188">
        <f t="shared" ref="R45:R59" si="19">D45/K45</f>
        <v>17.304149135336782</v>
      </c>
      <c r="S45" s="6">
        <f t="shared" ref="S45:S59" si="20">E45/L45</f>
        <v>18.624450324062682</v>
      </c>
      <c r="T45" s="6">
        <f t="shared" ref="T45:T59" si="21">F45/M45</f>
        <v>17.461938190859708</v>
      </c>
      <c r="U45" s="266">
        <f t="shared" ref="U45:U59" si="22">G45/N45</f>
        <v>18.784041006523765</v>
      </c>
      <c r="V45" s="266">
        <f t="shared" si="8"/>
        <v>19.315801937141725</v>
      </c>
      <c r="W45" s="114">
        <f t="shared" si="9"/>
        <v>18.298076118784934</v>
      </c>
    </row>
    <row r="46" spans="1:23" x14ac:dyDescent="0.25">
      <c r="A46" s="32" t="s">
        <v>43</v>
      </c>
      <c r="C46" s="111">
        <f>VLOOKUP($A46,'Trial Balance'!$A:$ZZ,C$1,FALSE)/1000</f>
        <v>241.98989</v>
      </c>
      <c r="D46" s="178">
        <f>VLOOKUP($A46,'Trial Balance'!$A:$ZZ,D$1,FALSE)/1000</f>
        <v>242.32127</v>
      </c>
      <c r="E46" s="5">
        <f>VLOOKUP($A46,'Trial Balance'!$A:$ZZ,E$1,FALSE)/1000</f>
        <v>268.70022999999998</v>
      </c>
      <c r="F46" s="5">
        <f>VLOOKUP($A46,'Trial Balance'!$A:$ZZ,F$1,FALSE)/1000</f>
        <v>234.41882000000001</v>
      </c>
      <c r="G46" s="185">
        <f>VLOOKUP($A46,'Trial Balance'!$A:$ZZ,G$1,FALSE)/1000</f>
        <v>214.18401</v>
      </c>
      <c r="H46" s="185">
        <f>VLOOKUP($A46,'Trial Balance'!$A:$ZZ,H$1,FALSE)/1000</f>
        <v>271.49195000000003</v>
      </c>
      <c r="I46" s="120">
        <f t="shared" si="1"/>
        <v>246.22325599999999</v>
      </c>
      <c r="J46" s="178">
        <f>VLOOKUP($A46,'Customer Numbers'!$A:$ZZ,J$1,FALSE)/1000</f>
        <v>12.365</v>
      </c>
      <c r="K46" s="178">
        <f>VLOOKUP($A46,'Customer Numbers'!$A:$ZZ,K$1,FALSE)/1000</f>
        <v>12.583</v>
      </c>
      <c r="L46" s="5">
        <f>VLOOKUP($A46,'Customer Numbers'!$A:$ZZ,L$1,FALSE)/1000</f>
        <v>12.651999999999999</v>
      </c>
      <c r="M46" s="5">
        <f>VLOOKUP($A46,'Customer Numbers'!$A:$ZZ,M$1,FALSE)/1000</f>
        <v>12.696999999999999</v>
      </c>
      <c r="N46" s="185">
        <f>VLOOKUP($A46,'Customer Numbers'!$A:$ZZ,N$1,FALSE)/1000</f>
        <v>12.775</v>
      </c>
      <c r="O46" s="185">
        <f>VLOOKUP($A46,'Customer Numbers'!$A:$ZZ,O$1,FALSE)/1000</f>
        <v>12.846</v>
      </c>
      <c r="P46" s="120">
        <f t="shared" si="2"/>
        <v>12.710599999999999</v>
      </c>
      <c r="Q46" s="188">
        <f t="shared" si="18"/>
        <v>19.570553174282249</v>
      </c>
      <c r="R46" s="188">
        <f t="shared" si="19"/>
        <v>19.257829611380433</v>
      </c>
      <c r="S46" s="6">
        <f t="shared" si="20"/>
        <v>21.237767151438508</v>
      </c>
      <c r="T46" s="6">
        <f t="shared" si="21"/>
        <v>18.462536032133578</v>
      </c>
      <c r="U46" s="266">
        <f t="shared" si="22"/>
        <v>16.765871624266143</v>
      </c>
      <c r="V46" s="266">
        <f t="shared" si="8"/>
        <v>21.134356998287409</v>
      </c>
      <c r="W46" s="114">
        <f t="shared" si="9"/>
        <v>19.371672283501216</v>
      </c>
    </row>
    <row r="47" spans="1:23" x14ac:dyDescent="0.25">
      <c r="A47" s="32" t="s">
        <v>44</v>
      </c>
      <c r="C47" s="111">
        <f>VLOOKUP($A47,'Trial Balance'!$A:$ZZ,C$1,FALSE)/1000</f>
        <v>864.51048000000003</v>
      </c>
      <c r="D47" s="178">
        <f>VLOOKUP($A47,'Trial Balance'!$A:$ZZ,D$1,FALSE)/1000</f>
        <v>896.45699999999999</v>
      </c>
      <c r="E47" s="5">
        <f>VLOOKUP($A47,'Trial Balance'!$A:$ZZ,E$1,FALSE)/1000</f>
        <v>1093.1849999999999</v>
      </c>
      <c r="F47" s="5">
        <f>VLOOKUP($A47,'Trial Balance'!$A:$ZZ,F$1,FALSE)/1000</f>
        <v>806.35329999999999</v>
      </c>
      <c r="G47" s="185">
        <f>VLOOKUP($A47,'Trial Balance'!$A:$ZZ,G$1,FALSE)/1000</f>
        <v>737.63098000000002</v>
      </c>
      <c r="H47" s="185">
        <f>VLOOKUP($A47,'Trial Balance'!$A:$ZZ,H$1,FALSE)/1000</f>
        <v>735.72043999999994</v>
      </c>
      <c r="I47" s="120">
        <f t="shared" si="1"/>
        <v>853.86934399999996</v>
      </c>
      <c r="J47" s="178">
        <f>VLOOKUP($A47,'Customer Numbers'!$A:$ZZ,J$1,FALSE)/1000</f>
        <v>57.584000000000003</v>
      </c>
      <c r="K47" s="178">
        <f>VLOOKUP($A47,'Customer Numbers'!$A:$ZZ,K$1,FALSE)/1000</f>
        <v>58.744999999999997</v>
      </c>
      <c r="L47" s="5">
        <f>VLOOKUP($A47,'Customer Numbers'!$A:$ZZ,L$1,FALSE)/1000</f>
        <v>59.183</v>
      </c>
      <c r="M47" s="5">
        <f>VLOOKUP($A47,'Customer Numbers'!$A:$ZZ,M$1,FALSE)/1000</f>
        <v>59.485999999999997</v>
      </c>
      <c r="N47" s="185">
        <f>VLOOKUP($A47,'Customer Numbers'!$A:$ZZ,N$1,FALSE)/1000</f>
        <v>60.030999999999999</v>
      </c>
      <c r="O47" s="185">
        <f>VLOOKUP($A47,'Customer Numbers'!$A:$ZZ,O$1,FALSE)/1000</f>
        <v>60.838999999999999</v>
      </c>
      <c r="P47" s="120">
        <f t="shared" si="2"/>
        <v>59.656799999999997</v>
      </c>
      <c r="Q47" s="188">
        <f t="shared" si="18"/>
        <v>15.013032786885246</v>
      </c>
      <c r="R47" s="188">
        <f t="shared" si="19"/>
        <v>15.260141288620309</v>
      </c>
      <c r="S47" s="6">
        <f t="shared" si="20"/>
        <v>18.471267086832366</v>
      </c>
      <c r="T47" s="6">
        <f t="shared" si="21"/>
        <v>13.555345795649396</v>
      </c>
      <c r="U47" s="266">
        <f t="shared" si="22"/>
        <v>12.28750112441905</v>
      </c>
      <c r="V47" s="266">
        <f t="shared" si="8"/>
        <v>12.092908167458374</v>
      </c>
      <c r="W47" s="114">
        <f t="shared" si="9"/>
        <v>14.333432692595897</v>
      </c>
    </row>
    <row r="48" spans="1:23" x14ac:dyDescent="0.25">
      <c r="A48" s="32" t="s">
        <v>45</v>
      </c>
      <c r="C48" s="111">
        <f>VLOOKUP($A48,'Trial Balance'!$A:$ZZ,C$1,FALSE)/1000</f>
        <v>155.95853</v>
      </c>
      <c r="D48" s="178">
        <f>VLOOKUP($A48,'Trial Balance'!$A:$ZZ,D$1,FALSE)/1000</f>
        <v>166.66964999999999</v>
      </c>
      <c r="E48" s="5">
        <f>VLOOKUP($A48,'Trial Balance'!$A:$ZZ,E$1,FALSE)/1000</f>
        <v>198.12767000000002</v>
      </c>
      <c r="F48" s="5">
        <f>VLOOKUP($A48,'Trial Balance'!$A:$ZZ,F$1,FALSE)/1000</f>
        <v>143.67916</v>
      </c>
      <c r="G48" s="185">
        <f>VLOOKUP($A48,'Trial Balance'!$A:$ZZ,G$1,FALSE)/1000</f>
        <v>261.93714</v>
      </c>
      <c r="H48" s="185">
        <f>VLOOKUP($A48,'Trial Balance'!$A:$ZZ,H$1,FALSE)/1000</f>
        <v>91.977419999999995</v>
      </c>
      <c r="I48" s="120">
        <f t="shared" si="1"/>
        <v>172.478208</v>
      </c>
      <c r="J48" s="178">
        <f>VLOOKUP($A48,'Customer Numbers'!$A:$ZZ,J$1,FALSE)/1000</f>
        <v>11.109</v>
      </c>
      <c r="K48" s="178">
        <f>VLOOKUP($A48,'Customer Numbers'!$A:$ZZ,K$1,FALSE)/1000</f>
        <v>11.247</v>
      </c>
      <c r="L48" s="5">
        <f>VLOOKUP($A48,'Customer Numbers'!$A:$ZZ,L$1,FALSE)/1000</f>
        <v>11.32</v>
      </c>
      <c r="M48" s="5">
        <f>VLOOKUP($A48,'Customer Numbers'!$A:$ZZ,M$1,FALSE)/1000</f>
        <v>11.442</v>
      </c>
      <c r="N48" s="185">
        <f>VLOOKUP($A48,'Customer Numbers'!$A:$ZZ,N$1,FALSE)/1000</f>
        <v>11.548999999999999</v>
      </c>
      <c r="O48" s="185">
        <f>VLOOKUP($A48,'Customer Numbers'!$A:$ZZ,O$1,FALSE)/1000</f>
        <v>11.638</v>
      </c>
      <c r="P48" s="120">
        <f t="shared" si="2"/>
        <v>11.4392</v>
      </c>
      <c r="Q48" s="188">
        <f t="shared" si="18"/>
        <v>14.038935097668556</v>
      </c>
      <c r="R48" s="188">
        <f t="shared" si="19"/>
        <v>14.819031741797811</v>
      </c>
      <c r="S48" s="6">
        <f t="shared" si="20"/>
        <v>17.502444346289753</v>
      </c>
      <c r="T48" s="6">
        <f t="shared" si="21"/>
        <v>12.557171823107847</v>
      </c>
      <c r="U48" s="266">
        <f t="shared" si="22"/>
        <v>22.680503939735043</v>
      </c>
      <c r="V48" s="266">
        <f t="shared" si="8"/>
        <v>7.9031981440109984</v>
      </c>
      <c r="W48" s="114">
        <f t="shared" si="9"/>
        <v>15.092469998988292</v>
      </c>
    </row>
    <row r="49" spans="1:23" x14ac:dyDescent="0.25">
      <c r="A49" s="32" t="s">
        <v>46</v>
      </c>
      <c r="C49" s="111">
        <f>VLOOKUP($A49,'Trial Balance'!$A:$ZZ,C$1,FALSE)/1000</f>
        <v>748.15597000000002</v>
      </c>
      <c r="D49" s="178">
        <f>VLOOKUP($A49,'Trial Balance'!$A:$ZZ,D$1,FALSE)/1000</f>
        <v>727.40456999999992</v>
      </c>
      <c r="E49" s="5">
        <f>VLOOKUP($A49,'Trial Balance'!$A:$ZZ,E$1,FALSE)/1000</f>
        <v>722.12363000000005</v>
      </c>
      <c r="F49" s="5">
        <f>VLOOKUP($A49,'Trial Balance'!$A:$ZZ,F$1,FALSE)/1000</f>
        <v>684.03293000000008</v>
      </c>
      <c r="G49" s="185">
        <f>VLOOKUP($A49,'Trial Balance'!$A:$ZZ,G$1,FALSE)/1000</f>
        <v>641.98253</v>
      </c>
      <c r="H49" s="185">
        <f>VLOOKUP($A49,'Trial Balance'!$A:$ZZ,H$1,FALSE)/1000</f>
        <v>733.31695999999999</v>
      </c>
      <c r="I49" s="120">
        <f t="shared" si="1"/>
        <v>701.77212400000008</v>
      </c>
      <c r="J49" s="178">
        <f>VLOOKUP($A49,'Customer Numbers'!$A:$ZZ,J$1,FALSE)/1000</f>
        <v>33.579000000000001</v>
      </c>
      <c r="K49" s="178">
        <f>VLOOKUP($A49,'Customer Numbers'!$A:$ZZ,K$1,FALSE)/1000</f>
        <v>33.613</v>
      </c>
      <c r="L49" s="5">
        <f>VLOOKUP($A49,'Customer Numbers'!$A:$ZZ,L$1,FALSE)/1000</f>
        <v>33.646999999999998</v>
      </c>
      <c r="M49" s="5">
        <f>VLOOKUP($A49,'Customer Numbers'!$A:$ZZ,M$1,FALSE)/1000</f>
        <v>33.750999999999998</v>
      </c>
      <c r="N49" s="185">
        <f>VLOOKUP($A49,'Customer Numbers'!$A:$ZZ,N$1,FALSE)/1000</f>
        <v>33.865000000000002</v>
      </c>
      <c r="O49" s="185">
        <f>VLOOKUP($A49,'Customer Numbers'!$A:$ZZ,O$1,FALSE)/1000</f>
        <v>33.938000000000002</v>
      </c>
      <c r="P49" s="120">
        <f t="shared" si="2"/>
        <v>33.762800000000006</v>
      </c>
      <c r="Q49" s="188">
        <f t="shared" si="18"/>
        <v>22.280472021203728</v>
      </c>
      <c r="R49" s="188">
        <f t="shared" si="19"/>
        <v>21.640572695088206</v>
      </c>
      <c r="S49" s="6">
        <f t="shared" si="20"/>
        <v>21.461753796772374</v>
      </c>
      <c r="T49" s="6">
        <f t="shared" si="21"/>
        <v>20.267041865426215</v>
      </c>
      <c r="U49" s="266">
        <f t="shared" si="22"/>
        <v>18.957109995570647</v>
      </c>
      <c r="V49" s="266">
        <f t="shared" si="8"/>
        <v>21.607547881430843</v>
      </c>
      <c r="W49" s="114">
        <f t="shared" si="9"/>
        <v>20.786805246857657</v>
      </c>
    </row>
    <row r="50" spans="1:23" x14ac:dyDescent="0.25">
      <c r="A50" s="32" t="s">
        <v>47</v>
      </c>
      <c r="C50" s="111">
        <f>VLOOKUP($A50,'Trial Balance'!$A:$ZZ,C$1,FALSE)/1000</f>
        <v>127.93011</v>
      </c>
      <c r="D50" s="178">
        <f>VLOOKUP($A50,'Trial Balance'!$A:$ZZ,D$1,FALSE)/1000</f>
        <v>35.972970000000004</v>
      </c>
      <c r="E50" s="5">
        <f>VLOOKUP($A50,'Trial Balance'!$A:$ZZ,E$1,FALSE)/1000</f>
        <v>30.196529999999999</v>
      </c>
      <c r="F50" s="5">
        <f>VLOOKUP($A50,'Trial Balance'!$A:$ZZ,F$1,FALSE)/1000</f>
        <v>66.020270000000011</v>
      </c>
      <c r="G50" s="185">
        <f>VLOOKUP($A50,'Trial Balance'!$A:$ZZ,G$1,FALSE)/1000</f>
        <v>82.557100000000005</v>
      </c>
      <c r="H50" s="185">
        <f>VLOOKUP($A50,'Trial Balance'!$A:$ZZ,H$1,FALSE)/1000</f>
        <v>42.873940000000005</v>
      </c>
      <c r="I50" s="120">
        <f t="shared" si="1"/>
        <v>51.524162000000004</v>
      </c>
      <c r="J50" s="178">
        <f>VLOOKUP($A50,'Customer Numbers'!$A:$ZZ,J$1,FALSE)/1000</f>
        <v>4.3</v>
      </c>
      <c r="K50" s="178">
        <f>VLOOKUP($A50,'Customer Numbers'!$A:$ZZ,K$1,FALSE)/1000</f>
        <v>4.3120000000000003</v>
      </c>
      <c r="L50" s="5">
        <f>VLOOKUP($A50,'Customer Numbers'!$A:$ZZ,L$1,FALSE)/1000</f>
        <v>4.3250000000000002</v>
      </c>
      <c r="M50" s="5">
        <f>VLOOKUP($A50,'Customer Numbers'!$A:$ZZ,M$1,FALSE)/1000</f>
        <v>4.3449999999999998</v>
      </c>
      <c r="N50" s="185">
        <f>VLOOKUP($A50,'Customer Numbers'!$A:$ZZ,N$1,FALSE)/1000</f>
        <v>4.3639999999999999</v>
      </c>
      <c r="O50" s="185">
        <f>VLOOKUP($A50,'Customer Numbers'!$A:$ZZ,O$1,FALSE)/1000</f>
        <v>4.3840000000000003</v>
      </c>
      <c r="P50" s="120">
        <f t="shared" si="2"/>
        <v>4.3460000000000001</v>
      </c>
      <c r="Q50" s="188">
        <f t="shared" si="18"/>
        <v>29.751188372093026</v>
      </c>
      <c r="R50" s="188">
        <f t="shared" si="19"/>
        <v>8.3425255102040818</v>
      </c>
      <c r="S50" s="6">
        <f t="shared" si="20"/>
        <v>6.9818566473988435</v>
      </c>
      <c r="T50" s="6">
        <f t="shared" si="21"/>
        <v>15.194538550057541</v>
      </c>
      <c r="U50" s="266">
        <f t="shared" si="22"/>
        <v>18.917758936755273</v>
      </c>
      <c r="V50" s="266">
        <f t="shared" si="8"/>
        <v>9.7796395985401467</v>
      </c>
      <c r="W50" s="114">
        <f t="shared" si="9"/>
        <v>11.843263848591178</v>
      </c>
    </row>
    <row r="51" spans="1:23" x14ac:dyDescent="0.25">
      <c r="A51" s="32" t="s">
        <v>48</v>
      </c>
      <c r="C51" s="111">
        <f>VLOOKUP($A51,'Trial Balance'!$A:$ZZ,C$1,FALSE)/1000</f>
        <v>89.200419999999994</v>
      </c>
      <c r="D51" s="178">
        <f>VLOOKUP($A51,'Trial Balance'!$A:$ZZ,D$1,FALSE)/1000</f>
        <v>98.492519999999999</v>
      </c>
      <c r="E51" s="5">
        <f>VLOOKUP($A51,'Trial Balance'!$A:$ZZ,E$1,FALSE)/1000</f>
        <v>72.420529999999999</v>
      </c>
      <c r="F51" s="5">
        <f>VLOOKUP($A51,'Trial Balance'!$A:$ZZ,F$1,FALSE)/1000</f>
        <v>83.084149999999994</v>
      </c>
      <c r="G51" s="185">
        <f>VLOOKUP($A51,'Trial Balance'!$A:$ZZ,G$1,FALSE)/1000</f>
        <v>91.691910000000007</v>
      </c>
      <c r="H51" s="185">
        <f>VLOOKUP($A51,'Trial Balance'!$A:$ZZ,H$1,FALSE)/1000</f>
        <v>67.604619999999997</v>
      </c>
      <c r="I51" s="120">
        <f t="shared" si="1"/>
        <v>82.658746000000008</v>
      </c>
      <c r="J51" s="178">
        <f>VLOOKUP($A51,'Customer Numbers'!$A:$ZZ,J$1,FALSE)/1000</f>
        <v>5.8929999999999998</v>
      </c>
      <c r="K51" s="178">
        <f>VLOOKUP($A51,'Customer Numbers'!$A:$ZZ,K$1,FALSE)/1000</f>
        <v>5.9089999999999998</v>
      </c>
      <c r="L51" s="5">
        <f>VLOOKUP($A51,'Customer Numbers'!$A:$ZZ,L$1,FALSE)/1000</f>
        <v>5.91</v>
      </c>
      <c r="M51" s="5">
        <f>VLOOKUP($A51,'Customer Numbers'!$A:$ZZ,M$1,FALSE)/1000</f>
        <v>5.899</v>
      </c>
      <c r="N51" s="185">
        <f>VLOOKUP($A51,'Customer Numbers'!$A:$ZZ,N$1,FALSE)/1000</f>
        <v>5.9539999999999997</v>
      </c>
      <c r="O51" s="185">
        <f>VLOOKUP($A51,'Customer Numbers'!$A:$ZZ,O$1,FALSE)/1000</f>
        <v>5.98</v>
      </c>
      <c r="P51" s="120">
        <f t="shared" si="2"/>
        <v>5.9304000000000006</v>
      </c>
      <c r="Q51" s="188">
        <f t="shared" si="18"/>
        <v>15.136674020023756</v>
      </c>
      <c r="R51" s="188">
        <f t="shared" si="19"/>
        <v>16.66822135725165</v>
      </c>
      <c r="S51" s="6">
        <f t="shared" si="20"/>
        <v>12.253896785109983</v>
      </c>
      <c r="T51" s="6">
        <f t="shared" si="21"/>
        <v>14.084446516358703</v>
      </c>
      <c r="U51" s="266">
        <f t="shared" si="22"/>
        <v>15.400052065838095</v>
      </c>
      <c r="V51" s="266">
        <f t="shared" si="8"/>
        <v>11.305120401337792</v>
      </c>
      <c r="W51" s="114">
        <f t="shared" si="9"/>
        <v>13.942347425179245</v>
      </c>
    </row>
    <row r="52" spans="1:23" x14ac:dyDescent="0.25">
      <c r="A52" s="32" t="s">
        <v>49</v>
      </c>
      <c r="C52" s="111">
        <f>VLOOKUP($A52,'Trial Balance'!$A:$ZZ,C$1,FALSE)/1000</f>
        <v>88.709140000000005</v>
      </c>
      <c r="D52" s="178">
        <f>VLOOKUP($A52,'Trial Balance'!$A:$ZZ,D$1,FALSE)/1000</f>
        <v>73.739229999999992</v>
      </c>
      <c r="E52" s="5">
        <f>VLOOKUP($A52,'Trial Balance'!$A:$ZZ,E$1,FALSE)/1000</f>
        <v>96.320250000000001</v>
      </c>
      <c r="F52" s="5">
        <f>VLOOKUP($A52,'Trial Balance'!$A:$ZZ,F$1,FALSE)/1000</f>
        <v>85.121510000000001</v>
      </c>
      <c r="G52" s="185">
        <f>VLOOKUP($A52,'Trial Balance'!$A:$ZZ,G$1,FALSE)/1000</f>
        <v>65.659909999999996</v>
      </c>
      <c r="H52" s="185">
        <f>VLOOKUP($A52,'Trial Balance'!$A:$ZZ,H$1,FALSE)/1000</f>
        <v>66.204789999999988</v>
      </c>
      <c r="I52" s="120">
        <f t="shared" si="1"/>
        <v>77.409138000000013</v>
      </c>
      <c r="J52" s="178">
        <f>VLOOKUP($A52,'Customer Numbers'!$A:$ZZ,J$1,FALSE)/1000</f>
        <v>2.8420000000000001</v>
      </c>
      <c r="K52" s="178">
        <f>VLOOKUP($A52,'Customer Numbers'!$A:$ZZ,K$1,FALSE)/1000</f>
        <v>2.839</v>
      </c>
      <c r="L52" s="5">
        <f>VLOOKUP($A52,'Customer Numbers'!$A:$ZZ,L$1,FALSE)/1000</f>
        <v>2.8479999999999999</v>
      </c>
      <c r="M52" s="5">
        <f>VLOOKUP($A52,'Customer Numbers'!$A:$ZZ,M$1,FALSE)/1000</f>
        <v>2.8410000000000002</v>
      </c>
      <c r="N52" s="185">
        <f>VLOOKUP($A52,'Customer Numbers'!$A:$ZZ,N$1,FALSE)/1000</f>
        <v>2.9039999999999999</v>
      </c>
      <c r="O52" s="185">
        <f>VLOOKUP($A52,'Customer Numbers'!$A:$ZZ,O$1,FALSE)/1000</f>
        <v>2.915</v>
      </c>
      <c r="P52" s="120">
        <f t="shared" si="2"/>
        <v>2.8693999999999997</v>
      </c>
      <c r="Q52" s="188">
        <f t="shared" si="18"/>
        <v>31.21363124560169</v>
      </c>
      <c r="R52" s="188">
        <f t="shared" si="19"/>
        <v>25.973663261711867</v>
      </c>
      <c r="S52" s="6">
        <f t="shared" si="20"/>
        <v>33.8203125</v>
      </c>
      <c r="T52" s="6">
        <f t="shared" si="21"/>
        <v>29.961812741992254</v>
      </c>
      <c r="U52" s="266">
        <f t="shared" si="22"/>
        <v>22.610161845730026</v>
      </c>
      <c r="V52" s="266">
        <f t="shared" si="8"/>
        <v>22.711763293310458</v>
      </c>
      <c r="W52" s="114">
        <f t="shared" si="9"/>
        <v>27.015542728548922</v>
      </c>
    </row>
    <row r="53" spans="1:23" x14ac:dyDescent="0.25">
      <c r="A53" s="32" t="s">
        <v>50</v>
      </c>
      <c r="C53" s="111">
        <f>VLOOKUP($A53,'Trial Balance'!$A:$ZZ,C$1,FALSE)/1000</f>
        <v>471.64062000000001</v>
      </c>
      <c r="D53" s="178">
        <f>VLOOKUP($A53,'Trial Balance'!$A:$ZZ,D$1,FALSE)/1000</f>
        <v>497.25362000000001</v>
      </c>
      <c r="E53" s="5">
        <f>VLOOKUP($A53,'Trial Balance'!$A:$ZZ,E$1,FALSE)/1000</f>
        <v>593.37608</v>
      </c>
      <c r="F53" s="5">
        <f>VLOOKUP($A53,'Trial Balance'!$A:$ZZ,F$1,FALSE)/1000</f>
        <v>482.04058000000003</v>
      </c>
      <c r="G53" s="185">
        <f>VLOOKUP($A53,'Trial Balance'!$A:$ZZ,G$1,FALSE)/1000</f>
        <v>439.97827000000001</v>
      </c>
      <c r="H53" s="185">
        <f>VLOOKUP($A53,'Trial Balance'!$A:$ZZ,H$1,FALSE)/1000</f>
        <v>428.81409000000002</v>
      </c>
      <c r="I53" s="120">
        <f t="shared" si="1"/>
        <v>488.29252800000006</v>
      </c>
      <c r="J53" s="178">
        <f>VLOOKUP($A53,'Customer Numbers'!$A:$ZZ,J$1,FALSE)/1000</f>
        <v>56.424999999999997</v>
      </c>
      <c r="K53" s="178">
        <f>VLOOKUP($A53,'Customer Numbers'!$A:$ZZ,K$1,FALSE)/1000</f>
        <v>56.515000000000001</v>
      </c>
      <c r="L53" s="5">
        <f>VLOOKUP($A53,'Customer Numbers'!$A:$ZZ,L$1,FALSE)/1000</f>
        <v>56.7</v>
      </c>
      <c r="M53" s="5">
        <f>VLOOKUP($A53,'Customer Numbers'!$A:$ZZ,M$1,FALSE)/1000</f>
        <v>56.887</v>
      </c>
      <c r="N53" s="185">
        <f>VLOOKUP($A53,'Customer Numbers'!$A:$ZZ,N$1,FALSE)/1000</f>
        <v>56.945</v>
      </c>
      <c r="O53" s="185">
        <f>VLOOKUP($A53,'Customer Numbers'!$A:$ZZ,O$1,FALSE)/1000</f>
        <v>57.088000000000001</v>
      </c>
      <c r="P53" s="120">
        <f t="shared" si="2"/>
        <v>56.826999999999998</v>
      </c>
      <c r="Q53" s="188">
        <f t="shared" si="18"/>
        <v>8.3587172352680561</v>
      </c>
      <c r="R53" s="188">
        <f t="shared" si="19"/>
        <v>8.7986131115633022</v>
      </c>
      <c r="S53" s="6">
        <f t="shared" si="20"/>
        <v>10.46518659611993</v>
      </c>
      <c r="T53" s="6">
        <f t="shared" si="21"/>
        <v>8.4736509220032694</v>
      </c>
      <c r="U53" s="266">
        <f t="shared" si="22"/>
        <v>7.7263722890508388</v>
      </c>
      <c r="V53" s="266">
        <f t="shared" si="8"/>
        <v>7.5114575742713008</v>
      </c>
      <c r="W53" s="114">
        <f t="shared" si="9"/>
        <v>8.5950560986017273</v>
      </c>
    </row>
    <row r="54" spans="1:23" x14ac:dyDescent="0.25">
      <c r="A54" s="32" t="s">
        <v>51</v>
      </c>
      <c r="C54" s="111">
        <f>VLOOKUP($A54,'Trial Balance'!$A:$ZZ,C$1,FALSE)/1000</f>
        <v>126.17795</v>
      </c>
      <c r="D54" s="178">
        <f>VLOOKUP($A54,'Trial Balance'!$A:$ZZ,D$1,FALSE)/1000</f>
        <v>123.19638</v>
      </c>
      <c r="E54" s="5">
        <f>VLOOKUP($A54,'Trial Balance'!$A:$ZZ,E$1,FALSE)/1000</f>
        <v>62.392949999999999</v>
      </c>
      <c r="F54" s="5">
        <f>VLOOKUP($A54,'Trial Balance'!$A:$ZZ,F$1,FALSE)/1000</f>
        <v>105.38558999999999</v>
      </c>
      <c r="G54" s="185">
        <f>VLOOKUP($A54,'Trial Balance'!$A:$ZZ,G$1,FALSE)/1000</f>
        <v>82.760570000000001</v>
      </c>
      <c r="H54" s="185">
        <f>VLOOKUP($A54,'Trial Balance'!$A:$ZZ,H$1,FALSE)/1000</f>
        <v>68.190539999999999</v>
      </c>
      <c r="I54" s="120">
        <f t="shared" si="1"/>
        <v>88.385206000000011</v>
      </c>
      <c r="J54" s="178">
        <f>VLOOKUP($A54,'Customer Numbers'!$A:$ZZ,J$1,FALSE)/1000</f>
        <v>7.2009999999999996</v>
      </c>
      <c r="K54" s="178">
        <f>VLOOKUP($A54,'Customer Numbers'!$A:$ZZ,K$1,FALSE)/1000</f>
        <v>7.1230000000000002</v>
      </c>
      <c r="L54" s="5">
        <f>VLOOKUP($A54,'Customer Numbers'!$A:$ZZ,L$1,FALSE)/1000</f>
        <v>7.1289999999999996</v>
      </c>
      <c r="M54" s="5">
        <f>VLOOKUP($A54,'Customer Numbers'!$A:$ZZ,M$1,FALSE)/1000</f>
        <v>7.7190000000000003</v>
      </c>
      <c r="N54" s="185">
        <f>VLOOKUP($A54,'Customer Numbers'!$A:$ZZ,N$1,FALSE)/1000</f>
        <v>7.9340000000000002</v>
      </c>
      <c r="O54" s="185">
        <f>VLOOKUP($A54,'Customer Numbers'!$A:$ZZ,O$1,FALSE)/1000</f>
        <v>8.1890000000000001</v>
      </c>
      <c r="P54" s="120">
        <f t="shared" si="2"/>
        <v>7.6188000000000002</v>
      </c>
      <c r="Q54" s="188">
        <f t="shared" si="18"/>
        <v>17.522281627551727</v>
      </c>
      <c r="R54" s="188">
        <f t="shared" si="19"/>
        <v>17.295574898217044</v>
      </c>
      <c r="S54" s="6">
        <f t="shared" si="20"/>
        <v>8.7519918642165813</v>
      </c>
      <c r="T54" s="6">
        <f t="shared" si="21"/>
        <v>13.652751651768362</v>
      </c>
      <c r="U54" s="266">
        <f t="shared" si="22"/>
        <v>10.431128056465843</v>
      </c>
      <c r="V54" s="266">
        <f t="shared" si="8"/>
        <v>8.3270899987788489</v>
      </c>
      <c r="W54" s="114">
        <f t="shared" si="9"/>
        <v>11.691707293889337</v>
      </c>
    </row>
    <row r="55" spans="1:23" x14ac:dyDescent="0.25">
      <c r="A55" s="32" t="s">
        <v>52</v>
      </c>
      <c r="C55" s="111">
        <f>VLOOKUP($A55,'Trial Balance'!$A:$ZZ,C$1,FALSE)/1000</f>
        <v>4490.0415300000004</v>
      </c>
      <c r="D55" s="178">
        <f>VLOOKUP($A55,'Trial Balance'!$A:$ZZ,D$1,FALSE)/1000</f>
        <v>5193.3088699999998</v>
      </c>
      <c r="E55" s="5">
        <f>VLOOKUP($A55,'Trial Balance'!$A:$ZZ,E$1,FALSE)/1000</f>
        <v>5556.2187400000003</v>
      </c>
      <c r="F55" s="5">
        <f>VLOOKUP($A55,'Trial Balance'!$A:$ZZ,F$1,FALSE)/1000</f>
        <v>5655.8415199999999</v>
      </c>
      <c r="G55" s="185">
        <f>VLOOKUP($A55,'Trial Balance'!$A:$ZZ,G$1,FALSE)/1000</f>
        <v>4656.3014999999996</v>
      </c>
      <c r="H55" s="185">
        <f>VLOOKUP($A55,'Trial Balance'!$A:$ZZ,H$1,FALSE)/1000</f>
        <v>4852.8964100000003</v>
      </c>
      <c r="I55" s="120">
        <f t="shared" si="1"/>
        <v>5182.9134080000003</v>
      </c>
      <c r="J55" s="178">
        <f>VLOOKUP($A55,'Customer Numbers'!$A:$ZZ,J$1,FALSE)/1000</f>
        <v>767.94600000000003</v>
      </c>
      <c r="K55" s="178">
        <f>VLOOKUP($A55,'Customer Numbers'!$A:$ZZ,K$1,FALSE)/1000</f>
        <v>772.62400000000002</v>
      </c>
      <c r="L55" s="5">
        <f>VLOOKUP($A55,'Customer Numbers'!$A:$ZZ,L$1,FALSE)/1000</f>
        <v>777.904</v>
      </c>
      <c r="M55" s="5">
        <f>VLOOKUP($A55,'Customer Numbers'!$A:$ZZ,M$1,FALSE)/1000</f>
        <v>779.17600000000004</v>
      </c>
      <c r="N55" s="185">
        <f>VLOOKUP($A55,'Customer Numbers'!$A:$ZZ,N$1,FALSE)/1000</f>
        <v>785.66700000000003</v>
      </c>
      <c r="O55" s="185">
        <f>VLOOKUP($A55,'Customer Numbers'!$A:$ZZ,O$1,FALSE)/1000</f>
        <v>790.51800000000003</v>
      </c>
      <c r="P55" s="120">
        <f t="shared" si="2"/>
        <v>781.17780000000005</v>
      </c>
      <c r="Q55" s="188">
        <f t="shared" si="18"/>
        <v>5.8468193466728131</v>
      </c>
      <c r="R55" s="188">
        <f t="shared" si="19"/>
        <v>6.7216509841785914</v>
      </c>
      <c r="S55" s="6">
        <f t="shared" si="20"/>
        <v>7.142550674633374</v>
      </c>
      <c r="T55" s="6">
        <f t="shared" si="21"/>
        <v>7.2587470866659132</v>
      </c>
      <c r="U55" s="266">
        <f t="shared" si="22"/>
        <v>5.9265585801618235</v>
      </c>
      <c r="V55" s="266">
        <f t="shared" si="8"/>
        <v>6.1388816067439329</v>
      </c>
      <c r="W55" s="114">
        <f t="shared" si="9"/>
        <v>6.6376777864767265</v>
      </c>
    </row>
    <row r="56" spans="1:23" x14ac:dyDescent="0.25">
      <c r="A56" s="32" t="s">
        <v>53</v>
      </c>
      <c r="C56" s="111">
        <f>VLOOKUP($A56,'Trial Balance'!$A:$ZZ,C$1,FALSE)/1000</f>
        <v>182.63177999999999</v>
      </c>
      <c r="D56" s="178">
        <f>VLOOKUP($A56,'Trial Balance'!$A:$ZZ,D$1,FALSE)/1000</f>
        <v>224.91666000000001</v>
      </c>
      <c r="E56" s="5">
        <f>VLOOKUP($A56,'Trial Balance'!$A:$ZZ,E$1,FALSE)/1000</f>
        <v>232.24098000000001</v>
      </c>
      <c r="F56" s="5">
        <f>VLOOKUP($A56,'Trial Balance'!$A:$ZZ,F$1,FALSE)/1000</f>
        <v>171.48976000000002</v>
      </c>
      <c r="G56" s="185">
        <f>VLOOKUP($A56,'Trial Balance'!$A:$ZZ,G$1,FALSE)/1000</f>
        <v>176.16542000000001</v>
      </c>
      <c r="H56" s="185">
        <f>VLOOKUP($A56,'Trial Balance'!$A:$ZZ,H$1,FALSE)/1000</f>
        <v>199.85728</v>
      </c>
      <c r="I56" s="120">
        <f t="shared" si="1"/>
        <v>200.93402</v>
      </c>
      <c r="J56" s="178">
        <f>VLOOKUP($A56,'Customer Numbers'!$A:$ZZ,J$1,FALSE)/1000</f>
        <v>13.592000000000001</v>
      </c>
      <c r="K56" s="178">
        <f>VLOOKUP($A56,'Customer Numbers'!$A:$ZZ,K$1,FALSE)/1000</f>
        <v>13.789</v>
      </c>
      <c r="L56" s="5">
        <f>VLOOKUP($A56,'Customer Numbers'!$A:$ZZ,L$1,FALSE)/1000</f>
        <v>14.003</v>
      </c>
      <c r="M56" s="5">
        <f>VLOOKUP($A56,'Customer Numbers'!$A:$ZZ,M$1,FALSE)/1000</f>
        <v>14.238</v>
      </c>
      <c r="N56" s="185">
        <f>VLOOKUP($A56,'Customer Numbers'!$A:$ZZ,N$1,FALSE)/1000</f>
        <v>14.488</v>
      </c>
      <c r="O56" s="185">
        <f>VLOOKUP($A56,'Customer Numbers'!$A:$ZZ,O$1,FALSE)/1000</f>
        <v>14.863</v>
      </c>
      <c r="P56" s="120">
        <f t="shared" si="2"/>
        <v>14.276199999999999</v>
      </c>
      <c r="Q56" s="188">
        <f t="shared" si="18"/>
        <v>13.436711300765156</v>
      </c>
      <c r="R56" s="188">
        <f t="shared" si="19"/>
        <v>16.311310464863297</v>
      </c>
      <c r="S56" s="6">
        <f t="shared" si="20"/>
        <v>16.585087481254018</v>
      </c>
      <c r="T56" s="6">
        <f t="shared" si="21"/>
        <v>12.044511869644614</v>
      </c>
      <c r="U56" s="266">
        <f t="shared" si="22"/>
        <v>12.159402263942575</v>
      </c>
      <c r="V56" s="266">
        <f t="shared" si="8"/>
        <v>13.446631231918186</v>
      </c>
      <c r="W56" s="114">
        <f t="shared" si="9"/>
        <v>14.109388662324539</v>
      </c>
    </row>
    <row r="57" spans="1:23" x14ac:dyDescent="0.25">
      <c r="A57" s="32" t="s">
        <v>55</v>
      </c>
      <c r="C57" s="111">
        <f>VLOOKUP($A57,'Trial Balance'!$A:$ZZ,C$1,FALSE)/1000</f>
        <v>426.24900000000002</v>
      </c>
      <c r="D57" s="178">
        <f>VLOOKUP($A57,'Trial Balance'!$A:$ZZ,D$1,FALSE)/1000</f>
        <v>272.99853000000002</v>
      </c>
      <c r="E57" s="5">
        <f>VLOOKUP($A57,'Trial Balance'!$A:$ZZ,E$1,FALSE)/1000</f>
        <v>291.39542</v>
      </c>
      <c r="F57" s="5">
        <f>VLOOKUP($A57,'Trial Balance'!$A:$ZZ,F$1,FALSE)/1000</f>
        <v>326.16129999999998</v>
      </c>
      <c r="G57" s="185">
        <f>VLOOKUP($A57,'Trial Balance'!$A:$ZZ,G$1,FALSE)/1000</f>
        <v>399.48716999999999</v>
      </c>
      <c r="H57" s="185">
        <f>VLOOKUP($A57,'Trial Balance'!$A:$ZZ,H$1,FALSE)/1000</f>
        <v>411.51697999999999</v>
      </c>
      <c r="I57" s="120">
        <f t="shared" si="1"/>
        <v>340.31188000000003</v>
      </c>
      <c r="J57" s="178">
        <f>VLOOKUP($A57,'Customer Numbers'!$A:$ZZ,J$1,FALSE)/1000</f>
        <v>23.047999999999998</v>
      </c>
      <c r="K57" s="178">
        <f>VLOOKUP($A57,'Customer Numbers'!$A:$ZZ,K$1,FALSE)/1000</f>
        <v>23.366</v>
      </c>
      <c r="L57" s="5">
        <f>VLOOKUP($A57,'Customer Numbers'!$A:$ZZ,L$1,FALSE)/1000</f>
        <v>23.664000000000001</v>
      </c>
      <c r="M57" s="5">
        <f>VLOOKUP($A57,'Customer Numbers'!$A:$ZZ,M$1,FALSE)/1000</f>
        <v>24.053999999999998</v>
      </c>
      <c r="N57" s="185">
        <f>VLOOKUP($A57,'Customer Numbers'!$A:$ZZ,N$1,FALSE)/1000</f>
        <v>24.626999999999999</v>
      </c>
      <c r="O57" s="185">
        <f>VLOOKUP($A57,'Customer Numbers'!$A:$ZZ,O$1,FALSE)/1000</f>
        <v>25.062999999999999</v>
      </c>
      <c r="P57" s="120">
        <f t="shared" si="2"/>
        <v>24.154800000000002</v>
      </c>
      <c r="Q57" s="188">
        <f t="shared" si="18"/>
        <v>18.493969107948633</v>
      </c>
      <c r="R57" s="188">
        <f t="shared" si="19"/>
        <v>11.683579988016778</v>
      </c>
      <c r="S57" s="6">
        <f t="shared" si="20"/>
        <v>12.313870013522649</v>
      </c>
      <c r="T57" s="6">
        <f t="shared" si="21"/>
        <v>13.559545189989191</v>
      </c>
      <c r="U57" s="266">
        <f t="shared" si="22"/>
        <v>16.221511755390427</v>
      </c>
      <c r="V57" s="266">
        <f t="shared" si="8"/>
        <v>16.41930255755496</v>
      </c>
      <c r="W57" s="114">
        <f t="shared" si="9"/>
        <v>14.0395619008948</v>
      </c>
    </row>
    <row r="58" spans="1:23" x14ac:dyDescent="0.25">
      <c r="A58" s="32" t="s">
        <v>56</v>
      </c>
      <c r="C58" s="111">
        <f>VLOOKUP($A58,'Trial Balance'!$A:$ZZ,C$1,FALSE)/1000</f>
        <v>156.67982000000001</v>
      </c>
      <c r="D58" s="178">
        <f>VLOOKUP($A58,'Trial Balance'!$A:$ZZ,D$1,FALSE)/1000</f>
        <v>147.19148000000001</v>
      </c>
      <c r="E58" s="5">
        <f>VLOOKUP($A58,'Trial Balance'!$A:$ZZ,E$1,FALSE)/1000</f>
        <v>160.37210999999999</v>
      </c>
      <c r="F58" s="5">
        <f>VLOOKUP($A58,'Trial Balance'!$A:$ZZ,F$1,FALSE)/1000</f>
        <v>133.39341000000002</v>
      </c>
      <c r="G58" s="185">
        <f>VLOOKUP($A58,'Trial Balance'!$A:$ZZ,G$1,FALSE)/1000</f>
        <v>133.81777</v>
      </c>
      <c r="H58" s="185">
        <f>VLOOKUP($A58,'Trial Balance'!$A:$ZZ,H$1,FALSE)/1000</f>
        <v>146.70314999999999</v>
      </c>
      <c r="I58" s="120">
        <f t="shared" si="1"/>
        <v>144.29558400000002</v>
      </c>
      <c r="J58" s="178">
        <f>VLOOKUP($A58,'Customer Numbers'!$A:$ZZ,J$1,FALSE)/1000</f>
        <v>3.77</v>
      </c>
      <c r="K58" s="178">
        <f>VLOOKUP($A58,'Customer Numbers'!$A:$ZZ,K$1,FALSE)/1000</f>
        <v>3.8050000000000002</v>
      </c>
      <c r="L58" s="5">
        <f>VLOOKUP($A58,'Customer Numbers'!$A:$ZZ,L$1,FALSE)/1000</f>
        <v>3.83</v>
      </c>
      <c r="M58" s="5">
        <f>VLOOKUP($A58,'Customer Numbers'!$A:$ZZ,M$1,FALSE)/1000</f>
        <v>3.859</v>
      </c>
      <c r="N58" s="185">
        <f>VLOOKUP($A58,'Customer Numbers'!$A:$ZZ,N$1,FALSE)/1000</f>
        <v>3.9420000000000002</v>
      </c>
      <c r="O58" s="185">
        <f>VLOOKUP($A58,'Customer Numbers'!$A:$ZZ,O$1,FALSE)/1000</f>
        <v>4.0529999999999999</v>
      </c>
      <c r="P58" s="120">
        <f t="shared" si="2"/>
        <v>3.8978000000000002</v>
      </c>
      <c r="Q58" s="188">
        <f t="shared" si="18"/>
        <v>41.559633952254643</v>
      </c>
      <c r="R58" s="188">
        <f t="shared" si="19"/>
        <v>38.683700394218135</v>
      </c>
      <c r="S58" s="6">
        <f t="shared" si="20"/>
        <v>41.872613577023493</v>
      </c>
      <c r="T58" s="6">
        <f t="shared" si="21"/>
        <v>34.566833376522418</v>
      </c>
      <c r="U58" s="266">
        <f t="shared" si="22"/>
        <v>33.946669203450021</v>
      </c>
      <c r="V58" s="266">
        <f t="shared" si="8"/>
        <v>36.196188008882309</v>
      </c>
      <c r="W58" s="114">
        <f t="shared" si="9"/>
        <v>37.053200912019278</v>
      </c>
    </row>
    <row r="59" spans="1:23" ht="15.75" thickBot="1" x14ac:dyDescent="0.3">
      <c r="A59" s="33" t="s">
        <v>57</v>
      </c>
      <c r="C59" s="121">
        <f>VLOOKUP($A59,'Trial Balance'!$A:$ZZ,C$1,FALSE)/1000</f>
        <v>520.28399999999999</v>
      </c>
      <c r="D59" s="179">
        <f>VLOOKUP($A59,'Trial Balance'!$A:$ZZ,D$1,FALSE)/1000</f>
        <v>547.02207999999996</v>
      </c>
      <c r="E59" s="122">
        <f>VLOOKUP($A59,'Trial Balance'!$A:$ZZ,E$1,FALSE)/1000</f>
        <v>562.76111000000003</v>
      </c>
      <c r="F59" s="122">
        <f>VLOOKUP($A59,'Trial Balance'!$A:$ZZ,F$1,FALSE)/1000</f>
        <v>445.90008</v>
      </c>
      <c r="G59" s="186">
        <f>VLOOKUP($A59,'Trial Balance'!$A:$ZZ,G$1,FALSE)/1000</f>
        <v>418.56608</v>
      </c>
      <c r="H59" s="186">
        <f>VLOOKUP($A59,'Trial Balance'!$A:$ZZ,H$1,FALSE)/1000</f>
        <v>528.82111999999995</v>
      </c>
      <c r="I59" s="123">
        <f t="shared" si="1"/>
        <v>500.61409400000002</v>
      </c>
      <c r="J59" s="179">
        <f>VLOOKUP($A59,'Customer Numbers'!$A:$ZZ,J$1,FALSE)/1000</f>
        <v>23.373000000000001</v>
      </c>
      <c r="K59" s="179">
        <f>VLOOKUP($A59,'Customer Numbers'!$A:$ZZ,K$1,FALSE)/1000</f>
        <v>23.547000000000001</v>
      </c>
      <c r="L59" s="122">
        <f>VLOOKUP($A59,'Customer Numbers'!$A:$ZZ,L$1,FALSE)/1000</f>
        <v>23.774000000000001</v>
      </c>
      <c r="M59" s="122">
        <f>VLOOKUP($A59,'Customer Numbers'!$A:$ZZ,M$1,FALSE)/1000</f>
        <v>23.952999999999999</v>
      </c>
      <c r="N59" s="186">
        <f>VLOOKUP($A59,'Customer Numbers'!$A:$ZZ,N$1,FALSE)/1000</f>
        <v>24.201000000000001</v>
      </c>
      <c r="O59" s="186">
        <f>VLOOKUP($A59,'Customer Numbers'!$A:$ZZ,O$1,FALSE)/1000</f>
        <v>24.428999999999998</v>
      </c>
      <c r="P59" s="123">
        <f t="shared" si="2"/>
        <v>23.980799999999999</v>
      </c>
      <c r="Q59" s="189">
        <f t="shared" si="18"/>
        <v>22.260043640097546</v>
      </c>
      <c r="R59" s="189">
        <f t="shared" si="19"/>
        <v>23.231073172803328</v>
      </c>
      <c r="S59" s="116">
        <f t="shared" si="20"/>
        <v>23.671284175990579</v>
      </c>
      <c r="T59" s="116">
        <f t="shared" si="21"/>
        <v>18.615625600133594</v>
      </c>
      <c r="U59" s="267">
        <f t="shared" si="22"/>
        <v>17.29540432213545</v>
      </c>
      <c r="V59" s="267">
        <f t="shared" si="8"/>
        <v>21.647268410495723</v>
      </c>
      <c r="W59" s="117">
        <f t="shared" si="9"/>
        <v>20.892131136311736</v>
      </c>
    </row>
    <row r="60" spans="1:23" ht="15.75" thickBot="1" x14ac:dyDescent="0.3"/>
    <row r="61" spans="1:23" x14ac:dyDescent="0.25">
      <c r="A61" s="139" t="s">
        <v>358</v>
      </c>
      <c r="C61" s="208">
        <f t="shared" ref="C61:H61" si="23">MAX(C6:C59)</f>
        <v>25960.247920000002</v>
      </c>
      <c r="D61" s="270">
        <f t="shared" si="23"/>
        <v>32059.180130000001</v>
      </c>
      <c r="E61" s="209">
        <f t="shared" si="23"/>
        <v>29411.004140000001</v>
      </c>
      <c r="F61" s="209">
        <f t="shared" si="23"/>
        <v>27307.426510000001</v>
      </c>
      <c r="G61" s="262">
        <f t="shared" si="23"/>
        <v>27329.230319999999</v>
      </c>
      <c r="H61" s="262">
        <f t="shared" si="23"/>
        <v>30506.363949999999</v>
      </c>
      <c r="I61" s="193">
        <f>AVERAGEIF(D61:H61,"&lt;&gt;0")</f>
        <v>29322.641009999999</v>
      </c>
      <c r="J61" s="208">
        <f t="shared" ref="J61:O61" si="24">MAX(J6:J59)</f>
        <v>1371.6369999999999</v>
      </c>
      <c r="K61" s="270">
        <f t="shared" si="24"/>
        <v>1385.191</v>
      </c>
      <c r="L61" s="209">
        <f t="shared" si="24"/>
        <v>1394.5930000000001</v>
      </c>
      <c r="M61" s="209">
        <f t="shared" si="24"/>
        <v>1412.14</v>
      </c>
      <c r="N61" s="262">
        <f t="shared" si="24"/>
        <v>1424.4110000000001</v>
      </c>
      <c r="O61" s="262">
        <f t="shared" si="24"/>
        <v>1440.43</v>
      </c>
      <c r="P61" s="193">
        <f>AVERAGEIF(K61:O61,"&lt;&gt;0")</f>
        <v>1411.3530000000001</v>
      </c>
      <c r="Q61" s="210">
        <f t="shared" ref="Q61:V61" si="25">MAX(Q6:Q59)</f>
        <v>82.459634936881613</v>
      </c>
      <c r="R61" s="280">
        <f t="shared" si="25"/>
        <v>74.85134715467963</v>
      </c>
      <c r="S61" s="211">
        <f t="shared" si="25"/>
        <v>70.718591033071945</v>
      </c>
      <c r="T61" s="211">
        <f t="shared" si="25"/>
        <v>75.252089244473765</v>
      </c>
      <c r="U61" s="268">
        <f t="shared" si="25"/>
        <v>70.638055123906113</v>
      </c>
      <c r="V61" s="268">
        <f t="shared" si="25"/>
        <v>73.556388258190069</v>
      </c>
      <c r="W61" s="212">
        <f>AVERAGEIF(R61:V61,"&lt;&gt;0")</f>
        <v>73.003294162864307</v>
      </c>
    </row>
    <row r="62" spans="1:23" x14ac:dyDescent="0.25">
      <c r="A62" s="32" t="s">
        <v>359</v>
      </c>
      <c r="C62" s="194" cm="1">
        <f t="array" ref="C62">MIN(IF(C6:C59&gt;0,C6:C59))</f>
        <v>2.5353300000000001</v>
      </c>
      <c r="D62" s="271" cm="1">
        <f t="array" ref="D62">MIN(IF(D6:D59&gt;0,D6:D59))</f>
        <v>15.62753</v>
      </c>
      <c r="E62" s="191" cm="1">
        <f t="array" ref="E62">MIN(IF(E6:E59&gt;0,E6:E59))</f>
        <v>8.0716000000000001</v>
      </c>
      <c r="F62" s="191" cm="1">
        <f t="array" ref="F62">MIN(IF(F6:F59&gt;0,F6:F59))</f>
        <v>6.4895899999999997</v>
      </c>
      <c r="G62" s="263" cm="1">
        <f t="array" ref="G62">MIN(IF(G6:G59&gt;0,G6:G59))</f>
        <v>2.3344200000000002</v>
      </c>
      <c r="H62" s="263" cm="1">
        <f t="array" ref="H62">MIN(IF(H6:H59&gt;0,H6:H59))</f>
        <v>2.6090999999999998</v>
      </c>
      <c r="I62" s="195">
        <f>AVERAGEIF(D62:H62,"&lt;&gt;0")</f>
        <v>7.0264479999999994</v>
      </c>
      <c r="J62" s="194" cm="1">
        <f t="array" ref="J62">MIN(IF(J6:J59&gt;0,J6:J59))</f>
        <v>1.2370000000000001</v>
      </c>
      <c r="K62" s="271" cm="1">
        <f t="array" ref="K62">MIN(IF(K6:K59&gt;0,K6:K59))</f>
        <v>1.208</v>
      </c>
      <c r="L62" s="191" cm="1">
        <f t="array" ref="L62">MIN(IF(L6:L59&gt;0,L6:L59))</f>
        <v>1.222</v>
      </c>
      <c r="M62" s="191" cm="1">
        <f t="array" ref="M62">MIN(IF(M6:M59&gt;0,M6:M59))</f>
        <v>1.2230000000000001</v>
      </c>
      <c r="N62" s="263" cm="1">
        <f t="array" ref="N62">MIN(IF(N6:N59&gt;0,N6:N59))</f>
        <v>1.224</v>
      </c>
      <c r="O62" s="263" cm="1">
        <f t="array" ref="O62">MIN(IF(O6:O59&gt;0,O6:O59))</f>
        <v>1.224</v>
      </c>
      <c r="P62" s="195">
        <f>AVERAGEIF(K62:O62,"&lt;&gt;0")</f>
        <v>1.2202</v>
      </c>
      <c r="Q62" s="199" cm="1">
        <f t="array" ref="Q62">MIN(IF(Q6:Q59&gt;0,Q6:Q59))</f>
        <v>1.1308340767172169</v>
      </c>
      <c r="R62" s="281" cm="1">
        <f t="array" ref="R62">MIN(IF(R6:R59&gt;0,R6:R59))</f>
        <v>4.3510364495143037</v>
      </c>
      <c r="S62" s="192" cm="1">
        <f t="array" ref="S62">MIN(IF(S6:S59&gt;0,S6:S59))</f>
        <v>5.0631022823330509</v>
      </c>
      <c r="T62" s="192" cm="1">
        <f t="array" ref="T62">MIN(IF(T6:T59&gt;0,T6:T59))</f>
        <v>2.6938937318389375</v>
      </c>
      <c r="U62" s="269" cm="1">
        <f t="array" ref="U62">MIN(IF(U6:U59&gt;0,U6:U59))</f>
        <v>1.3481186094069531</v>
      </c>
      <c r="V62" s="269" cm="1">
        <f t="array" ref="V62">MIN(IF(V6:V59&gt;0,V6:V59))</f>
        <v>1.0132427184466017</v>
      </c>
      <c r="W62" s="200">
        <f>AVERAGEIF(R62:V62,"&lt;&gt;0")</f>
        <v>2.8938787583079693</v>
      </c>
    </row>
    <row r="63" spans="1:23" ht="15.75" thickBot="1" x14ac:dyDescent="0.3">
      <c r="A63" s="33" t="s">
        <v>360</v>
      </c>
      <c r="C63" s="121">
        <f>C61/C62</f>
        <v>10239.396023397348</v>
      </c>
      <c r="D63" s="179">
        <f t="shared" ref="D63:U63" si="26">D61/D62</f>
        <v>2051.4553566686482</v>
      </c>
      <c r="E63" s="122">
        <f t="shared" si="26"/>
        <v>3643.7638312106646</v>
      </c>
      <c r="F63" s="122">
        <f t="shared" si="26"/>
        <v>4207.8816242628582</v>
      </c>
      <c r="G63" s="186">
        <f t="shared" si="26"/>
        <v>11707.07512786902</v>
      </c>
      <c r="H63" s="186">
        <f>H61/H62</f>
        <v>11692.293875282665</v>
      </c>
      <c r="I63" s="123">
        <f>AVERAGEIF(D63:H63,"&lt;&gt;0")</f>
        <v>6660.4939630587714</v>
      </c>
      <c r="J63" s="121">
        <f t="shared" si="26"/>
        <v>1108.8415521422796</v>
      </c>
      <c r="K63" s="179">
        <f t="shared" si="26"/>
        <v>1146.6812913907286</v>
      </c>
      <c r="L63" s="122">
        <f t="shared" si="26"/>
        <v>1141.2381342062195</v>
      </c>
      <c r="M63" s="122">
        <f t="shared" si="26"/>
        <v>1154.6524938675389</v>
      </c>
      <c r="N63" s="186">
        <f t="shared" si="26"/>
        <v>1163.7344771241831</v>
      </c>
      <c r="O63" s="186">
        <f>O61/O62</f>
        <v>1176.8218954248366</v>
      </c>
      <c r="P63" s="123">
        <f>AVERAGEIF(K63:O63,"&lt;&gt;0")</f>
        <v>1156.6256584027012</v>
      </c>
      <c r="Q63" s="115">
        <f t="shared" si="26"/>
        <v>72.91930499323108</v>
      </c>
      <c r="R63" s="189">
        <f t="shared" si="26"/>
        <v>17.20310735687703</v>
      </c>
      <c r="S63" s="116">
        <f t="shared" si="26"/>
        <v>13.967442704018453</v>
      </c>
      <c r="T63" s="116">
        <f t="shared" si="26"/>
        <v>27.934319886146472</v>
      </c>
      <c r="U63" s="267">
        <f t="shared" si="26"/>
        <v>52.397507631009034</v>
      </c>
      <c r="V63" s="267">
        <f>V61/V62</f>
        <v>72.595032679789767</v>
      </c>
      <c r="W63" s="117">
        <f>AVERAGEIF(R63:V63,"&lt;&gt;0")</f>
        <v>36.819482051568151</v>
      </c>
    </row>
    <row r="64" spans="1:23" ht="15.75" thickBot="1" x14ac:dyDescent="0.3"/>
    <row r="65" spans="1:24" ht="15.75" thickBot="1" x14ac:dyDescent="0.3">
      <c r="A65" s="207" t="s">
        <v>413</v>
      </c>
      <c r="C65" s="364">
        <f t="shared" ref="C65:H65" si="27">SUM(C6:C59)</f>
        <v>75835.272130000012</v>
      </c>
      <c r="D65" s="365">
        <f t="shared" si="27"/>
        <v>83880.533059999987</v>
      </c>
      <c r="E65" s="366">
        <f t="shared" si="27"/>
        <v>75234.804890000014</v>
      </c>
      <c r="F65" s="366">
        <f t="shared" si="27"/>
        <v>67177.194274890018</v>
      </c>
      <c r="G65" s="367">
        <f t="shared" si="27"/>
        <v>68179.655677429982</v>
      </c>
      <c r="H65" s="367">
        <f t="shared" si="27"/>
        <v>71448.099491509973</v>
      </c>
      <c r="I65" s="368">
        <f>AVERAGE(D65:H65)</f>
        <v>73184.057478765986</v>
      </c>
      <c r="J65" s="364">
        <f t="shared" ref="J65:O65" si="28">SUM(J6:J59)</f>
        <v>5159.351999999999</v>
      </c>
      <c r="K65" s="365">
        <f t="shared" si="28"/>
        <v>5209.351999999998</v>
      </c>
      <c r="L65" s="366">
        <f t="shared" si="28"/>
        <v>5252.1509999999971</v>
      </c>
      <c r="M65" s="366">
        <f t="shared" si="28"/>
        <v>5301.5270000000019</v>
      </c>
      <c r="N65" s="367">
        <f t="shared" si="28"/>
        <v>5351.8679999999986</v>
      </c>
      <c r="O65" s="367">
        <f t="shared" si="28"/>
        <v>5403.4009999999989</v>
      </c>
      <c r="P65" s="368">
        <f>AVERAGE(K65:O65)</f>
        <v>5303.6597999999985</v>
      </c>
      <c r="Q65" s="359">
        <f t="shared" ref="Q65:V65" si="29">C65/J65</f>
        <v>14.698604035933201</v>
      </c>
      <c r="R65" s="360">
        <f t="shared" si="29"/>
        <v>16.101913070953934</v>
      </c>
      <c r="S65" s="361">
        <f t="shared" si="29"/>
        <v>14.324570045682247</v>
      </c>
      <c r="T65" s="361">
        <f t="shared" si="29"/>
        <v>12.67129154956487</v>
      </c>
      <c r="U65" s="362">
        <f t="shared" si="29"/>
        <v>12.7394127952016</v>
      </c>
      <c r="V65" s="362">
        <f t="shared" si="29"/>
        <v>13.222801619111738</v>
      </c>
      <c r="W65" s="363">
        <f>AVERAGE(Q65:V65)</f>
        <v>13.959765519407931</v>
      </c>
    </row>
    <row r="66" spans="1:24" ht="15.75" thickBot="1" x14ac:dyDescent="0.3">
      <c r="A66" s="207" t="s">
        <v>456</v>
      </c>
      <c r="C66" s="432"/>
      <c r="D66" s="437"/>
      <c r="E66" s="442">
        <f>(E65-D65)/D65</f>
        <v>-0.10307192687742767</v>
      </c>
      <c r="F66" s="442">
        <f>(F65-E65)/E65</f>
        <v>-0.10709950835774666</v>
      </c>
      <c r="G66" s="443">
        <f>(G65-F65)/F65</f>
        <v>1.4922644706444246E-2</v>
      </c>
      <c r="H66" s="443">
        <f>(H65-G65)/G65</f>
        <v>4.7938696398579311E-2</v>
      </c>
      <c r="I66" s="440"/>
      <c r="J66" s="437"/>
      <c r="K66" s="441"/>
      <c r="L66" s="442">
        <f>(L65-K65)/K65</f>
        <v>8.2158011207534229E-3</v>
      </c>
      <c r="M66" s="442">
        <f>(M65-L65)/L65</f>
        <v>9.4011006157295896E-3</v>
      </c>
      <c r="N66" s="443">
        <f>(N65-M65)/M65</f>
        <v>9.4955660887885117E-3</v>
      </c>
      <c r="O66" s="443">
        <f>(O65-N65)/N65</f>
        <v>9.6289744066932088E-3</v>
      </c>
      <c r="P66" s="440"/>
      <c r="Q66" s="437"/>
      <c r="R66" s="441"/>
      <c r="S66" s="438"/>
      <c r="T66" s="438"/>
      <c r="U66" s="439"/>
      <c r="V66" s="439"/>
      <c r="W66" s="440"/>
    </row>
    <row r="68" spans="1:24" x14ac:dyDescent="0.25">
      <c r="C68" s="169"/>
      <c r="D68" s="169"/>
      <c r="E68" s="169"/>
      <c r="F68" s="169"/>
      <c r="G68" s="169"/>
      <c r="H68" s="169"/>
      <c r="I68" s="169"/>
      <c r="J68" s="169"/>
      <c r="K68" s="169"/>
      <c r="L68" s="169"/>
      <c r="M68" s="169"/>
      <c r="N68" s="169"/>
      <c r="O68" s="169"/>
      <c r="P68" s="169"/>
      <c r="Q68" s="169"/>
      <c r="R68" s="169"/>
      <c r="S68" s="169"/>
      <c r="T68" s="169"/>
      <c r="U68" s="169"/>
      <c r="V68" s="169"/>
      <c r="W68" s="169"/>
    </row>
    <row r="69" spans="1:24" x14ac:dyDescent="0.25">
      <c r="C69" s="169"/>
      <c r="D69" s="169"/>
      <c r="E69" s="169"/>
      <c r="F69" s="169"/>
      <c r="G69" s="169"/>
      <c r="H69" s="169"/>
      <c r="I69" s="169"/>
      <c r="J69" s="169"/>
      <c r="K69" s="169"/>
      <c r="L69" s="169"/>
      <c r="M69" s="169"/>
      <c r="N69" s="169"/>
      <c r="O69" s="169"/>
      <c r="P69" s="169"/>
      <c r="Q69" s="169"/>
      <c r="R69" s="169"/>
      <c r="S69" s="169"/>
      <c r="T69" s="169"/>
      <c r="U69" s="169"/>
      <c r="V69" s="169"/>
      <c r="W69" s="169"/>
    </row>
    <row r="70" spans="1:24" x14ac:dyDescent="0.25">
      <c r="C70" s="213"/>
      <c r="D70" s="213"/>
      <c r="E70" s="213"/>
      <c r="F70" s="213"/>
      <c r="G70" s="213"/>
      <c r="H70" s="213"/>
      <c r="I70" s="213"/>
      <c r="J70" s="213"/>
      <c r="K70" s="213"/>
      <c r="L70" s="213"/>
      <c r="M70" s="213"/>
      <c r="N70" s="213"/>
      <c r="O70" s="213"/>
      <c r="P70" s="213"/>
      <c r="Q70" s="213"/>
      <c r="R70" s="213"/>
      <c r="S70" s="213"/>
      <c r="T70" s="213"/>
      <c r="U70" s="213"/>
      <c r="V70" s="213"/>
      <c r="W70" s="213"/>
      <c r="X70" s="213"/>
    </row>
  </sheetData>
  <mergeCells count="8">
    <mergeCell ref="A2:A5"/>
    <mergeCell ref="C2:W2"/>
    <mergeCell ref="C3:I3"/>
    <mergeCell ref="J3:P3"/>
    <mergeCell ref="Q3:W3"/>
    <mergeCell ref="Q4:W4"/>
    <mergeCell ref="J4:P4"/>
    <mergeCell ref="C4:I4"/>
  </mergeCells>
  <hyperlinks>
    <hyperlink ref="A1" location="'Tab Legend'!A1" display="Tab Legend" xr:uid="{4B0BBD50-A0AD-42F3-B07C-28CE6E1843AA}"/>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32B25-2338-4322-9A94-790B61E619EC}">
  <sheetPr>
    <tabColor theme="8"/>
  </sheetPr>
  <dimension ref="A1:Y68"/>
  <sheetViews>
    <sheetView showGridLines="0" zoomScale="85" zoomScaleNormal="85" workbookViewId="0">
      <pane xSplit="1" ySplit="5" topLeftCell="B6" activePane="bottomRight" state="frozen"/>
      <selection pane="topRight" activeCell="B1" sqref="B1"/>
      <selection pane="bottomLeft" activeCell="A6" sqref="A6"/>
      <selection pane="bottomRight"/>
    </sheetView>
  </sheetViews>
  <sheetFormatPr defaultRowHeight="15" x14ac:dyDescent="0.25"/>
  <cols>
    <col min="1" max="1" width="45.85546875" bestFit="1" customWidth="1"/>
    <col min="2" max="2" width="0.85546875" customWidth="1"/>
    <col min="3" max="3" width="10.85546875" hidden="1" customWidth="1"/>
    <col min="4" max="9" width="10.85546875" customWidth="1"/>
    <col min="10" max="10" width="10.85546875" hidden="1" customWidth="1"/>
    <col min="11" max="16" width="10.85546875" customWidth="1"/>
    <col min="17" max="17" width="10.85546875" hidden="1" customWidth="1"/>
    <col min="18" max="23" width="10.85546875" customWidth="1"/>
    <col min="24" max="24" width="0.85546875" customWidth="1"/>
  </cols>
  <sheetData>
    <row r="1" spans="1:25" s="278" customFormat="1" ht="15.75" thickBot="1" x14ac:dyDescent="0.3">
      <c r="A1" s="15" t="s">
        <v>298</v>
      </c>
      <c r="B1" s="414"/>
      <c r="C1" s="412">
        <v>8</v>
      </c>
      <c r="D1" s="412">
        <f>C1+24</f>
        <v>32</v>
      </c>
      <c r="E1" s="412">
        <f>D1+24</f>
        <v>56</v>
      </c>
      <c r="F1" s="412">
        <f>E1+24</f>
        <v>80</v>
      </c>
      <c r="G1" s="412">
        <f>F1+24</f>
        <v>104</v>
      </c>
      <c r="H1" s="412">
        <f>G1+24</f>
        <v>128</v>
      </c>
      <c r="I1" s="412"/>
      <c r="J1" s="412">
        <v>3</v>
      </c>
      <c r="K1" s="412">
        <f>J1+2</f>
        <v>5</v>
      </c>
      <c r="L1" s="412">
        <f>K1+2</f>
        <v>7</v>
      </c>
      <c r="M1" s="412">
        <f>L1+2</f>
        <v>9</v>
      </c>
      <c r="N1" s="412">
        <f>M1+2</f>
        <v>11</v>
      </c>
      <c r="O1" s="412">
        <f>N1+2</f>
        <v>13</v>
      </c>
      <c r="P1" s="412"/>
      <c r="Q1" s="414"/>
      <c r="R1" s="414"/>
      <c r="S1" s="414"/>
      <c r="T1" s="414"/>
      <c r="U1" s="414"/>
      <c r="V1" s="414"/>
      <c r="W1" s="414"/>
      <c r="X1" s="414"/>
      <c r="Y1" s="414"/>
    </row>
    <row r="2" spans="1:25" ht="16.5" thickBot="1" x14ac:dyDescent="0.3">
      <c r="A2" s="506" t="s">
        <v>58</v>
      </c>
      <c r="C2" s="503" t="s">
        <v>281</v>
      </c>
      <c r="D2" s="504"/>
      <c r="E2" s="504"/>
      <c r="F2" s="504"/>
      <c r="G2" s="504"/>
      <c r="H2" s="504"/>
      <c r="I2" s="504"/>
      <c r="J2" s="504"/>
      <c r="K2" s="504"/>
      <c r="L2" s="504"/>
      <c r="M2" s="504"/>
      <c r="N2" s="504"/>
      <c r="O2" s="504"/>
      <c r="P2" s="504"/>
      <c r="Q2" s="504"/>
      <c r="R2" s="504"/>
      <c r="S2" s="504"/>
      <c r="T2" s="504"/>
      <c r="U2" s="504"/>
      <c r="V2" s="504"/>
      <c r="W2" s="505"/>
    </row>
    <row r="3" spans="1:25" x14ac:dyDescent="0.25">
      <c r="A3" s="507"/>
      <c r="C3" s="522" t="s">
        <v>259</v>
      </c>
      <c r="D3" s="523"/>
      <c r="E3" s="524"/>
      <c r="F3" s="524"/>
      <c r="G3" s="525"/>
      <c r="H3" s="525"/>
      <c r="I3" s="526"/>
      <c r="J3" s="498"/>
      <c r="K3" s="499"/>
      <c r="L3" s="500"/>
      <c r="M3" s="500"/>
      <c r="N3" s="501"/>
      <c r="O3" s="501"/>
      <c r="P3" s="502"/>
      <c r="Q3" s="498"/>
      <c r="R3" s="499"/>
      <c r="S3" s="500"/>
      <c r="T3" s="500"/>
      <c r="U3" s="501"/>
      <c r="V3" s="501"/>
      <c r="W3" s="502"/>
    </row>
    <row r="4" spans="1:25" x14ac:dyDescent="0.25">
      <c r="A4" s="507"/>
      <c r="C4" s="493" t="s">
        <v>241</v>
      </c>
      <c r="D4" s="494"/>
      <c r="E4" s="495"/>
      <c r="F4" s="495"/>
      <c r="G4" s="496"/>
      <c r="H4" s="496"/>
      <c r="I4" s="497"/>
      <c r="J4" s="493" t="s">
        <v>363</v>
      </c>
      <c r="K4" s="494"/>
      <c r="L4" s="495"/>
      <c r="M4" s="495"/>
      <c r="N4" s="496"/>
      <c r="O4" s="496"/>
      <c r="P4" s="497"/>
      <c r="Q4" s="493" t="s">
        <v>244</v>
      </c>
      <c r="R4" s="494"/>
      <c r="S4" s="495"/>
      <c r="T4" s="495"/>
      <c r="U4" s="496"/>
      <c r="V4" s="496"/>
      <c r="W4" s="497"/>
    </row>
    <row r="5" spans="1:25" ht="15.75" thickBot="1" x14ac:dyDescent="0.3">
      <c r="A5" s="508"/>
      <c r="C5" s="180">
        <v>2017</v>
      </c>
      <c r="D5" s="190">
        <v>2018</v>
      </c>
      <c r="E5" s="181">
        <v>2019</v>
      </c>
      <c r="F5" s="181">
        <v>2020</v>
      </c>
      <c r="G5" s="183">
        <v>2021</v>
      </c>
      <c r="H5" s="183">
        <v>2022</v>
      </c>
      <c r="I5" s="182" t="s">
        <v>361</v>
      </c>
      <c r="J5" s="180">
        <v>2017</v>
      </c>
      <c r="K5" s="190">
        <v>2018</v>
      </c>
      <c r="L5" s="181">
        <v>2019</v>
      </c>
      <c r="M5" s="181">
        <v>2020</v>
      </c>
      <c r="N5" s="183">
        <v>2021</v>
      </c>
      <c r="O5" s="183">
        <v>2022</v>
      </c>
      <c r="P5" s="182" t="s">
        <v>361</v>
      </c>
      <c r="Q5" s="180">
        <v>2017</v>
      </c>
      <c r="R5" s="190">
        <v>2018</v>
      </c>
      <c r="S5" s="181">
        <v>2019</v>
      </c>
      <c r="T5" s="181">
        <v>2020</v>
      </c>
      <c r="U5" s="183">
        <v>2021</v>
      </c>
      <c r="V5" s="183">
        <v>2022</v>
      </c>
      <c r="W5" s="182" t="s">
        <v>361</v>
      </c>
    </row>
    <row r="6" spans="1:25" x14ac:dyDescent="0.25">
      <c r="A6" s="39" t="s">
        <v>1</v>
      </c>
      <c r="C6" s="110">
        <f>VLOOKUP($A6,'Trial Balance'!$A:$ZZ,C$1,FALSE)/1000</f>
        <v>5073.9557699999996</v>
      </c>
      <c r="D6" s="177">
        <f>VLOOKUP($A6,'Trial Balance'!$A:$ZZ,D$1,FALSE)/1000</f>
        <v>5362.7154099999998</v>
      </c>
      <c r="E6" s="118">
        <f>VLOOKUP($A6,'Trial Balance'!$A:$ZZ,E$1,FALSE)/1000</f>
        <v>5027.3651200000004</v>
      </c>
      <c r="F6" s="118">
        <f>VLOOKUP($A6,'Trial Balance'!$A:$ZZ,F$1,FALSE)/1000</f>
        <v>5098.8173299999999</v>
      </c>
      <c r="G6" s="184">
        <f>VLOOKUP($A6,'Trial Balance'!$A:$ZZ,G$1,FALSE)/1000</f>
        <v>4936.5345299999999</v>
      </c>
      <c r="H6" s="184">
        <f>VLOOKUP($A6,'Trial Balance'!$A:$ZZ,H$1,FALSE)/1000</f>
        <v>4834.2345400000004</v>
      </c>
      <c r="I6" s="119">
        <f>AVERAGEIF(D6:H6,"&lt;&gt;0")</f>
        <v>5051.9333859999997</v>
      </c>
      <c r="J6" s="110">
        <f>VLOOKUP($A6,'Total Poles'!$A:$AAB,J$1,FALSE)/1000</f>
        <v>123.489</v>
      </c>
      <c r="K6" s="177">
        <f>VLOOKUP($A6,'Total Poles'!$A:$AAB,K$1,FALSE)/1000</f>
        <v>123.489</v>
      </c>
      <c r="L6" s="118">
        <f>VLOOKUP($A6,'Total Poles'!$A:$AAB,L$1,FALSE)/1000</f>
        <v>123.489</v>
      </c>
      <c r="M6" s="118">
        <f>VLOOKUP($A6,'Total Poles'!$A:$AAB,M$1,FALSE)/1000</f>
        <v>134.071</v>
      </c>
      <c r="N6" s="184">
        <f>VLOOKUP($A6,'Total Poles'!$A:$AAB,N$1,FALSE)/1000</f>
        <v>135.54300000000001</v>
      </c>
      <c r="O6" s="184">
        <f>VLOOKUP($A6,'Total Poles'!$A:$AAB,O$1,FALSE)/1000</f>
        <v>136.452</v>
      </c>
      <c r="P6" s="119">
        <f>AVERAGEIF(K6:O6,"&lt;&gt;0")</f>
        <v>130.6088</v>
      </c>
      <c r="Q6" s="108">
        <f t="shared" ref="Q6:V6" si="0">C6/J6</f>
        <v>41.088321793843981</v>
      </c>
      <c r="R6" s="187">
        <f t="shared" si="0"/>
        <v>43.426664804152594</v>
      </c>
      <c r="S6" s="112">
        <f t="shared" si="0"/>
        <v>40.711035962717325</v>
      </c>
      <c r="T6" s="112">
        <f t="shared" si="0"/>
        <v>38.030724988998365</v>
      </c>
      <c r="U6" s="265">
        <f t="shared" si="0"/>
        <v>36.420431376020893</v>
      </c>
      <c r="V6" s="265">
        <f t="shared" si="0"/>
        <v>35.428095887198431</v>
      </c>
      <c r="W6" s="113">
        <f>AVERAGEIF(R6:V6,"&lt;&gt;0")</f>
        <v>38.803390603817526</v>
      </c>
    </row>
    <row r="7" spans="1:25" x14ac:dyDescent="0.25">
      <c r="A7" s="32" t="s">
        <v>2</v>
      </c>
      <c r="C7" s="111">
        <f>VLOOKUP($A7,'Trial Balance'!$A:$ZZ,C$1,FALSE)/1000</f>
        <v>3409.0823100000002</v>
      </c>
      <c r="D7" s="178">
        <f>VLOOKUP($A7,'Trial Balance'!$A:$ZZ,D$1,FALSE)/1000</f>
        <v>3616.1243300000001</v>
      </c>
      <c r="E7" s="5">
        <f>VLOOKUP($A7,'Trial Balance'!$A:$ZZ,E$1,FALSE)/1000</f>
        <v>3620.0965099999999</v>
      </c>
      <c r="F7" s="5">
        <f>VLOOKUP($A7,'Trial Balance'!$A:$ZZ,F$1,FALSE)/1000</f>
        <v>3595.1620200000002</v>
      </c>
      <c r="G7" s="185">
        <f>VLOOKUP($A7,'Trial Balance'!$A:$ZZ,G$1,FALSE)/1000</f>
        <v>3839.05467</v>
      </c>
      <c r="H7" s="185">
        <f>VLOOKUP($A7,'Trial Balance'!$A:$ZZ,H$1,FALSE)/1000</f>
        <v>3821.8108099999999</v>
      </c>
      <c r="I7" s="120">
        <f t="shared" ref="I7:I59" si="1">AVERAGEIF(D7:H7,"&lt;&gt;0")</f>
        <v>3698.4496679999997</v>
      </c>
      <c r="J7" s="111">
        <f>VLOOKUP($A7,'Total Poles'!$A:$AAB,J$1,FALSE)/1000</f>
        <v>30.2</v>
      </c>
      <c r="K7" s="178">
        <f>VLOOKUP($A7,'Total Poles'!$A:$AAB,K$1,FALSE)/1000</f>
        <v>30.35</v>
      </c>
      <c r="L7" s="5">
        <f>VLOOKUP($A7,'Total Poles'!$A:$AAB,L$1,FALSE)/1000</f>
        <v>30.471</v>
      </c>
      <c r="M7" s="5">
        <f>VLOOKUP($A7,'Total Poles'!$A:$AAB,M$1,FALSE)/1000</f>
        <v>28.986000000000001</v>
      </c>
      <c r="N7" s="185">
        <f>VLOOKUP($A7,'Total Poles'!$A:$AAB,N$1,FALSE)/1000</f>
        <v>28.710999999999999</v>
      </c>
      <c r="O7" s="185">
        <f>VLOOKUP($A7,'Total Poles'!$A:$AAB,O$1,FALSE)/1000</f>
        <v>28.931000000000001</v>
      </c>
      <c r="P7" s="120">
        <f t="shared" ref="P7:P59" si="2">AVERAGEIF(K7:O7,"&lt;&gt;0")</f>
        <v>29.489800000000002</v>
      </c>
      <c r="Q7" s="109">
        <f t="shared" ref="Q7:Q24" si="3">C7/J7</f>
        <v>112.88352019867551</v>
      </c>
      <c r="R7" s="188">
        <f t="shared" ref="R7:R24" si="4">D7/K7</f>
        <v>119.14742438220757</v>
      </c>
      <c r="S7" s="6">
        <f t="shared" ref="S7:S24" si="5">E7/L7</f>
        <v>118.80465065143906</v>
      </c>
      <c r="T7" s="6">
        <f t="shared" ref="T7:T24" si="6">F7/M7</f>
        <v>124.03098116332023</v>
      </c>
      <c r="U7" s="266">
        <f t="shared" ref="U7:U24" si="7">G7/N7</f>
        <v>133.71372191842849</v>
      </c>
      <c r="V7" s="266">
        <f t="shared" ref="V7:V59" si="8">H7/O7</f>
        <v>132.10088866613665</v>
      </c>
      <c r="W7" s="114">
        <f t="shared" ref="W7:W59" si="9">AVERAGEIF(R7:V7,"&lt;&gt;0")</f>
        <v>125.55953335630639</v>
      </c>
    </row>
    <row r="8" spans="1:25" x14ac:dyDescent="0.25">
      <c r="A8" s="32" t="s">
        <v>3</v>
      </c>
      <c r="C8" s="111">
        <f>VLOOKUP($A8,'Trial Balance'!$A:$ZZ,C$1,FALSE)/1000</f>
        <v>60.544410000000006</v>
      </c>
      <c r="D8" s="178">
        <f>VLOOKUP($A8,'Trial Balance'!$A:$ZZ,D$1,FALSE)/1000</f>
        <v>41.588230000000003</v>
      </c>
      <c r="E8" s="5">
        <f>VLOOKUP($A8,'Trial Balance'!$A:$ZZ,E$1,FALSE)/1000</f>
        <v>53.478619999999999</v>
      </c>
      <c r="F8" s="5">
        <f>VLOOKUP($A8,'Trial Balance'!$A:$ZZ,F$1,FALSE)/1000</f>
        <v>34.126829999999998</v>
      </c>
      <c r="G8" s="185">
        <f>VLOOKUP($A8,'Trial Balance'!$A:$ZZ,G$1,FALSE)/1000</f>
        <v>41.83737</v>
      </c>
      <c r="H8" s="185">
        <f>VLOOKUP($A8,'Trial Balance'!$A:$ZZ,H$1,FALSE)/1000</f>
        <v>41.721160000000005</v>
      </c>
      <c r="I8" s="120">
        <f t="shared" si="1"/>
        <v>42.550441999999997</v>
      </c>
      <c r="J8" s="111">
        <f>VLOOKUP($A8,'Total Poles'!$A:$AAB,J$1,FALSE)/1000</f>
        <v>1.327</v>
      </c>
      <c r="K8" s="178">
        <f>VLOOKUP($A8,'Total Poles'!$A:$AAB,K$1,FALSE)/1000</f>
        <v>1.327</v>
      </c>
      <c r="L8" s="5">
        <f>VLOOKUP($A8,'Total Poles'!$A:$AAB,L$1,FALSE)/1000</f>
        <v>1.327</v>
      </c>
      <c r="M8" s="5">
        <f>VLOOKUP($A8,'Total Poles'!$A:$AAB,M$1,FALSE)/1000</f>
        <v>1.327</v>
      </c>
      <c r="N8" s="185">
        <f>VLOOKUP($A8,'Total Poles'!$A:$AAB,N$1,FALSE)/1000</f>
        <v>1.331</v>
      </c>
      <c r="O8" s="185">
        <f>VLOOKUP($A8,'Total Poles'!$A:$AAB,O$1,FALSE)/1000</f>
        <v>1.331</v>
      </c>
      <c r="P8" s="120">
        <f t="shared" si="2"/>
        <v>1.3285999999999998</v>
      </c>
      <c r="Q8" s="109">
        <f t="shared" si="3"/>
        <v>45.625026375282602</v>
      </c>
      <c r="R8" s="188">
        <f t="shared" si="4"/>
        <v>31.340037678975136</v>
      </c>
      <c r="S8" s="6">
        <f t="shared" si="5"/>
        <v>40.300391861341375</v>
      </c>
      <c r="T8" s="6">
        <f t="shared" si="6"/>
        <v>25.717279577995477</v>
      </c>
      <c r="U8" s="266">
        <f t="shared" si="7"/>
        <v>31.433035311795642</v>
      </c>
      <c r="V8" s="266">
        <f t="shared" si="8"/>
        <v>31.345725018782876</v>
      </c>
      <c r="W8" s="114">
        <f t="shared" si="9"/>
        <v>32.0272938897781</v>
      </c>
    </row>
    <row r="9" spans="1:25" x14ac:dyDescent="0.25">
      <c r="A9" s="32" t="s">
        <v>4</v>
      </c>
      <c r="C9" s="111">
        <f>VLOOKUP($A9,'Trial Balance'!$A:$ZZ,C$1,FALSE)/1000</f>
        <v>324.34800000000001</v>
      </c>
      <c r="D9" s="178">
        <f>VLOOKUP($A9,'Trial Balance'!$A:$ZZ,D$1,FALSE)/1000</f>
        <v>277.55200000000002</v>
      </c>
      <c r="E9" s="5">
        <f>VLOOKUP($A9,'Trial Balance'!$A:$ZZ,E$1,FALSE)/1000</f>
        <v>238.01599999999999</v>
      </c>
      <c r="F9" s="5">
        <f>VLOOKUP($A9,'Trial Balance'!$A:$ZZ,F$1,FALSE)/1000</f>
        <v>178.35300000000001</v>
      </c>
      <c r="G9" s="185">
        <f>VLOOKUP($A9,'Trial Balance'!$A:$ZZ,G$1,FALSE)/1000</f>
        <v>241.33</v>
      </c>
      <c r="H9" s="185">
        <f>VLOOKUP($A9,'Trial Balance'!$A:$ZZ,H$1,FALSE)/1000</f>
        <v>365.70299999999997</v>
      </c>
      <c r="I9" s="120">
        <f t="shared" si="1"/>
        <v>260.19080000000002</v>
      </c>
      <c r="J9" s="111">
        <f>VLOOKUP($A9,'Total Poles'!$A:$AAB,J$1,FALSE)/1000</f>
        <v>15.33</v>
      </c>
      <c r="K9" s="178">
        <f>VLOOKUP($A9,'Total Poles'!$A:$AAB,K$1,FALSE)/1000</f>
        <v>15.388</v>
      </c>
      <c r="L9" s="5">
        <f>VLOOKUP($A9,'Total Poles'!$A:$AAB,L$1,FALSE)/1000</f>
        <v>15.404999999999999</v>
      </c>
      <c r="M9" s="5">
        <f>VLOOKUP($A9,'Total Poles'!$A:$AAB,M$1,FALSE)/1000</f>
        <v>15.364000000000001</v>
      </c>
      <c r="N9" s="185">
        <f>VLOOKUP($A9,'Total Poles'!$A:$AAB,N$1,FALSE)/1000</f>
        <v>15.441000000000001</v>
      </c>
      <c r="O9" s="185">
        <f>VLOOKUP($A9,'Total Poles'!$A:$AAB,O$1,FALSE)/1000</f>
        <v>15.462</v>
      </c>
      <c r="P9" s="120">
        <f t="shared" si="2"/>
        <v>15.412000000000001</v>
      </c>
      <c r="Q9" s="109">
        <f t="shared" si="3"/>
        <v>21.157729941291585</v>
      </c>
      <c r="R9" s="188">
        <f t="shared" si="4"/>
        <v>18.036911879386537</v>
      </c>
      <c r="S9" s="6">
        <f t="shared" si="5"/>
        <v>15.450567997403441</v>
      </c>
      <c r="T9" s="6">
        <f t="shared" si="6"/>
        <v>11.608500390523302</v>
      </c>
      <c r="U9" s="266">
        <f t="shared" si="7"/>
        <v>15.629169095265851</v>
      </c>
      <c r="V9" s="266">
        <f t="shared" si="8"/>
        <v>23.651726814124949</v>
      </c>
      <c r="W9" s="114">
        <f t="shared" si="9"/>
        <v>16.875375235340819</v>
      </c>
    </row>
    <row r="10" spans="1:25" x14ac:dyDescent="0.25">
      <c r="A10" s="32" t="s">
        <v>6</v>
      </c>
      <c r="C10" s="111">
        <f>VLOOKUP($A10,'Trial Balance'!$A:$ZZ,C$1,FALSE)/1000</f>
        <v>579.25432999999998</v>
      </c>
      <c r="D10" s="178">
        <f>VLOOKUP($A10,'Trial Balance'!$A:$ZZ,D$1,FALSE)/1000</f>
        <v>486.69321000000002</v>
      </c>
      <c r="E10" s="5">
        <f>VLOOKUP($A10,'Trial Balance'!$A:$ZZ,E$1,FALSE)/1000</f>
        <v>596.24909000000002</v>
      </c>
      <c r="F10" s="5">
        <f>VLOOKUP($A10,'Trial Balance'!$A:$ZZ,F$1,FALSE)/1000</f>
        <v>802.35340000000008</v>
      </c>
      <c r="G10" s="185">
        <f>VLOOKUP($A10,'Trial Balance'!$A:$ZZ,G$1,FALSE)/1000</f>
        <v>534.40011000000004</v>
      </c>
      <c r="H10" s="185">
        <f>VLOOKUP($A10,'Trial Balance'!$A:$ZZ,H$1,FALSE)/1000</f>
        <v>696.25995</v>
      </c>
      <c r="I10" s="120">
        <f t="shared" si="1"/>
        <v>623.1911520000001</v>
      </c>
      <c r="J10" s="111">
        <f>VLOOKUP($A10,'Total Poles'!$A:$AAB,J$1,FALSE)/1000</f>
        <v>14.635999999999999</v>
      </c>
      <c r="K10" s="178">
        <f>VLOOKUP($A10,'Total Poles'!$A:$AAB,K$1,FALSE)/1000</f>
        <v>14.635999999999999</v>
      </c>
      <c r="L10" s="5">
        <f>VLOOKUP($A10,'Total Poles'!$A:$AAB,L$1,FALSE)/1000</f>
        <v>14.635999999999999</v>
      </c>
      <c r="M10" s="5">
        <f>VLOOKUP($A10,'Total Poles'!$A:$AAB,M$1,FALSE)/1000</f>
        <v>15.241</v>
      </c>
      <c r="N10" s="185">
        <f>VLOOKUP($A10,'Total Poles'!$A:$AAB,N$1,FALSE)/1000</f>
        <v>15.34</v>
      </c>
      <c r="O10" s="185">
        <f>VLOOKUP($A10,'Total Poles'!$A:$AAB,O$1,FALSE)/1000</f>
        <v>15.362</v>
      </c>
      <c r="P10" s="120">
        <f t="shared" si="2"/>
        <v>15.042999999999997</v>
      </c>
      <c r="Q10" s="109">
        <f t="shared" si="3"/>
        <v>39.577366083629407</v>
      </c>
      <c r="R10" s="188">
        <f t="shared" si="4"/>
        <v>33.253157283410772</v>
      </c>
      <c r="S10" s="6">
        <f t="shared" si="5"/>
        <v>40.738527603170269</v>
      </c>
      <c r="T10" s="6">
        <f t="shared" si="6"/>
        <v>52.644406535004272</v>
      </c>
      <c r="U10" s="266">
        <f t="shared" si="7"/>
        <v>34.837034550195568</v>
      </c>
      <c r="V10" s="266">
        <f t="shared" si="8"/>
        <v>45.323522327821898</v>
      </c>
      <c r="W10" s="114">
        <f t="shared" si="9"/>
        <v>41.359329659920562</v>
      </c>
    </row>
    <row r="11" spans="1:25" x14ac:dyDescent="0.25">
      <c r="A11" s="32" t="s">
        <v>7</v>
      </c>
      <c r="C11" s="111">
        <f>VLOOKUP($A11,'Trial Balance'!$A:$ZZ,C$1,FALSE)/1000</f>
        <v>442.52690999999999</v>
      </c>
      <c r="D11" s="178">
        <f>VLOOKUP($A11,'Trial Balance'!$A:$ZZ,D$1,FALSE)/1000</f>
        <v>478.20074</v>
      </c>
      <c r="E11" s="5">
        <f>VLOOKUP($A11,'Trial Balance'!$A:$ZZ,E$1,FALSE)/1000</f>
        <v>530.23996</v>
      </c>
      <c r="F11" s="5">
        <f>VLOOKUP($A11,'Trial Balance'!$A:$ZZ,F$1,FALSE)/1000</f>
        <v>492.40946000000002</v>
      </c>
      <c r="G11" s="185">
        <f>VLOOKUP($A11,'Trial Balance'!$A:$ZZ,G$1,FALSE)/1000</f>
        <v>581.80002999999999</v>
      </c>
      <c r="H11" s="185">
        <f>VLOOKUP($A11,'Trial Balance'!$A:$ZZ,H$1,FALSE)/1000</f>
        <v>588.14553999999998</v>
      </c>
      <c r="I11" s="120">
        <f t="shared" si="1"/>
        <v>534.15914599999996</v>
      </c>
      <c r="J11" s="111">
        <f>VLOOKUP($A11,'Total Poles'!$A:$AAB,J$1,FALSE)/1000</f>
        <v>24.472000000000001</v>
      </c>
      <c r="K11" s="178">
        <f>VLOOKUP($A11,'Total Poles'!$A:$AAB,K$1,FALSE)/1000</f>
        <v>24.459</v>
      </c>
      <c r="L11" s="5">
        <f>VLOOKUP($A11,'Total Poles'!$A:$AAB,L$1,FALSE)/1000</f>
        <v>24.448</v>
      </c>
      <c r="M11" s="5">
        <f>VLOOKUP($A11,'Total Poles'!$A:$AAB,M$1,FALSE)/1000</f>
        <v>19.863</v>
      </c>
      <c r="N11" s="185">
        <f>VLOOKUP($A11,'Total Poles'!$A:$AAB,N$1,FALSE)/1000</f>
        <v>22.672000000000001</v>
      </c>
      <c r="O11" s="185">
        <f>VLOOKUP($A11,'Total Poles'!$A:$AAB,O$1,FALSE)/1000</f>
        <v>22.568999999999999</v>
      </c>
      <c r="P11" s="120">
        <f t="shared" si="2"/>
        <v>22.802199999999999</v>
      </c>
      <c r="Q11" s="109">
        <f t="shared" si="3"/>
        <v>18.082989130434783</v>
      </c>
      <c r="R11" s="188">
        <f t="shared" si="4"/>
        <v>19.551115744715649</v>
      </c>
      <c r="S11" s="6">
        <f t="shared" si="5"/>
        <v>21.688480039267017</v>
      </c>
      <c r="T11" s="6">
        <f t="shared" si="6"/>
        <v>24.790286462266529</v>
      </c>
      <c r="U11" s="266">
        <f t="shared" si="7"/>
        <v>25.661610356386731</v>
      </c>
      <c r="V11" s="266">
        <f t="shared" si="8"/>
        <v>26.059884797731403</v>
      </c>
      <c r="W11" s="114">
        <f t="shared" si="9"/>
        <v>23.550275480073466</v>
      </c>
    </row>
    <row r="12" spans="1:25" x14ac:dyDescent="0.25">
      <c r="A12" s="32" t="s">
        <v>8</v>
      </c>
      <c r="C12" s="111">
        <f>VLOOKUP($A12,'Trial Balance'!$A:$ZZ,C$1,FALSE)/1000</f>
        <v>64.462510000000009</v>
      </c>
      <c r="D12" s="178">
        <f>VLOOKUP($A12,'Trial Balance'!$A:$ZZ,D$1,FALSE)/1000</f>
        <v>47.220359999999999</v>
      </c>
      <c r="E12" s="5">
        <f>VLOOKUP($A12,'Trial Balance'!$A:$ZZ,E$1,FALSE)/1000</f>
        <v>42.737540000000003</v>
      </c>
      <c r="F12" s="5">
        <f>VLOOKUP($A12,'Trial Balance'!$A:$ZZ,F$1,FALSE)/1000</f>
        <v>52.013160000000006</v>
      </c>
      <c r="G12" s="185">
        <f>VLOOKUP($A12,'Trial Balance'!$A:$ZZ,G$1,FALSE)/1000</f>
        <v>61.537179999999999</v>
      </c>
      <c r="H12" s="185">
        <f>VLOOKUP($A12,'Trial Balance'!$A:$ZZ,H$1,FALSE)/1000</f>
        <v>64.445099999999996</v>
      </c>
      <c r="I12" s="120">
        <f t="shared" si="1"/>
        <v>53.590668000000008</v>
      </c>
      <c r="J12" s="111">
        <f>VLOOKUP($A12,'Total Poles'!$A:$AAB,J$1,FALSE)/1000</f>
        <v>1.766</v>
      </c>
      <c r="K12" s="178">
        <f>VLOOKUP($A12,'Total Poles'!$A:$AAB,K$1,FALSE)/1000</f>
        <v>1.8160000000000001</v>
      </c>
      <c r="L12" s="5">
        <f>VLOOKUP($A12,'Total Poles'!$A:$AAB,L$1,FALSE)/1000</f>
        <v>1.8580000000000001</v>
      </c>
      <c r="M12" s="5">
        <f>VLOOKUP($A12,'Total Poles'!$A:$AAB,M$1,FALSE)/1000</f>
        <v>1.9079999999999999</v>
      </c>
      <c r="N12" s="185">
        <f>VLOOKUP($A12,'Total Poles'!$A:$AAB,N$1,FALSE)/1000</f>
        <v>1.915</v>
      </c>
      <c r="O12" s="185">
        <f>VLOOKUP($A12,'Total Poles'!$A:$AAB,O$1,FALSE)/1000</f>
        <v>1.923</v>
      </c>
      <c r="P12" s="120">
        <f t="shared" si="2"/>
        <v>1.8840000000000003</v>
      </c>
      <c r="Q12" s="109">
        <f t="shared" si="3"/>
        <v>36.501987542468861</v>
      </c>
      <c r="R12" s="188">
        <f t="shared" si="4"/>
        <v>26.002400881057266</v>
      </c>
      <c r="S12" s="6">
        <f t="shared" si="5"/>
        <v>23.001905274488699</v>
      </c>
      <c r="T12" s="6">
        <f t="shared" si="6"/>
        <v>27.260566037735853</v>
      </c>
      <c r="U12" s="266">
        <f t="shared" si="7"/>
        <v>32.134297650130549</v>
      </c>
      <c r="V12" s="266">
        <f t="shared" si="8"/>
        <v>33.512792511700468</v>
      </c>
      <c r="W12" s="114">
        <f t="shared" si="9"/>
        <v>28.38239247102257</v>
      </c>
    </row>
    <row r="13" spans="1:25" x14ac:dyDescent="0.25">
      <c r="A13" s="32" t="s">
        <v>9</v>
      </c>
      <c r="C13" s="111">
        <f>VLOOKUP($A13,'Trial Balance'!$A:$ZZ,C$1,FALSE)/1000</f>
        <v>0</v>
      </c>
      <c r="D13" s="178">
        <f>VLOOKUP($A13,'Trial Balance'!$A:$ZZ,D$1,FALSE)/1000</f>
        <v>0</v>
      </c>
      <c r="E13" s="5">
        <f>VLOOKUP($A13,'Trial Balance'!$A:$ZZ,E$1,FALSE)/1000</f>
        <v>0</v>
      </c>
      <c r="F13" s="5">
        <f>VLOOKUP($A13,'Trial Balance'!$A:$ZZ,F$1,FALSE)/1000</f>
        <v>0</v>
      </c>
      <c r="G13" s="185">
        <f>VLOOKUP($A13,'Trial Balance'!$A:$ZZ,G$1,FALSE)/1000</f>
        <v>3.6385000000000001</v>
      </c>
      <c r="H13" s="185">
        <f>VLOOKUP($A13,'Trial Balance'!$A:$ZZ,H$1,FALSE)/1000</f>
        <v>4.7415799999999999</v>
      </c>
      <c r="I13" s="120">
        <f t="shared" si="1"/>
        <v>4.1900399999999998</v>
      </c>
      <c r="J13" s="111">
        <f>VLOOKUP($A13,'Total Poles'!$A:$AAB,J$1,FALSE)/1000</f>
        <v>0.73</v>
      </c>
      <c r="K13" s="178">
        <f>VLOOKUP($A13,'Total Poles'!$A:$AAB,K$1,FALSE)/1000</f>
        <v>0.73</v>
      </c>
      <c r="L13" s="5">
        <f>VLOOKUP($A13,'Total Poles'!$A:$AAB,L$1,FALSE)/1000</f>
        <v>0.73</v>
      </c>
      <c r="M13" s="5">
        <f>VLOOKUP($A13,'Total Poles'!$A:$AAB,M$1,FALSE)/1000</f>
        <v>0.72799999999999998</v>
      </c>
      <c r="N13" s="185">
        <f>VLOOKUP($A13,'Total Poles'!$A:$AAB,N$1,FALSE)/1000</f>
        <v>0.72799999999999998</v>
      </c>
      <c r="O13" s="185">
        <f>VLOOKUP($A13,'Total Poles'!$A:$AAB,O$1,FALSE)/1000</f>
        <v>0.72899999999999998</v>
      </c>
      <c r="P13" s="120">
        <f t="shared" si="2"/>
        <v>0.72899999999999987</v>
      </c>
      <c r="Q13" s="109">
        <f t="shared" si="3"/>
        <v>0</v>
      </c>
      <c r="R13" s="188">
        <f t="shared" si="4"/>
        <v>0</v>
      </c>
      <c r="S13" s="6">
        <f t="shared" si="5"/>
        <v>0</v>
      </c>
      <c r="T13" s="6">
        <f t="shared" si="6"/>
        <v>0</v>
      </c>
      <c r="U13" s="266">
        <f t="shared" si="7"/>
        <v>4.9979395604395602</v>
      </c>
      <c r="V13" s="266">
        <f t="shared" si="8"/>
        <v>6.504224965706447</v>
      </c>
      <c r="W13" s="114">
        <f t="shared" si="9"/>
        <v>5.7510822630730036</v>
      </c>
    </row>
    <row r="14" spans="1:25" x14ac:dyDescent="0.25">
      <c r="A14" s="32" t="s">
        <v>10</v>
      </c>
      <c r="C14" s="111">
        <f>VLOOKUP($A14,'Trial Balance'!$A:$ZZ,C$1,FALSE)/1000</f>
        <v>12.114000000000001</v>
      </c>
      <c r="D14" s="178">
        <f>VLOOKUP($A14,'Trial Balance'!$A:$ZZ,D$1,FALSE)/1000</f>
        <v>17.127500000000001</v>
      </c>
      <c r="E14" s="5">
        <f>VLOOKUP($A14,'Trial Balance'!$A:$ZZ,E$1,FALSE)/1000</f>
        <v>9.577</v>
      </c>
      <c r="F14" s="5">
        <f>VLOOKUP($A14,'Trial Balance'!$A:$ZZ,F$1,FALSE)/1000</f>
        <v>6.1749999999999998</v>
      </c>
      <c r="G14" s="185">
        <f>VLOOKUP($A14,'Trial Balance'!$A:$ZZ,G$1,FALSE)/1000</f>
        <v>7.17</v>
      </c>
      <c r="H14" s="185">
        <f>VLOOKUP($A14,'Trial Balance'!$A:$ZZ,H$1,FALSE)/1000</f>
        <v>6.95</v>
      </c>
      <c r="I14" s="120">
        <f t="shared" si="1"/>
        <v>9.3999000000000006</v>
      </c>
      <c r="J14" s="111">
        <f>VLOOKUP($A14,'Total Poles'!$A:$AAB,J$1,FALSE)/1000</f>
        <v>0.432</v>
      </c>
      <c r="K14" s="178">
        <f>VLOOKUP($A14,'Total Poles'!$A:$AAB,K$1,FALSE)/1000</f>
        <v>0.432</v>
      </c>
      <c r="L14" s="5">
        <f>VLOOKUP($A14,'Total Poles'!$A:$AAB,L$1,FALSE)/1000</f>
        <v>0.432</v>
      </c>
      <c r="M14" s="5">
        <f>VLOOKUP($A14,'Total Poles'!$A:$AAB,M$1,FALSE)/1000</f>
        <v>0.34499999999999997</v>
      </c>
      <c r="N14" s="185">
        <f>VLOOKUP($A14,'Total Poles'!$A:$AAB,N$1,FALSE)/1000</f>
        <v>0.34499999999999997</v>
      </c>
      <c r="O14" s="185">
        <f>VLOOKUP($A14,'Total Poles'!$A:$AAB,O$1,FALSE)/1000</f>
        <v>0.34499999999999997</v>
      </c>
      <c r="P14" s="120">
        <f t="shared" si="2"/>
        <v>0.37980000000000003</v>
      </c>
      <c r="Q14" s="109">
        <f t="shared" si="3"/>
        <v>28.041666666666668</v>
      </c>
      <c r="R14" s="188">
        <f t="shared" si="4"/>
        <v>39.646990740740748</v>
      </c>
      <c r="S14" s="6">
        <f t="shared" si="5"/>
        <v>22.168981481481481</v>
      </c>
      <c r="T14" s="6">
        <f t="shared" si="6"/>
        <v>17.898550724637683</v>
      </c>
      <c r="U14" s="266">
        <f t="shared" si="7"/>
        <v>20.782608695652176</v>
      </c>
      <c r="V14" s="266">
        <f t="shared" si="8"/>
        <v>20.144927536231886</v>
      </c>
      <c r="W14" s="114">
        <f t="shared" si="9"/>
        <v>24.128411835748796</v>
      </c>
    </row>
    <row r="15" spans="1:25" x14ac:dyDescent="0.25">
      <c r="A15" s="32" t="s">
        <v>11</v>
      </c>
      <c r="C15" s="111">
        <f>VLOOKUP($A15,'Trial Balance'!$A:$ZZ,C$1,FALSE)/1000</f>
        <v>64.818919999999991</v>
      </c>
      <c r="D15" s="178">
        <f>VLOOKUP($A15,'Trial Balance'!$A:$ZZ,D$1,FALSE)/1000</f>
        <v>59.604819999999997</v>
      </c>
      <c r="E15" s="5">
        <f>VLOOKUP($A15,'Trial Balance'!$A:$ZZ,E$1,FALSE)/1000</f>
        <v>54.099029999999999</v>
      </c>
      <c r="F15" s="5">
        <f>VLOOKUP($A15,'Trial Balance'!$A:$ZZ,F$1,FALSE)/1000</f>
        <v>64.737480000000005</v>
      </c>
      <c r="G15" s="185">
        <f>VLOOKUP($A15,'Trial Balance'!$A:$ZZ,G$1,FALSE)/1000</f>
        <v>128.42591000000002</v>
      </c>
      <c r="H15" s="185">
        <f>VLOOKUP($A15,'Trial Balance'!$A:$ZZ,H$1,FALSE)/1000</f>
        <v>260.26961</v>
      </c>
      <c r="I15" s="120">
        <f t="shared" si="1"/>
        <v>113.42737000000002</v>
      </c>
      <c r="J15" s="111">
        <f>VLOOKUP($A15,'Total Poles'!$A:$AAB,J$1,FALSE)/1000</f>
        <v>3.2879999999999998</v>
      </c>
      <c r="K15" s="178">
        <f>VLOOKUP($A15,'Total Poles'!$A:$AAB,K$1,FALSE)/1000</f>
        <v>3.294</v>
      </c>
      <c r="L15" s="5">
        <f>VLOOKUP($A15,'Total Poles'!$A:$AAB,L$1,FALSE)/1000</f>
        <v>3.302</v>
      </c>
      <c r="M15" s="5">
        <f>VLOOKUP($A15,'Total Poles'!$A:$AAB,M$1,FALSE)/1000</f>
        <v>4.508</v>
      </c>
      <c r="N15" s="185">
        <f>VLOOKUP($A15,'Total Poles'!$A:$AAB,N$1,FALSE)/1000</f>
        <v>3.323</v>
      </c>
      <c r="O15" s="185">
        <f>VLOOKUP($A15,'Total Poles'!$A:$AAB,O$1,FALSE)/1000</f>
        <v>3.327</v>
      </c>
      <c r="P15" s="120">
        <f t="shared" si="2"/>
        <v>3.5507999999999997</v>
      </c>
      <c r="Q15" s="109">
        <f t="shared" si="3"/>
        <v>19.713783454987833</v>
      </c>
      <c r="R15" s="188">
        <f t="shared" si="4"/>
        <v>18.094966605950212</v>
      </c>
      <c r="S15" s="6">
        <f t="shared" si="5"/>
        <v>16.383715929739552</v>
      </c>
      <c r="T15" s="6">
        <f t="shared" si="6"/>
        <v>14.360576752440108</v>
      </c>
      <c r="U15" s="266">
        <f t="shared" si="7"/>
        <v>38.647580499548603</v>
      </c>
      <c r="V15" s="266">
        <f t="shared" si="8"/>
        <v>78.229519086263906</v>
      </c>
      <c r="W15" s="114">
        <f t="shared" si="9"/>
        <v>33.143271774788481</v>
      </c>
    </row>
    <row r="16" spans="1:25" x14ac:dyDescent="0.25">
      <c r="A16" s="32" t="s">
        <v>14</v>
      </c>
      <c r="C16" s="111">
        <f>VLOOKUP($A16,'Trial Balance'!$A:$ZZ,C$1,FALSE)/1000</f>
        <v>1646.9322099999999</v>
      </c>
      <c r="D16" s="178">
        <f>VLOOKUP($A16,'Trial Balance'!$A:$ZZ,D$1,FALSE)/1000</f>
        <v>1259.6341299999999</v>
      </c>
      <c r="E16" s="5">
        <f>VLOOKUP($A16,'Trial Balance'!$A:$ZZ,E$1,FALSE)/1000</f>
        <v>895.94907999999998</v>
      </c>
      <c r="F16" s="5">
        <f>VLOOKUP($A16,'Trial Balance'!$A:$ZZ,F$1,FALSE)/1000</f>
        <v>1034.9399699999999</v>
      </c>
      <c r="G16" s="185">
        <f>VLOOKUP($A16,'Trial Balance'!$A:$ZZ,G$1,FALSE)/1000</f>
        <v>1320.89426</v>
      </c>
      <c r="H16" s="185">
        <f>VLOOKUP($A16,'Trial Balance'!$A:$ZZ,H$1,FALSE)/1000</f>
        <v>1174.7093</v>
      </c>
      <c r="I16" s="120">
        <f t="shared" si="1"/>
        <v>1137.2253479999999</v>
      </c>
      <c r="J16" s="111">
        <f>VLOOKUP($A16,'Total Poles'!$A:$AAB,J$1,FALSE)/1000</f>
        <v>36.5</v>
      </c>
      <c r="K16" s="178">
        <f>VLOOKUP($A16,'Total Poles'!$A:$AAB,K$1,FALSE)/1000</f>
        <v>34.814999999999998</v>
      </c>
      <c r="L16" s="5">
        <f>VLOOKUP($A16,'Total Poles'!$A:$AAB,L$1,FALSE)/1000</f>
        <v>36.54</v>
      </c>
      <c r="M16" s="5">
        <f>VLOOKUP($A16,'Total Poles'!$A:$AAB,M$1,FALSE)/1000</f>
        <v>36.768999999999998</v>
      </c>
      <c r="N16" s="185">
        <f>VLOOKUP($A16,'Total Poles'!$A:$AAB,N$1,FALSE)/1000</f>
        <v>37.216000000000001</v>
      </c>
      <c r="O16" s="185">
        <f>VLOOKUP($A16,'Total Poles'!$A:$AAB,O$1,FALSE)/1000</f>
        <v>37.270000000000003</v>
      </c>
      <c r="P16" s="120">
        <f t="shared" si="2"/>
        <v>36.522000000000006</v>
      </c>
      <c r="Q16" s="109">
        <f t="shared" si="3"/>
        <v>45.121430410958901</v>
      </c>
      <c r="R16" s="188">
        <f t="shared" si="4"/>
        <v>36.180787878787882</v>
      </c>
      <c r="S16" s="6">
        <f t="shared" si="5"/>
        <v>24.519679255610288</v>
      </c>
      <c r="T16" s="6">
        <f t="shared" si="6"/>
        <v>28.147079605102121</v>
      </c>
      <c r="U16" s="266">
        <f t="shared" si="7"/>
        <v>35.492644561478933</v>
      </c>
      <c r="V16" s="266">
        <f t="shared" si="8"/>
        <v>31.518897236383147</v>
      </c>
      <c r="W16" s="114">
        <f t="shared" si="9"/>
        <v>31.171817707472474</v>
      </c>
    </row>
    <row r="17" spans="1:23" x14ac:dyDescent="0.25">
      <c r="A17" s="32" t="s">
        <v>424</v>
      </c>
      <c r="C17" s="111">
        <f>VLOOKUP($A17,'Trial Balance'!$A:$ZZ,C$1,FALSE)/1000</f>
        <v>1148.17056</v>
      </c>
      <c r="D17" s="178">
        <f>VLOOKUP($A17,'Trial Balance'!$A:$ZZ,D$1,FALSE)/1000</f>
        <v>1367.9886399999998</v>
      </c>
      <c r="E17" s="5">
        <f>VLOOKUP($A17,'Trial Balance'!$A:$ZZ,E$1,FALSE)/1000</f>
        <v>1453.1555800000001</v>
      </c>
      <c r="F17" s="5">
        <f>VLOOKUP($A17,'Trial Balance'!$A:$ZZ,F$1,FALSE)/1000</f>
        <v>1402.3561599999998</v>
      </c>
      <c r="G17" s="185">
        <f>VLOOKUP($A17,'Trial Balance'!$A:$ZZ,G$1,FALSE)/1000</f>
        <v>1347.4941100000001</v>
      </c>
      <c r="H17" s="185">
        <f>VLOOKUP($A17,'Trial Balance'!$A:$ZZ,H$1,FALSE)/1000</f>
        <v>1322.0710100000001</v>
      </c>
      <c r="I17" s="120">
        <f t="shared" si="1"/>
        <v>1378.6130999999998</v>
      </c>
      <c r="J17" s="111">
        <f>VLOOKUP($A17,'Total Poles'!$A:$AAB,J$1,FALSE)/1000</f>
        <v>44.578000000000003</v>
      </c>
      <c r="K17" s="178">
        <f>VLOOKUP($A17,'Total Poles'!$A:$AAB,K$1,FALSE)/1000</f>
        <v>44.545000000000002</v>
      </c>
      <c r="L17" s="5">
        <f>VLOOKUP($A17,'Total Poles'!$A:$AAB,L$1,FALSE)/1000</f>
        <v>44.97</v>
      </c>
      <c r="M17" s="5">
        <f>VLOOKUP($A17,'Total Poles'!$A:$AAB,M$1,FALSE)/1000</f>
        <v>44.932000000000002</v>
      </c>
      <c r="N17" s="185">
        <f>VLOOKUP($A17,'Total Poles'!$A:$AAB,N$1,FALSE)/1000</f>
        <v>44.954000000000001</v>
      </c>
      <c r="O17" s="185">
        <f>VLOOKUP($A17,'Total Poles'!$A:$AAB,O$1,FALSE)/1000</f>
        <v>45.140999999999998</v>
      </c>
      <c r="P17" s="120">
        <f t="shared" si="2"/>
        <v>44.9084</v>
      </c>
      <c r="Q17" s="109">
        <f t="shared" si="3"/>
        <v>25.756439499304587</v>
      </c>
      <c r="R17" s="188">
        <f t="shared" si="4"/>
        <v>30.710262431249294</v>
      </c>
      <c r="S17" s="6">
        <f t="shared" si="5"/>
        <v>32.313888814765399</v>
      </c>
      <c r="T17" s="6">
        <f t="shared" si="6"/>
        <v>31.210632956467546</v>
      </c>
      <c r="U17" s="266">
        <f t="shared" si="7"/>
        <v>29.97495462027851</v>
      </c>
      <c r="V17" s="266">
        <f t="shared" si="8"/>
        <v>29.287588002038063</v>
      </c>
      <c r="W17" s="114">
        <f t="shared" si="9"/>
        <v>30.699465364959764</v>
      </c>
    </row>
    <row r="18" spans="1:23" x14ac:dyDescent="0.25">
      <c r="A18" s="32" t="s">
        <v>17</v>
      </c>
      <c r="C18" s="111">
        <f>VLOOKUP($A18,'Trial Balance'!$A:$ZZ,C$1,FALSE)/1000</f>
        <v>278.23628000000002</v>
      </c>
      <c r="D18" s="178">
        <f>VLOOKUP($A18,'Trial Balance'!$A:$ZZ,D$1,FALSE)/1000</f>
        <v>280.24773999999996</v>
      </c>
      <c r="E18" s="5">
        <f>VLOOKUP($A18,'Trial Balance'!$A:$ZZ,E$1,FALSE)/1000</f>
        <v>270.68678000000006</v>
      </c>
      <c r="F18" s="5">
        <f>VLOOKUP($A18,'Trial Balance'!$A:$ZZ,F$1,FALSE)/1000</f>
        <v>115.45168</v>
      </c>
      <c r="G18" s="185">
        <f>VLOOKUP($A18,'Trial Balance'!$A:$ZZ,G$1,FALSE)/1000</f>
        <v>198.89016000000001</v>
      </c>
      <c r="H18" s="185">
        <f>VLOOKUP($A18,'Trial Balance'!$A:$ZZ,H$1,FALSE)/1000</f>
        <v>459.31990000000002</v>
      </c>
      <c r="I18" s="120">
        <f t="shared" si="1"/>
        <v>264.91925200000003</v>
      </c>
      <c r="J18" s="111">
        <f>VLOOKUP($A18,'Total Poles'!$A:$AAB,J$1,FALSE)/1000</f>
        <v>14.650812500000001</v>
      </c>
      <c r="K18" s="178">
        <f>VLOOKUP($A18,'Total Poles'!$A:$AAB,K$1,FALSE)/1000</f>
        <v>20.0785625</v>
      </c>
      <c r="L18" s="5">
        <f>VLOOKUP($A18,'Total Poles'!$A:$AAB,L$1,FALSE)/1000</f>
        <v>20.682312499999998</v>
      </c>
      <c r="M18" s="5">
        <f>VLOOKUP($A18,'Total Poles'!$A:$AAB,M$1,FALSE)/1000</f>
        <v>20.565999999999999</v>
      </c>
      <c r="N18" s="185">
        <f>VLOOKUP($A18,'Total Poles'!$A:$AAB,N$1,FALSE)/1000</f>
        <v>20.919</v>
      </c>
      <c r="O18" s="185">
        <f>VLOOKUP($A18,'Total Poles'!$A:$AAB,O$1,FALSE)/1000</f>
        <v>20.849</v>
      </c>
      <c r="P18" s="120">
        <f t="shared" si="2"/>
        <v>20.618974999999999</v>
      </c>
      <c r="Q18" s="109">
        <f t="shared" si="3"/>
        <v>18.991184277322503</v>
      </c>
      <c r="R18" s="188">
        <f t="shared" si="4"/>
        <v>13.957559959782975</v>
      </c>
      <c r="S18" s="6">
        <f t="shared" si="5"/>
        <v>13.087839186261212</v>
      </c>
      <c r="T18" s="6">
        <f t="shared" si="6"/>
        <v>5.6137158416804436</v>
      </c>
      <c r="U18" s="266">
        <f t="shared" si="7"/>
        <v>9.5076322959988531</v>
      </c>
      <c r="V18" s="266">
        <f t="shared" si="8"/>
        <v>22.030788047388366</v>
      </c>
      <c r="W18" s="114">
        <f t="shared" si="9"/>
        <v>12.839507066222371</v>
      </c>
    </row>
    <row r="19" spans="1:23" x14ac:dyDescent="0.25">
      <c r="A19" s="32" t="s">
        <v>15</v>
      </c>
      <c r="C19" s="111">
        <f>VLOOKUP($A19,'Trial Balance'!$A:$ZZ,C$1,FALSE)/1000</f>
        <v>867.89734999999996</v>
      </c>
      <c r="D19" s="178">
        <f>VLOOKUP($A19,'Trial Balance'!$A:$ZZ,D$1,FALSE)/1000</f>
        <v>940.59613999999999</v>
      </c>
      <c r="E19" s="5">
        <f>VLOOKUP($A19,'Trial Balance'!$A:$ZZ,E$1,FALSE)/1000</f>
        <v>1044.5726999999999</v>
      </c>
      <c r="F19" s="5">
        <f>VLOOKUP($A19,'Trial Balance'!$A:$ZZ,F$1,FALSE)/1000</f>
        <v>1019.8530500000001</v>
      </c>
      <c r="G19" s="185">
        <f>VLOOKUP($A19,'Trial Balance'!$A:$ZZ,G$1,FALSE)/1000</f>
        <v>1244.0752600000001</v>
      </c>
      <c r="H19" s="185">
        <f>VLOOKUP($A19,'Trial Balance'!$A:$ZZ,H$1,FALSE)/1000</f>
        <v>1019.12262</v>
      </c>
      <c r="I19" s="120">
        <f t="shared" si="1"/>
        <v>1053.6439539999999</v>
      </c>
      <c r="J19" s="111">
        <f>VLOOKUP($A19,'Total Poles'!$A:$AAB,J$1,FALSE)/1000</f>
        <v>20.11</v>
      </c>
      <c r="K19" s="178">
        <f>VLOOKUP($A19,'Total Poles'!$A:$AAB,K$1,FALSE)/1000</f>
        <v>20.062999999999999</v>
      </c>
      <c r="L19" s="5">
        <f>VLOOKUP($A19,'Total Poles'!$A:$AAB,L$1,FALSE)/1000</f>
        <v>20.47</v>
      </c>
      <c r="M19" s="5">
        <f>VLOOKUP($A19,'Total Poles'!$A:$AAB,M$1,FALSE)/1000</f>
        <v>20.651</v>
      </c>
      <c r="N19" s="185">
        <f>VLOOKUP($A19,'Total Poles'!$A:$AAB,N$1,FALSE)/1000</f>
        <v>20.678000000000001</v>
      </c>
      <c r="O19" s="185">
        <f>VLOOKUP($A19,'Total Poles'!$A:$AAB,O$1,FALSE)/1000</f>
        <v>20.704999999999998</v>
      </c>
      <c r="P19" s="120">
        <f t="shared" si="2"/>
        <v>20.513399999999997</v>
      </c>
      <c r="Q19" s="109">
        <f t="shared" si="3"/>
        <v>43.157501243162606</v>
      </c>
      <c r="R19" s="188">
        <f t="shared" si="4"/>
        <v>46.882128295868021</v>
      </c>
      <c r="S19" s="6">
        <f t="shared" si="5"/>
        <v>51.029443087445038</v>
      </c>
      <c r="T19" s="6">
        <f t="shared" si="6"/>
        <v>49.385165367294562</v>
      </c>
      <c r="U19" s="266">
        <f t="shared" si="7"/>
        <v>60.164196730825033</v>
      </c>
      <c r="V19" s="266">
        <f t="shared" si="8"/>
        <v>49.221087659985514</v>
      </c>
      <c r="W19" s="114">
        <f t="shared" si="9"/>
        <v>51.336404228283641</v>
      </c>
    </row>
    <row r="20" spans="1:23" x14ac:dyDescent="0.25">
      <c r="A20" s="32" t="s">
        <v>12</v>
      </c>
      <c r="C20" s="111">
        <f>VLOOKUP($A20,'Trial Balance'!$A:$ZZ,C$1,FALSE)/1000</f>
        <v>67.171770000000009</v>
      </c>
      <c r="D20" s="178">
        <f>VLOOKUP($A20,'Trial Balance'!$A:$ZZ,D$1,FALSE)/1000</f>
        <v>169.64125000000001</v>
      </c>
      <c r="E20" s="5">
        <f>VLOOKUP($A20,'Trial Balance'!$A:$ZZ,E$1,FALSE)/1000</f>
        <v>155.30653000000001</v>
      </c>
      <c r="F20" s="5">
        <f>VLOOKUP($A20,'Trial Balance'!$A:$ZZ,F$1,FALSE)/1000</f>
        <v>114.69319999999999</v>
      </c>
      <c r="G20" s="185">
        <f>VLOOKUP($A20,'Trial Balance'!$A:$ZZ,G$1,FALSE)/1000</f>
        <v>193.23882999999998</v>
      </c>
      <c r="H20" s="185">
        <f>VLOOKUP($A20,'Trial Balance'!$A:$ZZ,H$1,FALSE)/1000</f>
        <v>182.44603000000001</v>
      </c>
      <c r="I20" s="120">
        <f t="shared" si="1"/>
        <v>163.065168</v>
      </c>
      <c r="J20" s="111">
        <f>VLOOKUP($A20,'Total Poles'!$A:$AAB,J$1,FALSE)/1000</f>
        <v>5.141</v>
      </c>
      <c r="K20" s="178">
        <f>VLOOKUP($A20,'Total Poles'!$A:$AAB,K$1,FALSE)/1000</f>
        <v>5.0640000000000001</v>
      </c>
      <c r="L20" s="5">
        <f>VLOOKUP($A20,'Total Poles'!$A:$AAB,L$1,FALSE)/1000</f>
        <v>5.032</v>
      </c>
      <c r="M20" s="5">
        <f>VLOOKUP($A20,'Total Poles'!$A:$AAB,M$1,FALSE)/1000</f>
        <v>5.4539999999999997</v>
      </c>
      <c r="N20" s="185">
        <f>VLOOKUP($A20,'Total Poles'!$A:$AAB,N$1,FALSE)/1000</f>
        <v>5.5970000000000004</v>
      </c>
      <c r="O20" s="185">
        <f>VLOOKUP($A20,'Total Poles'!$A:$AAB,O$1,FALSE)/1000</f>
        <v>5.0970000000000004</v>
      </c>
      <c r="P20" s="120">
        <f t="shared" si="2"/>
        <v>5.248800000000001</v>
      </c>
      <c r="Q20" s="109">
        <f t="shared" si="3"/>
        <v>13.065895740128381</v>
      </c>
      <c r="R20" s="188">
        <f t="shared" si="4"/>
        <v>33.499456951026858</v>
      </c>
      <c r="S20" s="6">
        <f t="shared" si="5"/>
        <v>30.863777821939589</v>
      </c>
      <c r="T20" s="6">
        <f t="shared" si="6"/>
        <v>21.029189585625229</v>
      </c>
      <c r="U20" s="266">
        <f t="shared" si="7"/>
        <v>34.525429694479179</v>
      </c>
      <c r="V20" s="266">
        <f t="shared" si="8"/>
        <v>35.794787129684124</v>
      </c>
      <c r="W20" s="114">
        <f t="shared" si="9"/>
        <v>31.142528236550998</v>
      </c>
    </row>
    <row r="21" spans="1:23" x14ac:dyDescent="0.25">
      <c r="A21" s="32" t="s">
        <v>13</v>
      </c>
      <c r="C21" s="111">
        <f>VLOOKUP($A21,'Trial Balance'!$A:$ZZ,C$1,FALSE)/1000</f>
        <v>178.84314000000001</v>
      </c>
      <c r="D21" s="178">
        <f>VLOOKUP($A21,'Trial Balance'!$A:$ZZ,D$1,FALSE)/1000</f>
        <v>205.38132000000002</v>
      </c>
      <c r="E21" s="5">
        <f>VLOOKUP($A21,'Trial Balance'!$A:$ZZ,E$1,FALSE)/1000</f>
        <v>144.22416000000001</v>
      </c>
      <c r="F21" s="5">
        <f>VLOOKUP($A21,'Trial Balance'!$A:$ZZ,F$1,FALSE)/1000</f>
        <v>143.84299999999999</v>
      </c>
      <c r="G21" s="185">
        <f>VLOOKUP($A21,'Trial Balance'!$A:$ZZ,G$1,FALSE)/1000</f>
        <v>149.65619000000001</v>
      </c>
      <c r="H21" s="185">
        <f>VLOOKUP($A21,'Trial Balance'!$A:$ZZ,H$1,FALSE)/1000</f>
        <v>189.43814</v>
      </c>
      <c r="I21" s="120">
        <f t="shared" si="1"/>
        <v>166.50856200000001</v>
      </c>
      <c r="J21" s="111">
        <f>VLOOKUP($A21,'Total Poles'!$A:$AAB,J$1,FALSE)/1000</f>
        <v>10.558</v>
      </c>
      <c r="K21" s="178">
        <f>VLOOKUP($A21,'Total Poles'!$A:$AAB,K$1,FALSE)/1000</f>
        <v>10.558</v>
      </c>
      <c r="L21" s="5">
        <f>VLOOKUP($A21,'Total Poles'!$A:$AAB,L$1,FALSE)/1000</f>
        <v>10.558</v>
      </c>
      <c r="M21" s="5">
        <f>VLOOKUP($A21,'Total Poles'!$A:$AAB,M$1,FALSE)/1000</f>
        <v>9.9749999999999996</v>
      </c>
      <c r="N21" s="185">
        <f>VLOOKUP($A21,'Total Poles'!$A:$AAB,N$1,FALSE)/1000</f>
        <v>9.9380000000000006</v>
      </c>
      <c r="O21" s="185">
        <f>VLOOKUP($A21,'Total Poles'!$A:$AAB,O$1,FALSE)/1000</f>
        <v>9.9760000000000009</v>
      </c>
      <c r="P21" s="120">
        <f t="shared" si="2"/>
        <v>10.201000000000001</v>
      </c>
      <c r="Q21" s="109">
        <f t="shared" si="3"/>
        <v>16.939111574161775</v>
      </c>
      <c r="R21" s="188">
        <f t="shared" si="4"/>
        <v>19.452672854707334</v>
      </c>
      <c r="S21" s="6">
        <f t="shared" si="5"/>
        <v>13.66017806402728</v>
      </c>
      <c r="T21" s="6">
        <f t="shared" si="6"/>
        <v>14.420350877192982</v>
      </c>
      <c r="U21" s="266">
        <f t="shared" si="7"/>
        <v>15.058984705172067</v>
      </c>
      <c r="V21" s="266">
        <f t="shared" si="8"/>
        <v>18.989388532477946</v>
      </c>
      <c r="W21" s="114">
        <f t="shared" si="9"/>
        <v>16.31631500671552</v>
      </c>
    </row>
    <row r="22" spans="1:23" x14ac:dyDescent="0.25">
      <c r="A22" s="32" t="s">
        <v>19</v>
      </c>
      <c r="C22" s="111">
        <f>VLOOKUP($A22,'Trial Balance'!$A:$ZZ,C$1,FALSE)/1000</f>
        <v>401.44015999999999</v>
      </c>
      <c r="D22" s="178">
        <f>VLOOKUP($A22,'Trial Balance'!$A:$ZZ,D$1,FALSE)/1000</f>
        <v>477.07193999999998</v>
      </c>
      <c r="E22" s="5">
        <f>VLOOKUP($A22,'Trial Balance'!$A:$ZZ,E$1,FALSE)/1000</f>
        <v>460.91174999999998</v>
      </c>
      <c r="F22" s="5">
        <f>VLOOKUP($A22,'Trial Balance'!$A:$ZZ,F$1,FALSE)/1000</f>
        <v>400.55513000000002</v>
      </c>
      <c r="G22" s="185">
        <f>VLOOKUP($A22,'Trial Balance'!$A:$ZZ,G$1,FALSE)/1000</f>
        <v>407.05367999999999</v>
      </c>
      <c r="H22" s="185">
        <f>VLOOKUP($A22,'Trial Balance'!$A:$ZZ,H$1,FALSE)/1000</f>
        <v>466.34278999999998</v>
      </c>
      <c r="I22" s="120">
        <f t="shared" si="1"/>
        <v>442.38705799999997</v>
      </c>
      <c r="J22" s="111">
        <f>VLOOKUP($A22,'Total Poles'!$A:$AAB,J$1,FALSE)/1000</f>
        <v>6.327</v>
      </c>
      <c r="K22" s="178">
        <f>VLOOKUP($A22,'Total Poles'!$A:$AAB,K$1,FALSE)/1000</f>
        <v>6.25</v>
      </c>
      <c r="L22" s="5">
        <f>VLOOKUP($A22,'Total Poles'!$A:$AAB,L$1,FALSE)/1000</f>
        <v>6.24</v>
      </c>
      <c r="M22" s="5">
        <f>VLOOKUP($A22,'Total Poles'!$A:$AAB,M$1,FALSE)/1000</f>
        <v>6.218</v>
      </c>
      <c r="N22" s="185">
        <f>VLOOKUP($A22,'Total Poles'!$A:$AAB,N$1,FALSE)/1000</f>
        <v>6.2110000000000003</v>
      </c>
      <c r="O22" s="185">
        <f>VLOOKUP($A22,'Total Poles'!$A:$AAB,O$1,FALSE)/1000</f>
        <v>6.218</v>
      </c>
      <c r="P22" s="120">
        <f t="shared" si="2"/>
        <v>6.2273999999999994</v>
      </c>
      <c r="Q22" s="137">
        <f t="shared" si="3"/>
        <v>63.448737158210839</v>
      </c>
      <c r="R22" s="285">
        <f t="shared" si="4"/>
        <v>76.331510399999999</v>
      </c>
      <c r="S22" s="19">
        <f t="shared" si="5"/>
        <v>73.864062499999989</v>
      </c>
      <c r="T22" s="218">
        <f t="shared" si="6"/>
        <v>64.418644258604061</v>
      </c>
      <c r="U22" s="287">
        <f t="shared" si="7"/>
        <v>65.537543068748988</v>
      </c>
      <c r="V22" s="287">
        <f t="shared" si="8"/>
        <v>74.998840463171433</v>
      </c>
      <c r="W22" s="114">
        <f t="shared" si="9"/>
        <v>71.030120138104891</v>
      </c>
    </row>
    <row r="23" spans="1:23" x14ac:dyDescent="0.25">
      <c r="A23" s="32" t="s">
        <v>20</v>
      </c>
      <c r="C23" s="111">
        <f>VLOOKUP($A23,'Trial Balance'!$A:$ZZ,C$1,FALSE)/1000</f>
        <v>166.95214999999999</v>
      </c>
      <c r="D23" s="178">
        <f>VLOOKUP($A23,'Trial Balance'!$A:$ZZ,D$1,FALSE)/1000</f>
        <v>114.01141</v>
      </c>
      <c r="E23" s="5">
        <f>VLOOKUP($A23,'Trial Balance'!$A:$ZZ,E$1,FALSE)/1000</f>
        <v>128.27297999999999</v>
      </c>
      <c r="F23" s="5">
        <f>VLOOKUP($A23,'Trial Balance'!$A:$ZZ,F$1,FALSE)/1000</f>
        <v>177.72801999999999</v>
      </c>
      <c r="G23" s="185">
        <f>VLOOKUP($A23,'Trial Balance'!$A:$ZZ,G$1,FALSE)/1000</f>
        <v>169.43203</v>
      </c>
      <c r="H23" s="185">
        <f>VLOOKUP($A23,'Trial Balance'!$A:$ZZ,H$1,FALSE)/1000</f>
        <v>192.00292000000002</v>
      </c>
      <c r="I23" s="120">
        <f t="shared" si="1"/>
        <v>156.28947199999999</v>
      </c>
      <c r="J23" s="111">
        <f>VLOOKUP($A23,'Total Poles'!$A:$AAB,J$1,FALSE)/1000</f>
        <v>6.0119999999999996</v>
      </c>
      <c r="K23" s="178">
        <f>VLOOKUP($A23,'Total Poles'!$A:$AAB,K$1,FALSE)/1000</f>
        <v>6.01</v>
      </c>
      <c r="L23" s="5">
        <f>VLOOKUP($A23,'Total Poles'!$A:$AAB,L$1,FALSE)/1000</f>
        <v>6.0019999999999998</v>
      </c>
      <c r="M23" s="5">
        <f>VLOOKUP($A23,'Total Poles'!$A:$AAB,M$1,FALSE)/1000</f>
        <v>6.1020000000000003</v>
      </c>
      <c r="N23" s="185">
        <f>VLOOKUP($A23,'Total Poles'!$A:$AAB,N$1,FALSE)/1000</f>
        <v>6.1139999999999999</v>
      </c>
      <c r="O23" s="185">
        <f>VLOOKUP($A23,'Total Poles'!$A:$AAB,O$1,FALSE)/1000</f>
        <v>6.0750000000000002</v>
      </c>
      <c r="P23" s="120">
        <f t="shared" si="2"/>
        <v>6.0606</v>
      </c>
      <c r="Q23" s="109">
        <f t="shared" si="3"/>
        <v>27.769818695941449</v>
      </c>
      <c r="R23" s="188">
        <f t="shared" si="4"/>
        <v>18.970284525790351</v>
      </c>
      <c r="S23" s="6">
        <f t="shared" si="5"/>
        <v>21.371706097967344</v>
      </c>
      <c r="T23" s="6">
        <f t="shared" si="6"/>
        <v>29.126191412651586</v>
      </c>
      <c r="U23" s="266">
        <f t="shared" si="7"/>
        <v>27.712140987896632</v>
      </c>
      <c r="V23" s="266">
        <f t="shared" si="8"/>
        <v>31.605418930041154</v>
      </c>
      <c r="W23" s="114">
        <f t="shared" si="9"/>
        <v>25.757148390869411</v>
      </c>
    </row>
    <row r="24" spans="1:23" x14ac:dyDescent="0.25">
      <c r="A24" s="32" t="s">
        <v>21</v>
      </c>
      <c r="C24" s="111">
        <f>VLOOKUP($A24,'Trial Balance'!$A:$ZZ,C$1,FALSE)/1000</f>
        <v>106.77327000000001</v>
      </c>
      <c r="D24" s="178">
        <f>VLOOKUP($A24,'Trial Balance'!$A:$ZZ,D$1,FALSE)/1000</f>
        <v>97.954050000000009</v>
      </c>
      <c r="E24" s="5">
        <f>VLOOKUP($A24,'Trial Balance'!$A:$ZZ,E$1,FALSE)/1000</f>
        <v>69.892259999999993</v>
      </c>
      <c r="F24" s="5">
        <f>VLOOKUP($A24,'Trial Balance'!$A:$ZZ,F$1,FALSE)/1000</f>
        <v>44.625550000000004</v>
      </c>
      <c r="G24" s="185">
        <f>VLOOKUP($A24,'Trial Balance'!$A:$ZZ,G$1,FALSE)/1000</f>
        <v>51.705440000000003</v>
      </c>
      <c r="H24" s="185">
        <f>VLOOKUP($A24,'Trial Balance'!$A:$ZZ,H$1,FALSE)/1000</f>
        <v>71.315649999999991</v>
      </c>
      <c r="I24" s="120">
        <f t="shared" si="1"/>
        <v>67.098590000000002</v>
      </c>
      <c r="J24" s="111">
        <f>VLOOKUP($A24,'Total Poles'!$A:$AAB,J$1,FALSE)/1000</f>
        <v>1.8740000000000001</v>
      </c>
      <c r="K24" s="178">
        <f>VLOOKUP($A24,'Total Poles'!$A:$AAB,K$1,FALSE)/1000</f>
        <v>1.867</v>
      </c>
      <c r="L24" s="5">
        <f>VLOOKUP($A24,'Total Poles'!$A:$AAB,L$1,FALSE)/1000</f>
        <v>1.8660000000000001</v>
      </c>
      <c r="M24" s="5">
        <f>VLOOKUP($A24,'Total Poles'!$A:$AAB,M$1,FALSE)/1000</f>
        <v>1.758</v>
      </c>
      <c r="N24" s="185">
        <f>VLOOKUP($A24,'Total Poles'!$A:$AAB,N$1,FALSE)/1000</f>
        <v>1.766</v>
      </c>
      <c r="O24" s="185">
        <f>VLOOKUP($A24,'Total Poles'!$A:$AAB,O$1,FALSE)/1000</f>
        <v>1.77</v>
      </c>
      <c r="P24" s="120">
        <f t="shared" si="2"/>
        <v>1.8053999999999999</v>
      </c>
      <c r="Q24" s="109">
        <f t="shared" si="3"/>
        <v>56.976131270010676</v>
      </c>
      <c r="R24" s="188">
        <f t="shared" si="4"/>
        <v>52.466014997321913</v>
      </c>
      <c r="S24" s="6">
        <f t="shared" si="5"/>
        <v>37.455659163987136</v>
      </c>
      <c r="T24" s="6">
        <f t="shared" si="6"/>
        <v>25.384271899886237</v>
      </c>
      <c r="U24" s="266">
        <f t="shared" si="7"/>
        <v>29.278278595696491</v>
      </c>
      <c r="V24" s="266">
        <f t="shared" si="8"/>
        <v>40.291327683615812</v>
      </c>
      <c r="W24" s="114">
        <f t="shared" si="9"/>
        <v>36.975110468101519</v>
      </c>
    </row>
    <row r="25" spans="1:23" x14ac:dyDescent="0.25">
      <c r="A25" s="32" t="s">
        <v>425</v>
      </c>
      <c r="C25" s="111">
        <f>VLOOKUP($A25,'Trial Balance'!$A:$ZZ,C$1,FALSE)/1000</f>
        <v>865.22246999999993</v>
      </c>
      <c r="D25" s="178">
        <f>VLOOKUP($A25,'Trial Balance'!$A:$ZZ,D$1,FALSE)/1000</f>
        <v>896.59406999999999</v>
      </c>
      <c r="E25" s="5">
        <f>VLOOKUP($A25,'Trial Balance'!$A:$ZZ,E$1,FALSE)/1000</f>
        <v>971.38254000000006</v>
      </c>
      <c r="F25" s="5">
        <f>VLOOKUP($A25,'Trial Balance'!$A:$ZZ,F$1,FALSE)/1000</f>
        <v>893.93392000000006</v>
      </c>
      <c r="G25" s="185">
        <f>VLOOKUP($A25,'Trial Balance'!$A:$ZZ,G$1,FALSE)/1000</f>
        <v>992.28093999999999</v>
      </c>
      <c r="H25" s="185">
        <f>VLOOKUP($A25,'Trial Balance'!$A:$ZZ,H$1,FALSE)/1000</f>
        <v>1147.1541999999999</v>
      </c>
      <c r="I25" s="120">
        <f t="shared" si="1"/>
        <v>980.26913400000012</v>
      </c>
      <c r="J25" s="111">
        <f>VLOOKUP($A25,'Total Poles'!$A:$AAB,J$1,FALSE)/1000</f>
        <v>31.375</v>
      </c>
      <c r="K25" s="178">
        <f>VLOOKUP($A25,'Total Poles'!$A:$AAB,K$1,FALSE)/1000</f>
        <v>31.835999999999999</v>
      </c>
      <c r="L25" s="5">
        <f>VLOOKUP($A25,'Total Poles'!$A:$AAB,L$1,FALSE)/1000</f>
        <v>32.293999999999997</v>
      </c>
      <c r="M25" s="5">
        <f>VLOOKUP($A25,'Total Poles'!$A:$AAB,M$1,FALSE)/1000</f>
        <v>32.594000000000001</v>
      </c>
      <c r="N25" s="185">
        <f>VLOOKUP($A25,'Total Poles'!$A:$AAB,N$1,FALSE)/1000</f>
        <v>32.887</v>
      </c>
      <c r="O25" s="185">
        <f>VLOOKUP($A25,'Total Poles'!$A:$AAB,O$1,FALSE)/1000</f>
        <v>33.543999999999997</v>
      </c>
      <c r="P25" s="120">
        <f t="shared" si="2"/>
        <v>32.630999999999993</v>
      </c>
      <c r="Q25" s="109">
        <f>C25/J25</f>
        <v>27.576811792828682</v>
      </c>
      <c r="R25" s="188">
        <f>D25/K25</f>
        <v>28.162899547681871</v>
      </c>
      <c r="S25" s="6">
        <f>E25/L25</f>
        <v>30.079350343717103</v>
      </c>
      <c r="T25" s="6">
        <f>F25/M25</f>
        <v>27.426333681045591</v>
      </c>
      <c r="U25" s="266">
        <f>G25/N25</f>
        <v>30.17243713321373</v>
      </c>
      <c r="V25" s="266">
        <f t="shared" si="8"/>
        <v>34.198491533508232</v>
      </c>
      <c r="W25" s="114">
        <f t="shared" si="9"/>
        <v>30.007902447833306</v>
      </c>
    </row>
    <row r="26" spans="1:23" x14ac:dyDescent="0.25">
      <c r="A26" s="32" t="s">
        <v>22</v>
      </c>
      <c r="C26" s="111">
        <f>VLOOKUP($A26,'Trial Balance'!$A:$ZZ,C$1,FALSE)/1000</f>
        <v>432.62655000000001</v>
      </c>
      <c r="D26" s="178">
        <f>VLOOKUP($A26,'Trial Balance'!$A:$ZZ,D$1,FALSE)/1000</f>
        <v>506.75238999999999</v>
      </c>
      <c r="E26" s="5">
        <f>VLOOKUP($A26,'Trial Balance'!$A:$ZZ,E$1,FALSE)/1000</f>
        <v>625.32691</v>
      </c>
      <c r="F26" s="5">
        <f>VLOOKUP($A26,'Trial Balance'!$A:$ZZ,F$1,FALSE)/1000</f>
        <v>723.21527000000003</v>
      </c>
      <c r="G26" s="185">
        <f>VLOOKUP($A26,'Trial Balance'!$A:$ZZ,G$1,FALSE)/1000</f>
        <v>656.50310000000002</v>
      </c>
      <c r="H26" s="185">
        <f>VLOOKUP($A26,'Trial Balance'!$A:$ZZ,H$1,FALSE)/1000</f>
        <v>392.86993999999999</v>
      </c>
      <c r="I26" s="120">
        <f t="shared" si="1"/>
        <v>580.93352200000004</v>
      </c>
      <c r="J26" s="111">
        <f>VLOOKUP($A26,'Total Poles'!$A:$AAB,J$1,FALSE)/1000</f>
        <v>12.116</v>
      </c>
      <c r="K26" s="178">
        <f>VLOOKUP($A26,'Total Poles'!$A:$AAB,K$1,FALSE)/1000</f>
        <v>12.037000000000001</v>
      </c>
      <c r="L26" s="5">
        <f>VLOOKUP($A26,'Total Poles'!$A:$AAB,L$1,FALSE)/1000</f>
        <v>11.991</v>
      </c>
      <c r="M26" s="5">
        <f>VLOOKUP($A26,'Total Poles'!$A:$AAB,M$1,FALSE)/1000</f>
        <v>11.94</v>
      </c>
      <c r="N26" s="185">
        <f>VLOOKUP($A26,'Total Poles'!$A:$AAB,N$1,FALSE)/1000</f>
        <v>11.932</v>
      </c>
      <c r="O26" s="185">
        <f>VLOOKUP($A26,'Total Poles'!$A:$AAB,O$1,FALSE)/1000</f>
        <v>11.949</v>
      </c>
      <c r="P26" s="120">
        <f t="shared" si="2"/>
        <v>11.969799999999999</v>
      </c>
      <c r="Q26" s="109">
        <f t="shared" ref="Q26:U31" si="10">C26/J26</f>
        <v>35.707044404093764</v>
      </c>
      <c r="R26" s="188">
        <f t="shared" si="10"/>
        <v>42.099558860181105</v>
      </c>
      <c r="S26" s="6">
        <f t="shared" si="10"/>
        <v>52.149688099407889</v>
      </c>
      <c r="T26" s="6">
        <f t="shared" si="10"/>
        <v>60.570793132328312</v>
      </c>
      <c r="U26" s="266">
        <f t="shared" si="10"/>
        <v>55.020373784780425</v>
      </c>
      <c r="V26" s="266">
        <f t="shared" si="8"/>
        <v>32.878896978826681</v>
      </c>
      <c r="W26" s="114">
        <f t="shared" si="9"/>
        <v>48.543862171104877</v>
      </c>
    </row>
    <row r="27" spans="1:23" x14ac:dyDescent="0.25">
      <c r="A27" s="32" t="s">
        <v>23</v>
      </c>
      <c r="C27" s="111">
        <f>VLOOKUP($A27,'Trial Balance'!$A:$ZZ,C$1,FALSE)/1000</f>
        <v>64.644670000000005</v>
      </c>
      <c r="D27" s="178">
        <f>VLOOKUP($A27,'Trial Balance'!$A:$ZZ,D$1,FALSE)/1000</f>
        <v>60.752519999999997</v>
      </c>
      <c r="E27" s="5">
        <f>VLOOKUP($A27,'Trial Balance'!$A:$ZZ,E$1,FALSE)/1000</f>
        <v>91.043639999999996</v>
      </c>
      <c r="F27" s="5">
        <f>VLOOKUP($A27,'Trial Balance'!$A:$ZZ,F$1,FALSE)/1000</f>
        <v>71.514719999999997</v>
      </c>
      <c r="G27" s="185">
        <f>VLOOKUP($A27,'Trial Balance'!$A:$ZZ,G$1,FALSE)/1000</f>
        <v>111.09823</v>
      </c>
      <c r="H27" s="185">
        <f>VLOOKUP($A27,'Trial Balance'!$A:$ZZ,H$1,FALSE)/1000</f>
        <v>75.618479999999991</v>
      </c>
      <c r="I27" s="120">
        <f t="shared" si="1"/>
        <v>82.005517999999995</v>
      </c>
      <c r="J27" s="111">
        <f>VLOOKUP($A27,'Total Poles'!$A:$AAB,J$1,FALSE)/1000</f>
        <v>3.669</v>
      </c>
      <c r="K27" s="178">
        <f>VLOOKUP($A27,'Total Poles'!$A:$AAB,K$1,FALSE)/1000</f>
        <v>3.6720000000000002</v>
      </c>
      <c r="L27" s="5">
        <f>VLOOKUP($A27,'Total Poles'!$A:$AAB,L$1,FALSE)/1000</f>
        <v>3.673</v>
      </c>
      <c r="M27" s="5">
        <f>VLOOKUP($A27,'Total Poles'!$A:$AAB,M$1,FALSE)/1000</f>
        <v>3.6850000000000001</v>
      </c>
      <c r="N27" s="185">
        <f>VLOOKUP($A27,'Total Poles'!$A:$AAB,N$1,FALSE)/1000</f>
        <v>3.7010000000000001</v>
      </c>
      <c r="O27" s="185">
        <f>VLOOKUP($A27,'Total Poles'!$A:$AAB,O$1,FALSE)/1000</f>
        <v>3.7010000000000001</v>
      </c>
      <c r="P27" s="120">
        <f t="shared" si="2"/>
        <v>3.6864000000000003</v>
      </c>
      <c r="Q27" s="109">
        <f t="shared" si="10"/>
        <v>17.619152357590625</v>
      </c>
      <c r="R27" s="188">
        <f t="shared" si="10"/>
        <v>16.544803921568626</v>
      </c>
      <c r="S27" s="6">
        <f t="shared" si="10"/>
        <v>24.7872692621835</v>
      </c>
      <c r="T27" s="6">
        <f t="shared" si="10"/>
        <v>19.406979647218453</v>
      </c>
      <c r="U27" s="266">
        <f t="shared" si="10"/>
        <v>30.018435557957307</v>
      </c>
      <c r="V27" s="266">
        <f t="shared" si="8"/>
        <v>20.431904890570113</v>
      </c>
      <c r="W27" s="114">
        <f t="shared" si="9"/>
        <v>22.2378786558996</v>
      </c>
    </row>
    <row r="28" spans="1:23" x14ac:dyDescent="0.25">
      <c r="A28" s="32" t="s">
        <v>24</v>
      </c>
      <c r="C28" s="111">
        <f>VLOOKUP($A28,'Trial Balance'!$A:$ZZ,C$1,FALSE)/1000</f>
        <v>230.50028</v>
      </c>
      <c r="D28" s="178">
        <f>VLOOKUP($A28,'Trial Balance'!$A:$ZZ,D$1,FALSE)/1000</f>
        <v>237.06673000000001</v>
      </c>
      <c r="E28" s="5">
        <f>VLOOKUP($A28,'Trial Balance'!$A:$ZZ,E$1,FALSE)/1000</f>
        <v>202.89251999999999</v>
      </c>
      <c r="F28" s="5">
        <f>VLOOKUP($A28,'Trial Balance'!$A:$ZZ,F$1,FALSE)/1000</f>
        <v>221.44220999999999</v>
      </c>
      <c r="G28" s="185">
        <f>VLOOKUP($A28,'Trial Balance'!$A:$ZZ,G$1,FALSE)/1000</f>
        <v>166.81142000000003</v>
      </c>
      <c r="H28" s="185">
        <f>VLOOKUP($A28,'Trial Balance'!$A:$ZZ,H$1,FALSE)/1000</f>
        <v>305.35086999999999</v>
      </c>
      <c r="I28" s="120">
        <f t="shared" si="1"/>
        <v>226.71275</v>
      </c>
      <c r="J28" s="111">
        <f>VLOOKUP($A28,'Total Poles'!$A:$AAB,J$1,FALSE)/1000</f>
        <v>9.0670000000000002</v>
      </c>
      <c r="K28" s="178">
        <f>VLOOKUP($A28,'Total Poles'!$A:$AAB,K$1,FALSE)/1000</f>
        <v>9.2100000000000009</v>
      </c>
      <c r="L28" s="5">
        <f>VLOOKUP($A28,'Total Poles'!$A:$AAB,L$1,FALSE)/1000</f>
        <v>9.3539999999999992</v>
      </c>
      <c r="M28" s="5">
        <f>VLOOKUP($A28,'Total Poles'!$A:$AAB,M$1,FALSE)/1000</f>
        <v>9.3629999999999995</v>
      </c>
      <c r="N28" s="185">
        <f>VLOOKUP($A28,'Total Poles'!$A:$AAB,N$1,FALSE)/1000</f>
        <v>9.4469999999999992</v>
      </c>
      <c r="O28" s="185">
        <f>VLOOKUP($A28,'Total Poles'!$A:$AAB,O$1,FALSE)/1000</f>
        <v>9.4849999999999994</v>
      </c>
      <c r="P28" s="120">
        <f t="shared" si="2"/>
        <v>9.3717999999999986</v>
      </c>
      <c r="Q28" s="109">
        <f t="shared" si="10"/>
        <v>25.421890371677513</v>
      </c>
      <c r="R28" s="188">
        <f t="shared" si="10"/>
        <v>25.740144408251897</v>
      </c>
      <c r="S28" s="6">
        <f t="shared" si="10"/>
        <v>21.690455420141117</v>
      </c>
      <c r="T28" s="6">
        <f t="shared" si="10"/>
        <v>23.650775392502403</v>
      </c>
      <c r="U28" s="266">
        <f t="shared" si="10"/>
        <v>17.657607706150106</v>
      </c>
      <c r="V28" s="266">
        <f t="shared" si="8"/>
        <v>32.193027938850818</v>
      </c>
      <c r="W28" s="114">
        <f t="shared" si="9"/>
        <v>24.186402173179268</v>
      </c>
    </row>
    <row r="29" spans="1:23" x14ac:dyDescent="0.25">
      <c r="A29" s="32" t="s">
        <v>25</v>
      </c>
      <c r="C29" s="111">
        <f>VLOOKUP($A29,'Trial Balance'!$A:$ZZ,C$1,FALSE)/1000</f>
        <v>9.5127199999999998</v>
      </c>
      <c r="D29" s="178">
        <f>VLOOKUP($A29,'Trial Balance'!$A:$ZZ,D$1,FALSE)/1000</f>
        <v>2.5719499999999997</v>
      </c>
      <c r="E29" s="5">
        <f>VLOOKUP($A29,'Trial Balance'!$A:$ZZ,E$1,FALSE)/1000</f>
        <v>14.092739999999999</v>
      </c>
      <c r="F29" s="5">
        <f>VLOOKUP($A29,'Trial Balance'!$A:$ZZ,F$1,FALSE)/1000</f>
        <v>13.028420000000001</v>
      </c>
      <c r="G29" s="185">
        <f>VLOOKUP($A29,'Trial Balance'!$A:$ZZ,G$1,FALSE)/1000</f>
        <v>7.1983100000000002</v>
      </c>
      <c r="H29" s="185">
        <f>VLOOKUP($A29,'Trial Balance'!$A:$ZZ,H$1,FALSE)/1000</f>
        <v>8.6583400000000008</v>
      </c>
      <c r="I29" s="120">
        <f t="shared" si="1"/>
        <v>9.1099520000000016</v>
      </c>
      <c r="J29" s="111">
        <f>VLOOKUP($A29,'Total Poles'!$A:$AAB,J$1,FALSE)/1000</f>
        <v>1.5289999999999999</v>
      </c>
      <c r="K29" s="178">
        <f>VLOOKUP($A29,'Total Poles'!$A:$AAB,K$1,FALSE)/1000</f>
        <v>1.5449999999999999</v>
      </c>
      <c r="L29" s="5">
        <f>VLOOKUP($A29,'Total Poles'!$A:$AAB,L$1,FALSE)/1000</f>
        <v>1.5449999999999999</v>
      </c>
      <c r="M29" s="5">
        <f>VLOOKUP($A29,'Total Poles'!$A:$AAB,M$1,FALSE)/1000</f>
        <v>1.5469999999999999</v>
      </c>
      <c r="N29" s="185">
        <f>VLOOKUP($A29,'Total Poles'!$A:$AAB,N$1,FALSE)/1000</f>
        <v>1.5489999999999999</v>
      </c>
      <c r="O29" s="185">
        <f>VLOOKUP($A29,'Total Poles'!$A:$AAB,O$1,FALSE)/1000</f>
        <v>1.5580000000000001</v>
      </c>
      <c r="P29" s="120">
        <f t="shared" si="2"/>
        <v>1.5488</v>
      </c>
      <c r="Q29" s="109">
        <f t="shared" si="10"/>
        <v>6.2215304120340091</v>
      </c>
      <c r="R29" s="188">
        <f t="shared" si="10"/>
        <v>1.664692556634304</v>
      </c>
      <c r="S29" s="6">
        <f t="shared" si="10"/>
        <v>9.1215145631067962</v>
      </c>
      <c r="T29" s="6">
        <f t="shared" si="10"/>
        <v>8.421732385261798</v>
      </c>
      <c r="U29" s="266">
        <f t="shared" si="10"/>
        <v>4.6470690768237572</v>
      </c>
      <c r="V29" s="266">
        <f t="shared" si="8"/>
        <v>5.5573427471116821</v>
      </c>
      <c r="W29" s="114">
        <f t="shared" si="9"/>
        <v>5.882470265787668</v>
      </c>
    </row>
    <row r="30" spans="1:23" x14ac:dyDescent="0.25">
      <c r="A30" s="32" t="s">
        <v>26</v>
      </c>
      <c r="C30" s="111">
        <f>VLOOKUP($A30,'Trial Balance'!$A:$ZZ,C$1,FALSE)/1000</f>
        <v>7.8840000000000003</v>
      </c>
      <c r="D30" s="178">
        <f>VLOOKUP($A30,'Trial Balance'!$A:$ZZ,D$1,FALSE)/1000</f>
        <v>6.9474999999999998</v>
      </c>
      <c r="E30" s="5">
        <f>VLOOKUP($A30,'Trial Balance'!$A:$ZZ,E$1,FALSE)/1000</f>
        <v>5</v>
      </c>
      <c r="F30" s="5">
        <f>VLOOKUP($A30,'Trial Balance'!$A:$ZZ,F$1,FALSE)/1000</f>
        <v>3.3424999999999998</v>
      </c>
      <c r="G30" s="185">
        <f>VLOOKUP($A30,'Trial Balance'!$A:$ZZ,G$1,FALSE)/1000</f>
        <v>5.3</v>
      </c>
      <c r="H30" s="185">
        <f>VLOOKUP($A30,'Trial Balance'!$A:$ZZ,H$1,FALSE)/1000</f>
        <v>7.0330000000000004</v>
      </c>
      <c r="I30" s="120">
        <f t="shared" si="1"/>
        <v>5.5246000000000004</v>
      </c>
      <c r="J30" s="111">
        <f>VLOOKUP($A30,'Total Poles'!$A:$AAB,J$1,FALSE)/1000</f>
        <v>0.36799999999999999</v>
      </c>
      <c r="K30" s="178">
        <f>VLOOKUP($A30,'Total Poles'!$A:$AAB,K$1,FALSE)/1000</f>
        <v>0.36799999999999999</v>
      </c>
      <c r="L30" s="5">
        <f>VLOOKUP($A30,'Total Poles'!$A:$AAB,L$1,FALSE)/1000</f>
        <v>0.36799999999999999</v>
      </c>
      <c r="M30" s="5">
        <f>VLOOKUP($A30,'Total Poles'!$A:$AAB,M$1,FALSE)/1000</f>
        <v>0.36799999999999999</v>
      </c>
      <c r="N30" s="185">
        <f>VLOOKUP($A30,'Total Poles'!$A:$AAB,N$1,FALSE)/1000</f>
        <v>0.39800000000000002</v>
      </c>
      <c r="O30" s="185">
        <f>VLOOKUP($A30,'Total Poles'!$A:$AAB,O$1,FALSE)/1000</f>
        <v>0.39900000000000002</v>
      </c>
      <c r="P30" s="120">
        <f t="shared" si="2"/>
        <v>0.38020000000000004</v>
      </c>
      <c r="Q30" s="109">
        <f t="shared" si="10"/>
        <v>21.423913043478262</v>
      </c>
      <c r="R30" s="188">
        <f t="shared" si="10"/>
        <v>18.87907608695652</v>
      </c>
      <c r="S30" s="6">
        <f t="shared" si="10"/>
        <v>13.586956521739131</v>
      </c>
      <c r="T30" s="6">
        <f t="shared" si="10"/>
        <v>9.0828804347826075</v>
      </c>
      <c r="U30" s="266">
        <f t="shared" si="10"/>
        <v>13.316582914572864</v>
      </c>
      <c r="V30" s="266">
        <f t="shared" si="8"/>
        <v>17.626566416040099</v>
      </c>
      <c r="W30" s="114">
        <f t="shared" si="9"/>
        <v>14.498412474818243</v>
      </c>
    </row>
    <row r="31" spans="1:23" x14ac:dyDescent="0.25">
      <c r="A31" s="32" t="s">
        <v>27</v>
      </c>
      <c r="C31" s="111">
        <f>VLOOKUP($A31,'Trial Balance'!$A:$ZZ,C$1,FALSE)/1000</f>
        <v>76.155280000000005</v>
      </c>
      <c r="D31" s="178">
        <f>VLOOKUP($A31,'Trial Balance'!$A:$ZZ,D$1,FALSE)/1000</f>
        <v>59.130760000000002</v>
      </c>
      <c r="E31" s="5">
        <f>VLOOKUP($A31,'Trial Balance'!$A:$ZZ,E$1,FALSE)/1000</f>
        <v>31.561529999999998</v>
      </c>
      <c r="F31" s="5">
        <f>VLOOKUP($A31,'Trial Balance'!$A:$ZZ,F$1,FALSE)/1000</f>
        <v>112.50711</v>
      </c>
      <c r="G31" s="185">
        <f>VLOOKUP($A31,'Trial Balance'!$A:$ZZ,G$1,FALSE)/1000</f>
        <v>89.824970000000008</v>
      </c>
      <c r="H31" s="185">
        <f>VLOOKUP($A31,'Trial Balance'!$A:$ZZ,H$1,FALSE)/1000</f>
        <v>84.675259999999994</v>
      </c>
      <c r="I31" s="120">
        <f t="shared" si="1"/>
        <v>75.539925999999994</v>
      </c>
      <c r="J31" s="111">
        <f>VLOOKUP($A31,'Total Poles'!$A:$AAB,J$1,FALSE)/1000</f>
        <v>1.5549999999999999</v>
      </c>
      <c r="K31" s="178">
        <f>VLOOKUP($A31,'Total Poles'!$A:$AAB,K$1,FALSE)/1000</f>
        <v>1.5680000000000001</v>
      </c>
      <c r="L31" s="5">
        <f>VLOOKUP($A31,'Total Poles'!$A:$AAB,L$1,FALSE)/1000</f>
        <v>1.5820000000000001</v>
      </c>
      <c r="M31" s="5">
        <f>VLOOKUP($A31,'Total Poles'!$A:$AAB,M$1,FALSE)/1000</f>
        <v>1.5980000000000001</v>
      </c>
      <c r="N31" s="185">
        <f>VLOOKUP($A31,'Total Poles'!$A:$AAB,N$1,FALSE)/1000</f>
        <v>1.5980000000000001</v>
      </c>
      <c r="O31" s="185">
        <f>VLOOKUP($A31,'Total Poles'!$A:$AAB,O$1,FALSE)/1000</f>
        <v>0.39800000000000002</v>
      </c>
      <c r="P31" s="120">
        <f t="shared" si="2"/>
        <v>1.3488</v>
      </c>
      <c r="Q31" s="109">
        <f t="shared" si="10"/>
        <v>48.974456591639878</v>
      </c>
      <c r="R31" s="188">
        <f t="shared" si="10"/>
        <v>37.710943877551017</v>
      </c>
      <c r="S31" s="6">
        <f t="shared" si="10"/>
        <v>19.950398230088492</v>
      </c>
      <c r="T31" s="6">
        <f t="shared" si="10"/>
        <v>70.404949937421776</v>
      </c>
      <c r="U31" s="266">
        <f t="shared" si="10"/>
        <v>56.21086983729662</v>
      </c>
      <c r="V31" s="266">
        <f t="shared" si="8"/>
        <v>212.75190954773868</v>
      </c>
      <c r="W31" s="114">
        <f t="shared" si="9"/>
        <v>79.405814286019307</v>
      </c>
    </row>
    <row r="32" spans="1:23" x14ac:dyDescent="0.25">
      <c r="A32" s="32" t="s">
        <v>28</v>
      </c>
      <c r="C32" s="111">
        <f>VLOOKUP($A32,'Trial Balance'!$A:$ZZ,C$1,FALSE)/1000</f>
        <v>128196.47465999999</v>
      </c>
      <c r="D32" s="178">
        <f>VLOOKUP($A32,'Trial Balance'!$A:$ZZ,D$1,FALSE)/1000</f>
        <v>133717.90659999999</v>
      </c>
      <c r="E32" s="5">
        <f>VLOOKUP($A32,'Trial Balance'!$A:$ZZ,E$1,FALSE)/1000</f>
        <v>157817.99460000001</v>
      </c>
      <c r="F32" s="5">
        <f>VLOOKUP($A32,'Trial Balance'!$A:$ZZ,F$1,FALSE)/1000</f>
        <v>132653.37392000001</v>
      </c>
      <c r="G32" s="185">
        <f>VLOOKUP($A32,'Trial Balance'!$A:$ZZ,G$1,FALSE)/1000</f>
        <v>140996.31172</v>
      </c>
      <c r="H32" s="185">
        <f>VLOOKUP($A32,'Trial Balance'!$A:$ZZ,H$1,FALSE)/1000</f>
        <v>141519.18588</v>
      </c>
      <c r="I32" s="120">
        <f t="shared" si="1"/>
        <v>141340.95454400001</v>
      </c>
      <c r="J32" s="111">
        <f>VLOOKUP($A32,'Total Poles'!$A:$AAB,J$1,FALSE)/1000</f>
        <v>1619.809</v>
      </c>
      <c r="K32" s="178">
        <f>VLOOKUP($A32,'Total Poles'!$A:$AAB,K$1,FALSE)/1000</f>
        <v>1623.7529999999999</v>
      </c>
      <c r="L32" s="5">
        <f>VLOOKUP($A32,'Total Poles'!$A:$AAB,L$1,FALSE)/1000</f>
        <v>1625.6289999999999</v>
      </c>
      <c r="M32" s="5">
        <f>VLOOKUP($A32,'Total Poles'!$A:$AAB,M$1,FALSE)/1000</f>
        <v>1613.008</v>
      </c>
      <c r="N32" s="185">
        <f>VLOOKUP($A32,'Total Poles'!$A:$AAB,N$1,FALSE)/1000</f>
        <v>1625.0989999999999</v>
      </c>
      <c r="O32" s="185">
        <f>VLOOKUP($A32,'Total Poles'!$A:$AAB,O$1,FALSE)/1000</f>
        <v>1628.4659999999999</v>
      </c>
      <c r="P32" s="120">
        <f t="shared" si="2"/>
        <v>1623.191</v>
      </c>
      <c r="Q32" s="109">
        <f t="shared" ref="Q32:Q59" si="11">C32/J32</f>
        <v>79.142957385716457</v>
      </c>
      <c r="R32" s="188">
        <f t="shared" ref="R32:R59" si="12">D32/K32</f>
        <v>82.351137519068473</v>
      </c>
      <c r="S32" s="6">
        <f t="shared" ref="S32:S59" si="13">E32/L32</f>
        <v>97.081188020144822</v>
      </c>
      <c r="T32" s="6">
        <f>F32/M32</f>
        <v>82.239749536270125</v>
      </c>
      <c r="U32" s="266">
        <f>G32/N32</f>
        <v>86.761675270245078</v>
      </c>
      <c r="V32" s="266">
        <f t="shared" si="8"/>
        <v>86.903371565632938</v>
      </c>
      <c r="W32" s="114">
        <f t="shared" si="9"/>
        <v>87.067424382272293</v>
      </c>
    </row>
    <row r="33" spans="1:23" x14ac:dyDescent="0.25">
      <c r="A33" s="32" t="s">
        <v>29</v>
      </c>
      <c r="C33" s="111">
        <f>VLOOKUP($A33,'Trial Balance'!$A:$ZZ,C$1,FALSE)/1000</f>
        <v>4394.45417</v>
      </c>
      <c r="D33" s="178">
        <f>VLOOKUP($A33,'Trial Balance'!$A:$ZZ,D$1,FALSE)/1000</f>
        <v>3959.7679399999997</v>
      </c>
      <c r="E33" s="5">
        <f>VLOOKUP($A33,'Trial Balance'!$A:$ZZ,E$1,FALSE)/1000</f>
        <v>2796.06538</v>
      </c>
      <c r="F33" s="5">
        <f>VLOOKUP($A33,'Trial Balance'!$A:$ZZ,F$1,FALSE)/1000</f>
        <v>3509.57584</v>
      </c>
      <c r="G33" s="185">
        <f>VLOOKUP($A33,'Trial Balance'!$A:$ZZ,G$1,FALSE)/1000</f>
        <v>3811.2077100000001</v>
      </c>
      <c r="H33" s="185">
        <f>VLOOKUP($A33,'Trial Balance'!$A:$ZZ,H$1,FALSE)/1000</f>
        <v>6666.2820700000002</v>
      </c>
      <c r="I33" s="120">
        <f t="shared" si="1"/>
        <v>4148.579788</v>
      </c>
      <c r="J33" s="111">
        <f>VLOOKUP($A33,'Total Poles'!$A:$AAB,J$1,FALSE)/1000</f>
        <v>49.484000000000002</v>
      </c>
      <c r="K33" s="178">
        <f>VLOOKUP($A33,'Total Poles'!$A:$AAB,K$1,FALSE)/1000</f>
        <v>48.514000000000003</v>
      </c>
      <c r="L33" s="5">
        <f>VLOOKUP($A33,'Total Poles'!$A:$AAB,L$1,FALSE)/1000</f>
        <v>48.911000000000001</v>
      </c>
      <c r="M33" s="5">
        <f>VLOOKUP($A33,'Total Poles'!$A:$AAB,M$1,FALSE)/1000</f>
        <v>48.789000000000001</v>
      </c>
      <c r="N33" s="185">
        <f>VLOOKUP($A33,'Total Poles'!$A:$AAB,N$1,FALSE)/1000</f>
        <v>49.241</v>
      </c>
      <c r="O33" s="185">
        <f>VLOOKUP($A33,'Total Poles'!$A:$AAB,O$1,FALSE)/1000</f>
        <v>49.72</v>
      </c>
      <c r="P33" s="120">
        <f t="shared" si="2"/>
        <v>49.034999999999997</v>
      </c>
      <c r="Q33" s="109">
        <f t="shared" si="11"/>
        <v>88.805556745614737</v>
      </c>
      <c r="R33" s="188">
        <f t="shared" si="12"/>
        <v>81.621139052644594</v>
      </c>
      <c r="S33" s="6">
        <f t="shared" si="13"/>
        <v>57.166391609249452</v>
      </c>
      <c r="T33" s="6">
        <f t="shared" ref="T33:T59" si="14">F33/M33</f>
        <v>71.933752280227097</v>
      </c>
      <c r="U33" s="266">
        <f t="shared" ref="U33:U59" si="15">G33/N33</f>
        <v>77.39907211470117</v>
      </c>
      <c r="V33" s="266">
        <f t="shared" si="8"/>
        <v>134.0764696299276</v>
      </c>
      <c r="W33" s="114">
        <f t="shared" si="9"/>
        <v>84.439364937349978</v>
      </c>
    </row>
    <row r="34" spans="1:23" x14ac:dyDescent="0.25">
      <c r="A34" s="32" t="s">
        <v>30</v>
      </c>
      <c r="C34" s="111">
        <f>VLOOKUP($A34,'Trial Balance'!$A:$ZZ,C$1,FALSE)/1000</f>
        <v>156.43778</v>
      </c>
      <c r="D34" s="178">
        <f>VLOOKUP($A34,'Trial Balance'!$A:$ZZ,D$1,FALSE)/1000</f>
        <v>106.01078</v>
      </c>
      <c r="E34" s="5">
        <f>VLOOKUP($A34,'Trial Balance'!$A:$ZZ,E$1,FALSE)/1000</f>
        <v>197.09126999999998</v>
      </c>
      <c r="F34" s="5">
        <f>VLOOKUP($A34,'Trial Balance'!$A:$ZZ,F$1,FALSE)/1000</f>
        <v>305.57095000000004</v>
      </c>
      <c r="G34" s="185">
        <f>VLOOKUP($A34,'Trial Balance'!$A:$ZZ,G$1,FALSE)/1000</f>
        <v>428.03793999999999</v>
      </c>
      <c r="H34" s="185">
        <f>VLOOKUP($A34,'Trial Balance'!$A:$ZZ,H$1,FALSE)/1000</f>
        <v>347.8922</v>
      </c>
      <c r="I34" s="120">
        <f t="shared" si="1"/>
        <v>276.92062799999997</v>
      </c>
      <c r="J34" s="111">
        <f>VLOOKUP($A34,'Total Poles'!$A:$AAB,J$1,FALSE)/1000</f>
        <v>10.429</v>
      </c>
      <c r="K34" s="178">
        <f>VLOOKUP($A34,'Total Poles'!$A:$AAB,K$1,FALSE)/1000</f>
        <v>10.544</v>
      </c>
      <c r="L34" s="5">
        <f>VLOOKUP($A34,'Total Poles'!$A:$AAB,L$1,FALSE)/1000</f>
        <v>10.739000000000001</v>
      </c>
      <c r="M34" s="5">
        <f>VLOOKUP($A34,'Total Poles'!$A:$AAB,M$1,FALSE)/1000</f>
        <v>11.048999999999999</v>
      </c>
      <c r="N34" s="185">
        <f>VLOOKUP($A34,'Total Poles'!$A:$AAB,N$1,FALSE)/1000</f>
        <v>11.275</v>
      </c>
      <c r="O34" s="185">
        <f>VLOOKUP($A34,'Total Poles'!$A:$AAB,O$1,FALSE)/1000</f>
        <v>11.352</v>
      </c>
      <c r="P34" s="120">
        <f t="shared" si="2"/>
        <v>10.991800000000001</v>
      </c>
      <c r="Q34" s="109">
        <f t="shared" si="11"/>
        <v>15.000266564387765</v>
      </c>
      <c r="R34" s="188">
        <f t="shared" si="12"/>
        <v>10.05413315629742</v>
      </c>
      <c r="S34" s="6">
        <f t="shared" si="13"/>
        <v>18.352851289691774</v>
      </c>
      <c r="T34" s="6">
        <f t="shared" si="14"/>
        <v>27.655982441849947</v>
      </c>
      <c r="U34" s="266">
        <f t="shared" si="15"/>
        <v>37.963453658536586</v>
      </c>
      <c r="V34" s="266">
        <f t="shared" si="8"/>
        <v>30.64589499647639</v>
      </c>
      <c r="W34" s="114">
        <f t="shared" si="9"/>
        <v>24.934463108570423</v>
      </c>
    </row>
    <row r="35" spans="1:23" x14ac:dyDescent="0.25">
      <c r="A35" s="32" t="s">
        <v>31</v>
      </c>
      <c r="C35" s="111">
        <f>VLOOKUP($A35,'Trial Balance'!$A:$ZZ,C$1,FALSE)/1000</f>
        <v>351.04500000000002</v>
      </c>
      <c r="D35" s="178">
        <f>VLOOKUP($A35,'Trial Balance'!$A:$ZZ,D$1,FALSE)/1000</f>
        <v>295.46600000000001</v>
      </c>
      <c r="E35" s="5">
        <f>VLOOKUP($A35,'Trial Balance'!$A:$ZZ,E$1,FALSE)/1000</f>
        <v>306.43867</v>
      </c>
      <c r="F35" s="5">
        <f>VLOOKUP($A35,'Trial Balance'!$A:$ZZ,F$1,FALSE)/1000</f>
        <v>415.24696</v>
      </c>
      <c r="G35" s="185">
        <f>VLOOKUP($A35,'Trial Balance'!$A:$ZZ,G$1,FALSE)/1000</f>
        <v>314.64332000000002</v>
      </c>
      <c r="H35" s="185">
        <f>VLOOKUP($A35,'Trial Balance'!$A:$ZZ,H$1,FALSE)/1000</f>
        <v>379.93786999999998</v>
      </c>
      <c r="I35" s="120">
        <f t="shared" si="1"/>
        <v>342.346564</v>
      </c>
      <c r="J35" s="111">
        <f>VLOOKUP($A35,'Total Poles'!$A:$AAB,J$1,FALSE)/1000</f>
        <v>3.4920683700440529</v>
      </c>
      <c r="K35" s="178">
        <f>VLOOKUP($A35,'Total Poles'!$A:$AAB,K$1,FALSE)/1000</f>
        <v>3.50752</v>
      </c>
      <c r="L35" s="5">
        <f>VLOOKUP($A35,'Total Poles'!$A:$AAB,L$1,FALSE)/1000</f>
        <v>3.5230399999999999</v>
      </c>
      <c r="M35" s="5">
        <f>VLOOKUP($A35,'Total Poles'!$A:$AAB,M$1,FALSE)/1000</f>
        <v>5.048</v>
      </c>
      <c r="N35" s="185">
        <f>VLOOKUP($A35,'Total Poles'!$A:$AAB,N$1,FALSE)/1000</f>
        <v>5.1029999999999998</v>
      </c>
      <c r="O35" s="185">
        <f>VLOOKUP($A35,'Total Poles'!$A:$AAB,O$1,FALSE)/1000</f>
        <v>5.1159999999999997</v>
      </c>
      <c r="P35" s="120">
        <f t="shared" si="2"/>
        <v>4.4595119999999993</v>
      </c>
      <c r="Q35" s="109">
        <f t="shared" si="11"/>
        <v>100.52638230435664</v>
      </c>
      <c r="R35" s="188">
        <f t="shared" si="12"/>
        <v>84.237866070614004</v>
      </c>
      <c r="S35" s="6">
        <f t="shared" si="13"/>
        <v>86.981320109905084</v>
      </c>
      <c r="T35" s="6">
        <f t="shared" si="14"/>
        <v>82.259698890649759</v>
      </c>
      <c r="U35" s="266">
        <f t="shared" si="15"/>
        <v>61.658498922202632</v>
      </c>
      <c r="V35" s="266">
        <f t="shared" si="8"/>
        <v>74.264634480062554</v>
      </c>
      <c r="W35" s="114">
        <f t="shared" si="9"/>
        <v>77.880403694686805</v>
      </c>
    </row>
    <row r="36" spans="1:23" x14ac:dyDescent="0.25">
      <c r="A36" s="32" t="s">
        <v>33</v>
      </c>
      <c r="C36" s="111">
        <f>VLOOKUP($A36,'Trial Balance'!$A:$ZZ,C$1,FALSE)/1000</f>
        <v>46.422530000000002</v>
      </c>
      <c r="D36" s="178">
        <f>VLOOKUP($A36,'Trial Balance'!$A:$ZZ,D$1,FALSE)/1000</f>
        <v>48.328269999999996</v>
      </c>
      <c r="E36" s="5">
        <f>VLOOKUP($A36,'Trial Balance'!$A:$ZZ,E$1,FALSE)/1000</f>
        <v>52.817440000000005</v>
      </c>
      <c r="F36" s="5">
        <f>VLOOKUP($A36,'Trial Balance'!$A:$ZZ,F$1,FALSE)/1000</f>
        <v>65.962570000000014</v>
      </c>
      <c r="G36" s="185">
        <f>VLOOKUP($A36,'Trial Balance'!$A:$ZZ,G$1,FALSE)/1000</f>
        <v>34.523820000000001</v>
      </c>
      <c r="H36" s="185">
        <f>VLOOKUP($A36,'Trial Balance'!$A:$ZZ,H$1,FALSE)/1000</f>
        <v>42.533929999999998</v>
      </c>
      <c r="I36" s="120">
        <f t="shared" si="1"/>
        <v>48.833206000000004</v>
      </c>
      <c r="J36" s="111">
        <f>VLOOKUP($A36,'Total Poles'!$A:$AAB,J$1,FALSE)/1000</f>
        <v>3.1379999999999999</v>
      </c>
      <c r="K36" s="178">
        <f>VLOOKUP($A36,'Total Poles'!$A:$AAB,K$1,FALSE)/1000</f>
        <v>3.1379999999999999</v>
      </c>
      <c r="L36" s="5">
        <f>VLOOKUP($A36,'Total Poles'!$A:$AAB,L$1,FALSE)/1000</f>
        <v>3.1379999999999999</v>
      </c>
      <c r="M36" s="5">
        <f>VLOOKUP($A36,'Total Poles'!$A:$AAB,M$1,FALSE)/1000</f>
        <v>3.145</v>
      </c>
      <c r="N36" s="185">
        <f>VLOOKUP($A36,'Total Poles'!$A:$AAB,N$1,FALSE)/1000</f>
        <v>3.145</v>
      </c>
      <c r="O36" s="185">
        <f>VLOOKUP($A36,'Total Poles'!$A:$AAB,O$1,FALSE)/1000</f>
        <v>3.145</v>
      </c>
      <c r="P36" s="120">
        <f t="shared" si="2"/>
        <v>3.1421999999999999</v>
      </c>
      <c r="Q36" s="109">
        <f t="shared" si="11"/>
        <v>14.793667941363926</v>
      </c>
      <c r="R36" s="188">
        <f t="shared" si="12"/>
        <v>15.400978330146589</v>
      </c>
      <c r="S36" s="6">
        <f t="shared" si="13"/>
        <v>16.831561504142769</v>
      </c>
      <c r="T36" s="6">
        <f t="shared" si="14"/>
        <v>20.973790143084265</v>
      </c>
      <c r="U36" s="266">
        <f t="shared" si="15"/>
        <v>10.977367249602544</v>
      </c>
      <c r="V36" s="266">
        <f t="shared" si="8"/>
        <v>13.524302066772654</v>
      </c>
      <c r="W36" s="114">
        <f t="shared" si="9"/>
        <v>15.541599858749763</v>
      </c>
    </row>
    <row r="37" spans="1:23" x14ac:dyDescent="0.25">
      <c r="A37" s="32" t="s">
        <v>34</v>
      </c>
      <c r="C37" s="111">
        <f>VLOOKUP($A37,'Trial Balance'!$A:$ZZ,C$1,FALSE)/1000</f>
        <v>146.71529000000001</v>
      </c>
      <c r="D37" s="178">
        <f>VLOOKUP($A37,'Trial Balance'!$A:$ZZ,D$1,FALSE)/1000</f>
        <v>193.64189000000002</v>
      </c>
      <c r="E37" s="5">
        <f>VLOOKUP($A37,'Trial Balance'!$A:$ZZ,E$1,FALSE)/1000</f>
        <v>180.42419000000001</v>
      </c>
      <c r="F37" s="5">
        <f>VLOOKUP($A37,'Trial Balance'!$A:$ZZ,F$1,FALSE)/1000</f>
        <v>208.0549</v>
      </c>
      <c r="G37" s="185">
        <f>VLOOKUP($A37,'Trial Balance'!$A:$ZZ,G$1,FALSE)/1000</f>
        <v>203.81777</v>
      </c>
      <c r="H37" s="185">
        <f>VLOOKUP($A37,'Trial Balance'!$A:$ZZ,H$1,FALSE)/1000</f>
        <v>160.20714999999998</v>
      </c>
      <c r="I37" s="120">
        <f t="shared" si="1"/>
        <v>189.22917999999999</v>
      </c>
      <c r="J37" s="111">
        <f>VLOOKUP($A37,'Total Poles'!$A:$AAB,J$1,FALSE)/1000</f>
        <v>6.4109999999999996</v>
      </c>
      <c r="K37" s="178">
        <f>VLOOKUP($A37,'Total Poles'!$A:$AAB,K$1,FALSE)/1000</f>
        <v>6.3470000000000004</v>
      </c>
      <c r="L37" s="5">
        <f>VLOOKUP($A37,'Total Poles'!$A:$AAB,L$1,FALSE)/1000</f>
        <v>6.3369999999999997</v>
      </c>
      <c r="M37" s="5">
        <f>VLOOKUP($A37,'Total Poles'!$A:$AAB,M$1,FALSE)/1000</f>
        <v>6.36</v>
      </c>
      <c r="N37" s="185">
        <f>VLOOKUP($A37,'Total Poles'!$A:$AAB,N$1,FALSE)/1000</f>
        <v>6.38</v>
      </c>
      <c r="O37" s="185">
        <f>VLOOKUP($A37,'Total Poles'!$A:$AAB,O$1,FALSE)/1000</f>
        <v>6.3550000000000004</v>
      </c>
      <c r="P37" s="120">
        <f t="shared" si="2"/>
        <v>6.3558000000000003</v>
      </c>
      <c r="Q37" s="109">
        <f t="shared" si="11"/>
        <v>22.884930588051787</v>
      </c>
      <c r="R37" s="188">
        <f t="shared" si="12"/>
        <v>30.5091996218686</v>
      </c>
      <c r="S37" s="6">
        <f t="shared" si="13"/>
        <v>28.471546473094527</v>
      </c>
      <c r="T37" s="6">
        <f t="shared" si="14"/>
        <v>32.713034591194969</v>
      </c>
      <c r="U37" s="266">
        <f t="shared" si="15"/>
        <v>31.946358934169279</v>
      </c>
      <c r="V37" s="266">
        <f t="shared" si="8"/>
        <v>25.209622344610537</v>
      </c>
      <c r="W37" s="114">
        <f t="shared" si="9"/>
        <v>29.76995239298758</v>
      </c>
    </row>
    <row r="38" spans="1:23" x14ac:dyDescent="0.25">
      <c r="A38" s="32" t="s">
        <v>35</v>
      </c>
      <c r="C38" s="111">
        <f>VLOOKUP($A38,'Trial Balance'!$A:$ZZ,C$1,FALSE)/1000</f>
        <v>954.08776</v>
      </c>
      <c r="D38" s="178">
        <f>VLOOKUP($A38,'Trial Balance'!$A:$ZZ,D$1,FALSE)/1000</f>
        <v>1090.82927</v>
      </c>
      <c r="E38" s="5">
        <f>VLOOKUP($A38,'Trial Balance'!$A:$ZZ,E$1,FALSE)/1000</f>
        <v>1111.8281999999999</v>
      </c>
      <c r="F38" s="5">
        <f>VLOOKUP($A38,'Trial Balance'!$A:$ZZ,F$1,FALSE)/1000</f>
        <v>1200.57782</v>
      </c>
      <c r="G38" s="185">
        <f>VLOOKUP($A38,'Trial Balance'!$A:$ZZ,G$1,FALSE)/1000</f>
        <v>1219.86905</v>
      </c>
      <c r="H38" s="185">
        <f>VLOOKUP($A38,'Trial Balance'!$A:$ZZ,H$1,FALSE)/1000</f>
        <v>1237.6621</v>
      </c>
      <c r="I38" s="120">
        <f t="shared" si="1"/>
        <v>1172.153288</v>
      </c>
      <c r="J38" s="111">
        <f>VLOOKUP($A38,'Total Poles'!$A:$AAB,J$1,FALSE)/1000</f>
        <v>26.988</v>
      </c>
      <c r="K38" s="178">
        <f>VLOOKUP($A38,'Total Poles'!$A:$AAB,K$1,FALSE)/1000</f>
        <v>26.988</v>
      </c>
      <c r="L38" s="5">
        <f>VLOOKUP($A38,'Total Poles'!$A:$AAB,L$1,FALSE)/1000</f>
        <v>26.991</v>
      </c>
      <c r="M38" s="5">
        <f>VLOOKUP($A38,'Total Poles'!$A:$AAB,M$1,FALSE)/1000</f>
        <v>26.946999999999999</v>
      </c>
      <c r="N38" s="185">
        <f>VLOOKUP($A38,'Total Poles'!$A:$AAB,N$1,FALSE)/1000</f>
        <v>27.2</v>
      </c>
      <c r="O38" s="185">
        <f>VLOOKUP($A38,'Total Poles'!$A:$AAB,O$1,FALSE)/1000</f>
        <v>27.306999999999999</v>
      </c>
      <c r="P38" s="120">
        <f t="shared" si="2"/>
        <v>27.086599999999997</v>
      </c>
      <c r="Q38" s="109">
        <f t="shared" si="11"/>
        <v>35.352295835186013</v>
      </c>
      <c r="R38" s="188">
        <f t="shared" si="12"/>
        <v>40.419048095449831</v>
      </c>
      <c r="S38" s="6">
        <f t="shared" si="13"/>
        <v>41.192553073246636</v>
      </c>
      <c r="T38" s="6">
        <f t="shared" si="14"/>
        <v>44.553301666233722</v>
      </c>
      <c r="U38" s="266">
        <f t="shared" si="15"/>
        <v>44.848126838235295</v>
      </c>
      <c r="V38" s="266">
        <f t="shared" si="8"/>
        <v>45.323986523602009</v>
      </c>
      <c r="W38" s="114">
        <f t="shared" si="9"/>
        <v>43.267403239353499</v>
      </c>
    </row>
    <row r="39" spans="1:23" x14ac:dyDescent="0.25">
      <c r="A39" s="32" t="s">
        <v>36</v>
      </c>
      <c r="C39" s="111">
        <f>VLOOKUP($A39,'Trial Balance'!$A:$ZZ,C$1,FALSE)/1000</f>
        <v>259.50799999999998</v>
      </c>
      <c r="D39" s="178">
        <f>VLOOKUP($A39,'Trial Balance'!$A:$ZZ,D$1,FALSE)/1000</f>
        <v>373.69099999999997</v>
      </c>
      <c r="E39" s="5">
        <f>VLOOKUP($A39,'Trial Balance'!$A:$ZZ,E$1,FALSE)/1000</f>
        <v>325.31400000000002</v>
      </c>
      <c r="F39" s="5">
        <f>VLOOKUP($A39,'Trial Balance'!$A:$ZZ,F$1,FALSE)/1000</f>
        <v>473.37900000000002</v>
      </c>
      <c r="G39" s="185">
        <f>VLOOKUP($A39,'Trial Balance'!$A:$ZZ,G$1,FALSE)/1000</f>
        <v>213.39400000000001</v>
      </c>
      <c r="H39" s="185">
        <f>VLOOKUP($A39,'Trial Balance'!$A:$ZZ,H$1,FALSE)/1000</f>
        <v>358.73899999999998</v>
      </c>
      <c r="I39" s="120">
        <f t="shared" si="1"/>
        <v>348.90340000000003</v>
      </c>
      <c r="J39" s="111">
        <f>VLOOKUP($A39,'Total Poles'!$A:$AAB,J$1,FALSE)/1000</f>
        <v>9.7249999999999996</v>
      </c>
      <c r="K39" s="178">
        <f>VLOOKUP($A39,'Total Poles'!$A:$AAB,K$1,FALSE)/1000</f>
        <v>9.7080000000000002</v>
      </c>
      <c r="L39" s="5">
        <f>VLOOKUP($A39,'Total Poles'!$A:$AAB,L$1,FALSE)/1000</f>
        <v>9.7189999999999994</v>
      </c>
      <c r="M39" s="5">
        <f>VLOOKUP($A39,'Total Poles'!$A:$AAB,M$1,FALSE)/1000</f>
        <v>9.8000000000000007</v>
      </c>
      <c r="N39" s="185">
        <f>VLOOKUP($A39,'Total Poles'!$A:$AAB,N$1,FALSE)/1000</f>
        <v>10.113</v>
      </c>
      <c r="O39" s="185">
        <f>VLOOKUP($A39,'Total Poles'!$A:$AAB,O$1,FALSE)/1000</f>
        <v>10.196</v>
      </c>
      <c r="P39" s="120">
        <f t="shared" si="2"/>
        <v>9.9071999999999996</v>
      </c>
      <c r="Q39" s="109">
        <f t="shared" si="11"/>
        <v>26.684627249357327</v>
      </c>
      <c r="R39" s="188">
        <f t="shared" si="12"/>
        <v>38.493098475484132</v>
      </c>
      <c r="S39" s="6">
        <f t="shared" si="13"/>
        <v>33.471962136022228</v>
      </c>
      <c r="T39" s="6">
        <f t="shared" si="14"/>
        <v>48.303979591836736</v>
      </c>
      <c r="U39" s="266">
        <f t="shared" si="15"/>
        <v>21.10095916147533</v>
      </c>
      <c r="V39" s="266">
        <f t="shared" si="8"/>
        <v>35.184287956061198</v>
      </c>
      <c r="W39" s="114">
        <f t="shared" si="9"/>
        <v>35.310857464175925</v>
      </c>
    </row>
    <row r="40" spans="1:23" x14ac:dyDescent="0.25">
      <c r="A40" s="32" t="s">
        <v>37</v>
      </c>
      <c r="C40" s="111">
        <f>VLOOKUP($A40,'Trial Balance'!$A:$ZZ,C$1,FALSE)/1000</f>
        <v>171.84172000000001</v>
      </c>
      <c r="D40" s="178">
        <f>VLOOKUP($A40,'Trial Balance'!$A:$ZZ,D$1,FALSE)/1000</f>
        <v>106.13508</v>
      </c>
      <c r="E40" s="5">
        <f>VLOOKUP($A40,'Trial Balance'!$A:$ZZ,E$1,FALSE)/1000</f>
        <v>218.2944</v>
      </c>
      <c r="F40" s="5">
        <f>VLOOKUP($A40,'Trial Balance'!$A:$ZZ,F$1,FALSE)/1000</f>
        <v>200.83344</v>
      </c>
      <c r="G40" s="185">
        <f>VLOOKUP($A40,'Trial Balance'!$A:$ZZ,G$1,FALSE)/1000</f>
        <v>141.91723999999999</v>
      </c>
      <c r="H40" s="185">
        <f>VLOOKUP($A40,'Trial Balance'!$A:$ZZ,H$1,FALSE)/1000</f>
        <v>239.12473</v>
      </c>
      <c r="I40" s="120">
        <f t="shared" si="1"/>
        <v>181.26097799999999</v>
      </c>
      <c r="J40" s="111">
        <f>VLOOKUP($A40,'Total Poles'!$A:$AAB,J$1,FALSE)/1000</f>
        <v>8.4770000000000003</v>
      </c>
      <c r="K40" s="178">
        <f>VLOOKUP($A40,'Total Poles'!$A:$AAB,K$1,FALSE)/1000</f>
        <v>8.4770000000000003</v>
      </c>
      <c r="L40" s="5">
        <f>VLOOKUP($A40,'Total Poles'!$A:$AAB,L$1,FALSE)/1000</f>
        <v>8.4770000000000003</v>
      </c>
      <c r="M40" s="5">
        <f>VLOOKUP($A40,'Total Poles'!$A:$AAB,M$1,FALSE)/1000</f>
        <v>8.5109999999999992</v>
      </c>
      <c r="N40" s="185">
        <f>VLOOKUP($A40,'Total Poles'!$A:$AAB,N$1,FALSE)/1000</f>
        <v>8.5289999999999999</v>
      </c>
      <c r="O40" s="185">
        <f>VLOOKUP($A40,'Total Poles'!$A:$AAB,O$1,FALSE)/1000</f>
        <v>8.5519999999999996</v>
      </c>
      <c r="P40" s="120">
        <f t="shared" si="2"/>
        <v>8.5091999999999999</v>
      </c>
      <c r="Q40" s="109">
        <f t="shared" si="11"/>
        <v>20.271525303763124</v>
      </c>
      <c r="R40" s="188">
        <f t="shared" si="12"/>
        <v>12.520358617435413</v>
      </c>
      <c r="S40" s="6">
        <f t="shared" si="13"/>
        <v>25.751374306948211</v>
      </c>
      <c r="T40" s="6">
        <f t="shared" si="14"/>
        <v>23.59692633063095</v>
      </c>
      <c r="U40" s="266">
        <f t="shared" si="15"/>
        <v>16.639376245749794</v>
      </c>
      <c r="V40" s="266">
        <f t="shared" si="8"/>
        <v>27.961264031805428</v>
      </c>
      <c r="W40" s="114">
        <f t="shared" si="9"/>
        <v>21.293859906513962</v>
      </c>
    </row>
    <row r="41" spans="1:23" x14ac:dyDescent="0.25">
      <c r="A41" s="32" t="s">
        <v>38</v>
      </c>
      <c r="C41" s="111">
        <f>VLOOKUP($A41,'Trial Balance'!$A:$ZZ,C$1,FALSE)/1000</f>
        <v>416.95146999999997</v>
      </c>
      <c r="D41" s="178">
        <f>VLOOKUP($A41,'Trial Balance'!$A:$ZZ,D$1,FALSE)/1000</f>
        <v>346.94504999999998</v>
      </c>
      <c r="E41" s="5">
        <f>VLOOKUP($A41,'Trial Balance'!$A:$ZZ,E$1,FALSE)/1000</f>
        <v>371.11634999999995</v>
      </c>
      <c r="F41" s="5">
        <f>VLOOKUP($A41,'Trial Balance'!$A:$ZZ,F$1,FALSE)/1000</f>
        <v>344.3184</v>
      </c>
      <c r="G41" s="185">
        <f>VLOOKUP($A41,'Trial Balance'!$A:$ZZ,G$1,FALSE)/1000</f>
        <v>463.82004999999998</v>
      </c>
      <c r="H41" s="185">
        <f>VLOOKUP($A41,'Trial Balance'!$A:$ZZ,H$1,FALSE)/1000</f>
        <v>367.30281000000002</v>
      </c>
      <c r="I41" s="120">
        <f t="shared" si="1"/>
        <v>378.70053200000001</v>
      </c>
      <c r="J41" s="111">
        <f>VLOOKUP($A41,'Total Poles'!$A:$AAB,J$1,FALSE)/1000</f>
        <v>24.765999999999998</v>
      </c>
      <c r="K41" s="178">
        <f>VLOOKUP($A41,'Total Poles'!$A:$AAB,K$1,FALSE)/1000</f>
        <v>24.821999999999999</v>
      </c>
      <c r="L41" s="5">
        <f>VLOOKUP($A41,'Total Poles'!$A:$AAB,L$1,FALSE)/1000</f>
        <v>24.824000000000002</v>
      </c>
      <c r="M41" s="5">
        <f>VLOOKUP($A41,'Total Poles'!$A:$AAB,M$1,FALSE)/1000</f>
        <v>24.957000000000001</v>
      </c>
      <c r="N41" s="185">
        <f>VLOOKUP($A41,'Total Poles'!$A:$AAB,N$1,FALSE)/1000</f>
        <v>25.018999999999998</v>
      </c>
      <c r="O41" s="185">
        <f>VLOOKUP($A41,'Total Poles'!$A:$AAB,O$1,FALSE)/1000</f>
        <v>25.004999999999999</v>
      </c>
      <c r="P41" s="120">
        <f t="shared" si="2"/>
        <v>24.925400000000003</v>
      </c>
      <c r="Q41" s="109">
        <f t="shared" si="11"/>
        <v>16.835640394088671</v>
      </c>
      <c r="R41" s="188">
        <f t="shared" si="12"/>
        <v>13.977320522117477</v>
      </c>
      <c r="S41" s="6">
        <f t="shared" si="13"/>
        <v>14.949901305188524</v>
      </c>
      <c r="T41" s="6">
        <f t="shared" si="14"/>
        <v>13.796465921384781</v>
      </c>
      <c r="U41" s="266">
        <f t="shared" si="15"/>
        <v>18.538712578440386</v>
      </c>
      <c r="V41" s="266">
        <f t="shared" si="8"/>
        <v>14.689174565086985</v>
      </c>
      <c r="W41" s="114">
        <f t="shared" si="9"/>
        <v>15.190314978443629</v>
      </c>
    </row>
    <row r="42" spans="1:23" x14ac:dyDescent="0.25">
      <c r="A42" s="32" t="s">
        <v>39</v>
      </c>
      <c r="C42" s="111">
        <f>VLOOKUP($A42,'Trial Balance'!$A:$ZZ,C$1,FALSE)/1000</f>
        <v>27.85126</v>
      </c>
      <c r="D42" s="178">
        <f>VLOOKUP($A42,'Trial Balance'!$A:$ZZ,D$1,FALSE)/1000</f>
        <v>74.813749999999999</v>
      </c>
      <c r="E42" s="5">
        <f>VLOOKUP($A42,'Trial Balance'!$A:$ZZ,E$1,FALSE)/1000</f>
        <v>76.205250000000007</v>
      </c>
      <c r="F42" s="5">
        <f>VLOOKUP($A42,'Trial Balance'!$A:$ZZ,F$1,FALSE)/1000</f>
        <v>49.327249999999999</v>
      </c>
      <c r="G42" s="185">
        <f>VLOOKUP($A42,'Trial Balance'!$A:$ZZ,G$1,FALSE)/1000</f>
        <v>61.136900000000004</v>
      </c>
      <c r="H42" s="185">
        <f>VLOOKUP($A42,'Trial Balance'!$A:$ZZ,H$1,FALSE)/1000</f>
        <v>66.09639</v>
      </c>
      <c r="I42" s="120">
        <f t="shared" si="1"/>
        <v>65.515907999999996</v>
      </c>
      <c r="J42" s="111">
        <f>VLOOKUP($A42,'Total Poles'!$A:$AAB,J$1,FALSE)/1000</f>
        <v>4.774</v>
      </c>
      <c r="K42" s="178">
        <f>VLOOKUP($A42,'Total Poles'!$A:$AAB,K$1,FALSE)/1000</f>
        <v>4.774</v>
      </c>
      <c r="L42" s="5">
        <f>VLOOKUP($A42,'Total Poles'!$A:$AAB,L$1,FALSE)/1000</f>
        <v>4.774</v>
      </c>
      <c r="M42" s="5">
        <f>VLOOKUP($A42,'Total Poles'!$A:$AAB,M$1,FALSE)/1000</f>
        <v>4.774</v>
      </c>
      <c r="N42" s="185">
        <f>VLOOKUP($A42,'Total Poles'!$A:$AAB,N$1,FALSE)/1000</f>
        <v>4.9829999999999997</v>
      </c>
      <c r="O42" s="185">
        <f>VLOOKUP($A42,'Total Poles'!$A:$AAB,O$1,FALSE)/1000</f>
        <v>4.7169999999999996</v>
      </c>
      <c r="P42" s="120">
        <f t="shared" si="2"/>
        <v>4.8043999999999993</v>
      </c>
      <c r="Q42" s="109">
        <f t="shared" si="11"/>
        <v>5.833946376204441</v>
      </c>
      <c r="R42" s="188">
        <f t="shared" si="12"/>
        <v>15.671082949308756</v>
      </c>
      <c r="S42" s="6">
        <f t="shared" si="13"/>
        <v>15.962557603686637</v>
      </c>
      <c r="T42" s="6">
        <f t="shared" si="14"/>
        <v>10.332478005865102</v>
      </c>
      <c r="U42" s="266">
        <f t="shared" si="15"/>
        <v>12.269094922737308</v>
      </c>
      <c r="V42" s="266">
        <f t="shared" si="8"/>
        <v>14.012378630485479</v>
      </c>
      <c r="W42" s="114">
        <f t="shared" si="9"/>
        <v>13.649518422416657</v>
      </c>
    </row>
    <row r="43" spans="1:23" x14ac:dyDescent="0.25">
      <c r="A43" s="32" t="s">
        <v>40</v>
      </c>
      <c r="C43" s="111">
        <f>VLOOKUP($A43,'Trial Balance'!$A:$ZZ,C$1,FALSE)/1000</f>
        <v>578.43439000000001</v>
      </c>
      <c r="D43" s="178">
        <f>VLOOKUP($A43,'Trial Balance'!$A:$ZZ,D$1,FALSE)/1000</f>
        <v>567.91541000000007</v>
      </c>
      <c r="E43" s="5">
        <f>VLOOKUP($A43,'Trial Balance'!$A:$ZZ,E$1,FALSE)/1000</f>
        <v>641.89831000000004</v>
      </c>
      <c r="F43" s="5">
        <f>VLOOKUP($A43,'Trial Balance'!$A:$ZZ,F$1,FALSE)/1000</f>
        <v>741.1663294</v>
      </c>
      <c r="G43" s="185">
        <f>VLOOKUP($A43,'Trial Balance'!$A:$ZZ,G$1,FALSE)/1000</f>
        <v>752.09481000000005</v>
      </c>
      <c r="H43" s="185">
        <f>VLOOKUP($A43,'Trial Balance'!$A:$ZZ,H$1,FALSE)/1000</f>
        <v>738.7581899999999</v>
      </c>
      <c r="I43" s="120">
        <f t="shared" si="1"/>
        <v>688.36660988000006</v>
      </c>
      <c r="J43" s="111">
        <f>VLOOKUP($A43,'Total Poles'!$A:$AAB,J$1,FALSE)/1000</f>
        <v>12.435</v>
      </c>
      <c r="K43" s="178">
        <f>VLOOKUP($A43,'Total Poles'!$A:$AAB,K$1,FALSE)/1000</f>
        <v>12.435</v>
      </c>
      <c r="L43" s="5">
        <f>VLOOKUP($A43,'Total Poles'!$A:$AAB,L$1,FALSE)/1000</f>
        <v>12.435</v>
      </c>
      <c r="M43" s="5">
        <f>VLOOKUP($A43,'Total Poles'!$A:$AAB,M$1,FALSE)/1000</f>
        <v>12.047000000000001</v>
      </c>
      <c r="N43" s="185">
        <f>VLOOKUP($A43,'Total Poles'!$A:$AAB,N$1,FALSE)/1000</f>
        <v>12.097</v>
      </c>
      <c r="O43" s="185">
        <f>VLOOKUP($A43,'Total Poles'!$A:$AAB,O$1,FALSE)/1000</f>
        <v>12.083</v>
      </c>
      <c r="P43" s="120">
        <f t="shared" si="2"/>
        <v>12.2194</v>
      </c>
      <c r="Q43" s="109">
        <f t="shared" si="11"/>
        <v>46.516637716123846</v>
      </c>
      <c r="R43" s="188">
        <f t="shared" si="12"/>
        <v>45.67072054684359</v>
      </c>
      <c r="S43" s="6">
        <f t="shared" si="13"/>
        <v>51.62029030960997</v>
      </c>
      <c r="T43" s="6">
        <f t="shared" si="14"/>
        <v>61.52289610691458</v>
      </c>
      <c r="U43" s="266">
        <f t="shared" si="15"/>
        <v>62.17201041580558</v>
      </c>
      <c r="V43" s="266">
        <f t="shared" si="8"/>
        <v>61.140295456426372</v>
      </c>
      <c r="W43" s="114">
        <f t="shared" si="9"/>
        <v>56.425242567120016</v>
      </c>
    </row>
    <row r="44" spans="1:23" x14ac:dyDescent="0.25">
      <c r="A44" s="32" t="s">
        <v>41</v>
      </c>
      <c r="C44" s="111">
        <f>VLOOKUP($A44,'Trial Balance'!$A:$ZZ,C$1,FALSE)/1000</f>
        <v>90.716009999999997</v>
      </c>
      <c r="D44" s="178">
        <f>VLOOKUP($A44,'Trial Balance'!$A:$ZZ,D$1,FALSE)/1000</f>
        <v>93.066999999999993</v>
      </c>
      <c r="E44" s="5">
        <f>VLOOKUP($A44,'Trial Balance'!$A:$ZZ,E$1,FALSE)/1000</f>
        <v>94.373829999999998</v>
      </c>
      <c r="F44" s="5">
        <f>VLOOKUP($A44,'Trial Balance'!$A:$ZZ,F$1,FALSE)/1000</f>
        <v>102.392</v>
      </c>
      <c r="G44" s="185">
        <f>VLOOKUP($A44,'Trial Balance'!$A:$ZZ,G$1,FALSE)/1000</f>
        <v>163.11657</v>
      </c>
      <c r="H44" s="185">
        <f>VLOOKUP($A44,'Trial Balance'!$A:$ZZ,H$1,FALSE)/1000</f>
        <v>162.14016000000001</v>
      </c>
      <c r="I44" s="120">
        <f t="shared" si="1"/>
        <v>123.017912</v>
      </c>
      <c r="J44" s="111">
        <f>VLOOKUP($A44,'Total Poles'!$A:$AAB,J$1,FALSE)/1000</f>
        <v>3.02</v>
      </c>
      <c r="K44" s="178">
        <f>VLOOKUP($A44,'Total Poles'!$A:$AAB,K$1,FALSE)/1000</f>
        <v>3.03</v>
      </c>
      <c r="L44" s="5">
        <f>VLOOKUP($A44,'Total Poles'!$A:$AAB,L$1,FALSE)/1000</f>
        <v>3.036</v>
      </c>
      <c r="M44" s="5">
        <f>VLOOKUP($A44,'Total Poles'!$A:$AAB,M$1,FALSE)/1000</f>
        <v>3.036</v>
      </c>
      <c r="N44" s="185">
        <f>VLOOKUP($A44,'Total Poles'!$A:$AAB,N$1,FALSE)/1000</f>
        <v>2.9750000000000001</v>
      </c>
      <c r="O44" s="185">
        <f>VLOOKUP($A44,'Total Poles'!$A:$AAB,O$1,FALSE)/1000</f>
        <v>2.9750000000000001</v>
      </c>
      <c r="P44" s="120">
        <f t="shared" si="2"/>
        <v>3.0103999999999997</v>
      </c>
      <c r="Q44" s="109">
        <f t="shared" si="11"/>
        <v>30.038413907284767</v>
      </c>
      <c r="R44" s="188">
        <f t="shared" si="12"/>
        <v>30.715181518151816</v>
      </c>
      <c r="S44" s="6">
        <f t="shared" si="13"/>
        <v>31.08492424242424</v>
      </c>
      <c r="T44" s="6">
        <f t="shared" si="14"/>
        <v>33.725955204216071</v>
      </c>
      <c r="U44" s="266">
        <f t="shared" si="15"/>
        <v>54.829099159663862</v>
      </c>
      <c r="V44" s="266">
        <f t="shared" si="8"/>
        <v>54.500894117647057</v>
      </c>
      <c r="W44" s="114">
        <f t="shared" si="9"/>
        <v>40.971210848420604</v>
      </c>
    </row>
    <row r="45" spans="1:23" x14ac:dyDescent="0.25">
      <c r="A45" s="32" t="s">
        <v>42</v>
      </c>
      <c r="C45" s="111">
        <f>VLOOKUP($A45,'Trial Balance'!$A:$ZZ,C$1,FALSE)/1000</f>
        <v>384.20764000000003</v>
      </c>
      <c r="D45" s="178">
        <f>VLOOKUP($A45,'Trial Balance'!$A:$ZZ,D$1,FALSE)/1000</f>
        <v>536.39377999999999</v>
      </c>
      <c r="E45" s="5">
        <f>VLOOKUP($A45,'Trial Balance'!$A:$ZZ,E$1,FALSE)/1000</f>
        <v>396.24353000000002</v>
      </c>
      <c r="F45" s="5">
        <f>VLOOKUP($A45,'Trial Balance'!$A:$ZZ,F$1,FALSE)/1000</f>
        <v>343.17950000000002</v>
      </c>
      <c r="G45" s="185">
        <f>VLOOKUP($A45,'Trial Balance'!$A:$ZZ,G$1,FALSE)/1000</f>
        <v>528.38479000000007</v>
      </c>
      <c r="H45" s="185">
        <f>VLOOKUP($A45,'Trial Balance'!$A:$ZZ,H$1,FALSE)/1000</f>
        <v>623.10586000000001</v>
      </c>
      <c r="I45" s="120">
        <f t="shared" si="1"/>
        <v>485.46149200000002</v>
      </c>
      <c r="J45" s="111">
        <f>VLOOKUP($A45,'Total Poles'!$A:$AAB,J$1,FALSE)/1000</f>
        <v>8.3552000000000124</v>
      </c>
      <c r="K45" s="178">
        <f>VLOOKUP($A45,'Total Poles'!$A:$AAB,K$1,FALSE)/1000</f>
        <v>8.4429999999999996</v>
      </c>
      <c r="L45" s="5">
        <f>VLOOKUP($A45,'Total Poles'!$A:$AAB,L$1,FALSE)/1000</f>
        <v>8.5307999999999886</v>
      </c>
      <c r="M45" s="5">
        <f>VLOOKUP($A45,'Total Poles'!$A:$AAB,M$1,FALSE)/1000</f>
        <v>8.6069999999999993</v>
      </c>
      <c r="N45" s="185">
        <f>VLOOKUP($A45,'Total Poles'!$A:$AAB,N$1,FALSE)/1000</f>
        <v>8.6590000000000007</v>
      </c>
      <c r="O45" s="185">
        <f>VLOOKUP($A45,'Total Poles'!$A:$AAB,O$1,FALSE)/1000</f>
        <v>8.7919999999999998</v>
      </c>
      <c r="P45" s="120">
        <f t="shared" si="2"/>
        <v>8.6063599999999987</v>
      </c>
      <c r="Q45" s="109">
        <f t="shared" si="11"/>
        <v>45.984254117196414</v>
      </c>
      <c r="R45" s="188">
        <f t="shared" si="12"/>
        <v>63.531183228710177</v>
      </c>
      <c r="S45" s="6">
        <f t="shared" si="13"/>
        <v>46.448578093496572</v>
      </c>
      <c r="T45" s="6">
        <f t="shared" si="14"/>
        <v>39.872138956663186</v>
      </c>
      <c r="U45" s="266">
        <f t="shared" si="15"/>
        <v>61.021456288254996</v>
      </c>
      <c r="V45" s="266">
        <f t="shared" si="8"/>
        <v>70.871913102820741</v>
      </c>
      <c r="W45" s="114">
        <f t="shared" si="9"/>
        <v>56.349053933989126</v>
      </c>
    </row>
    <row r="46" spans="1:23" x14ac:dyDescent="0.25">
      <c r="A46" s="32" t="s">
        <v>43</v>
      </c>
      <c r="C46" s="111">
        <f>VLOOKUP($A46,'Trial Balance'!$A:$ZZ,C$1,FALSE)/1000</f>
        <v>122.67931</v>
      </c>
      <c r="D46" s="178">
        <f>VLOOKUP($A46,'Trial Balance'!$A:$ZZ,D$1,FALSE)/1000</f>
        <v>118.00583</v>
      </c>
      <c r="E46" s="5">
        <f>VLOOKUP($A46,'Trial Balance'!$A:$ZZ,E$1,FALSE)/1000</f>
        <v>143.97197</v>
      </c>
      <c r="F46" s="5">
        <f>VLOOKUP($A46,'Trial Balance'!$A:$ZZ,F$1,FALSE)/1000</f>
        <v>84.470359999999999</v>
      </c>
      <c r="G46" s="185">
        <f>VLOOKUP($A46,'Trial Balance'!$A:$ZZ,G$1,FALSE)/1000</f>
        <v>144.70497</v>
      </c>
      <c r="H46" s="185">
        <f>VLOOKUP($A46,'Trial Balance'!$A:$ZZ,H$1,FALSE)/1000</f>
        <v>217.83817000000002</v>
      </c>
      <c r="I46" s="120">
        <f t="shared" si="1"/>
        <v>141.79826</v>
      </c>
      <c r="J46" s="111">
        <f>VLOOKUP($A46,'Total Poles'!$A:$AAB,J$1,FALSE)/1000</f>
        <v>1.726</v>
      </c>
      <c r="K46" s="178">
        <f>VLOOKUP($A46,'Total Poles'!$A:$AAB,K$1,FALSE)/1000</f>
        <v>1.726</v>
      </c>
      <c r="L46" s="5">
        <f>VLOOKUP($A46,'Total Poles'!$A:$AAB,L$1,FALSE)/1000</f>
        <v>1.7070000000000001</v>
      </c>
      <c r="M46" s="5">
        <f>VLOOKUP($A46,'Total Poles'!$A:$AAB,M$1,FALSE)/1000</f>
        <v>1.696</v>
      </c>
      <c r="N46" s="185">
        <f>VLOOKUP($A46,'Total Poles'!$A:$AAB,N$1,FALSE)/1000</f>
        <v>1.6850000000000001</v>
      </c>
      <c r="O46" s="185">
        <f>VLOOKUP($A46,'Total Poles'!$A:$AAB,O$1,FALSE)/1000</f>
        <v>1.6879999999999999</v>
      </c>
      <c r="P46" s="120">
        <f t="shared" si="2"/>
        <v>1.7004000000000001</v>
      </c>
      <c r="Q46" s="109">
        <f t="shared" si="11"/>
        <v>71.07723638470452</v>
      </c>
      <c r="R46" s="188">
        <f t="shared" si="12"/>
        <v>68.36954229432213</v>
      </c>
      <c r="S46" s="6">
        <f t="shared" si="13"/>
        <v>84.342103104862332</v>
      </c>
      <c r="T46" s="6">
        <f t="shared" si="14"/>
        <v>49.80563679245283</v>
      </c>
      <c r="U46" s="266">
        <f t="shared" si="15"/>
        <v>85.878320474777453</v>
      </c>
      <c r="V46" s="266">
        <f t="shared" si="8"/>
        <v>129.05104857819907</v>
      </c>
      <c r="W46" s="114">
        <f t="shared" si="9"/>
        <v>83.489330248922769</v>
      </c>
    </row>
    <row r="47" spans="1:23" x14ac:dyDescent="0.25">
      <c r="A47" s="32" t="s">
        <v>44</v>
      </c>
      <c r="C47" s="258">
        <f>VLOOKUP($A47,'Trial Balance'!$A:$ZZ,C$1,FALSE)/1000</f>
        <v>172.75321</v>
      </c>
      <c r="D47" s="284">
        <f>VLOOKUP($A47,'Trial Balance'!$A:$ZZ,D$1,FALSE)/1000</f>
        <v>132.32210000000001</v>
      </c>
      <c r="E47" s="222">
        <f>VLOOKUP($A47,'Trial Balance'!$A:$ZZ,E$1,FALSE)/1000</f>
        <v>139.72355999999999</v>
      </c>
      <c r="F47" s="222">
        <f>VLOOKUP($A47,'Trial Balance'!$A:$ZZ,F$1,FALSE)/1000</f>
        <v>133.06205</v>
      </c>
      <c r="G47" s="257">
        <f>VLOOKUP($A47,'Trial Balance'!$A:$ZZ,G$1,FALSE)/1000</f>
        <v>140.06107999999998</v>
      </c>
      <c r="H47" s="257">
        <f>VLOOKUP($A47,'Trial Balance'!$A:$ZZ,H$1,FALSE)/1000</f>
        <v>162.64567000000002</v>
      </c>
      <c r="I47" s="223">
        <f t="shared" si="1"/>
        <v>141.56289199999998</v>
      </c>
      <c r="J47" s="111">
        <f>VLOOKUP($A47,'Total Poles'!$A:$AAB,J$1,FALSE)/1000</f>
        <v>10.393040152963671</v>
      </c>
      <c r="K47" s="178">
        <f>VLOOKUP($A47,'Total Poles'!$A:$AAB,K$1,FALSE)/1000</f>
        <v>10.452999999999999</v>
      </c>
      <c r="L47" s="5">
        <f>VLOOKUP($A47,'Total Poles'!$A:$AAB,L$1,FALSE)/1000</f>
        <v>12.38</v>
      </c>
      <c r="M47" s="5">
        <f>VLOOKUP($A47,'Total Poles'!$A:$AAB,M$1,FALSE)/1000</f>
        <v>10.959</v>
      </c>
      <c r="N47" s="185">
        <f>VLOOKUP($A47,'Total Poles'!$A:$AAB,N$1,FALSE)/1000</f>
        <v>11.113</v>
      </c>
      <c r="O47" s="185">
        <f>VLOOKUP($A47,'Total Poles'!$A:$AAB,O$1,FALSE)/1000</f>
        <v>11.212999999999999</v>
      </c>
      <c r="P47" s="120">
        <f t="shared" si="2"/>
        <v>11.223600000000001</v>
      </c>
      <c r="Q47" s="109">
        <f t="shared" si="11"/>
        <v>16.6220092925108</v>
      </c>
      <c r="R47" s="188">
        <f t="shared" si="12"/>
        <v>12.658767817851336</v>
      </c>
      <c r="S47" s="6">
        <f t="shared" si="13"/>
        <v>11.286232633279482</v>
      </c>
      <c r="T47" s="6">
        <f t="shared" si="14"/>
        <v>12.141805821699061</v>
      </c>
      <c r="U47" s="266">
        <f t="shared" si="15"/>
        <v>12.603354629712948</v>
      </c>
      <c r="V47" s="266">
        <f t="shared" si="8"/>
        <v>14.505098546330156</v>
      </c>
      <c r="W47" s="114">
        <f t="shared" si="9"/>
        <v>12.639051889774596</v>
      </c>
    </row>
    <row r="48" spans="1:23" x14ac:dyDescent="0.25">
      <c r="A48" s="32" t="s">
        <v>45</v>
      </c>
      <c r="C48" s="258">
        <f>VLOOKUP($A48,'Trial Balance'!$A:$ZZ,C$1,FALSE)/1000</f>
        <v>145.05189000000001</v>
      </c>
      <c r="D48" s="284">
        <f>VLOOKUP($A48,'Trial Balance'!$A:$ZZ,D$1,FALSE)/1000</f>
        <v>168.15966</v>
      </c>
      <c r="E48" s="222">
        <f>VLOOKUP($A48,'Trial Balance'!$A:$ZZ,E$1,FALSE)/1000</f>
        <v>217.30515</v>
      </c>
      <c r="F48" s="222">
        <f>VLOOKUP($A48,'Trial Balance'!$A:$ZZ,F$1,FALSE)/1000</f>
        <v>100.54727</v>
      </c>
      <c r="G48" s="257">
        <f>VLOOKUP($A48,'Trial Balance'!$A:$ZZ,G$1,FALSE)/1000</f>
        <v>238.84010000000001</v>
      </c>
      <c r="H48" s="257">
        <f>VLOOKUP($A48,'Trial Balance'!$A:$ZZ,H$1,FALSE)/1000</f>
        <v>146.05485000000002</v>
      </c>
      <c r="I48" s="223">
        <f t="shared" si="1"/>
        <v>174.18140599999998</v>
      </c>
      <c r="J48" s="111">
        <f>VLOOKUP($A48,'Total Poles'!$A:$AAB,J$1,FALSE)/1000</f>
        <v>4.0839999999999996</v>
      </c>
      <c r="K48" s="178">
        <f>VLOOKUP($A48,'Total Poles'!$A:$AAB,K$1,FALSE)/1000</f>
        <v>4.0839999999999996</v>
      </c>
      <c r="L48" s="5">
        <f>VLOOKUP($A48,'Total Poles'!$A:$AAB,L$1,FALSE)/1000</f>
        <v>4.0839999999999996</v>
      </c>
      <c r="M48" s="5">
        <f>VLOOKUP($A48,'Total Poles'!$A:$AAB,M$1,FALSE)/1000</f>
        <v>5.5</v>
      </c>
      <c r="N48" s="185">
        <f>VLOOKUP($A48,'Total Poles'!$A:$AAB,N$1,FALSE)/1000</f>
        <v>5.45</v>
      </c>
      <c r="O48" s="185">
        <f>VLOOKUP($A48,'Total Poles'!$A:$AAB,O$1,FALSE)/1000</f>
        <v>4.9669999999999996</v>
      </c>
      <c r="P48" s="120">
        <f t="shared" si="2"/>
        <v>4.8169999999999993</v>
      </c>
      <c r="Q48" s="109">
        <f t="shared" si="11"/>
        <v>35.517113124387862</v>
      </c>
      <c r="R48" s="188">
        <f t="shared" si="12"/>
        <v>41.175235063663081</v>
      </c>
      <c r="S48" s="6">
        <f t="shared" si="13"/>
        <v>53.208900587659159</v>
      </c>
      <c r="T48" s="6">
        <f t="shared" si="14"/>
        <v>18.281321818181819</v>
      </c>
      <c r="U48" s="266">
        <f t="shared" si="15"/>
        <v>43.823871559633027</v>
      </c>
      <c r="V48" s="266">
        <f t="shared" si="8"/>
        <v>29.405043285685529</v>
      </c>
      <c r="W48" s="114">
        <f t="shared" si="9"/>
        <v>37.178874462964522</v>
      </c>
    </row>
    <row r="49" spans="1:23" x14ac:dyDescent="0.25">
      <c r="A49" s="32" t="s">
        <v>46</v>
      </c>
      <c r="C49" s="111">
        <f>VLOOKUP($A49,'Trial Balance'!$A:$ZZ,C$1,FALSE)/1000</f>
        <v>677.27287000000001</v>
      </c>
      <c r="D49" s="178">
        <f>VLOOKUP($A49,'Trial Balance'!$A:$ZZ,D$1,FALSE)/1000</f>
        <v>621.96955000000003</v>
      </c>
      <c r="E49" s="5">
        <f>VLOOKUP($A49,'Trial Balance'!$A:$ZZ,E$1,FALSE)/1000</f>
        <v>617.32246999999995</v>
      </c>
      <c r="F49" s="5">
        <f>VLOOKUP($A49,'Trial Balance'!$A:$ZZ,F$1,FALSE)/1000</f>
        <v>651.63072999999997</v>
      </c>
      <c r="G49" s="185">
        <f>VLOOKUP($A49,'Trial Balance'!$A:$ZZ,G$1,FALSE)/1000</f>
        <v>824.51770999999997</v>
      </c>
      <c r="H49" s="185">
        <f>VLOOKUP($A49,'Trial Balance'!$A:$ZZ,H$1,FALSE)/1000</f>
        <v>620.66804000000002</v>
      </c>
      <c r="I49" s="120">
        <f t="shared" si="1"/>
        <v>667.22169999999994</v>
      </c>
      <c r="J49" s="111">
        <f>VLOOKUP($A49,'Total Poles'!$A:$AAB,J$1,FALSE)/1000</f>
        <v>18.125</v>
      </c>
      <c r="K49" s="178">
        <f>VLOOKUP($A49,'Total Poles'!$A:$AAB,K$1,FALSE)/1000</f>
        <v>18.125</v>
      </c>
      <c r="L49" s="5">
        <f>VLOOKUP($A49,'Total Poles'!$A:$AAB,L$1,FALSE)/1000</f>
        <v>18.125</v>
      </c>
      <c r="M49" s="5">
        <f>VLOOKUP($A49,'Total Poles'!$A:$AAB,M$1,FALSE)/1000</f>
        <v>18.125</v>
      </c>
      <c r="N49" s="354">
        <f>VLOOKUP($A49,'Total Poles'!$A:$AAB,N$1,FALSE)/1000</f>
        <v>18.186</v>
      </c>
      <c r="O49" s="354">
        <f>VLOOKUP($A49,'Total Poles'!$A:$AAB,O$1,FALSE)/1000</f>
        <v>18.183</v>
      </c>
      <c r="P49" s="120">
        <f t="shared" si="2"/>
        <v>18.148800000000001</v>
      </c>
      <c r="Q49" s="109">
        <f t="shared" si="11"/>
        <v>37.366779034482761</v>
      </c>
      <c r="R49" s="188">
        <f t="shared" si="12"/>
        <v>34.315561379310346</v>
      </c>
      <c r="S49" s="6">
        <f t="shared" si="13"/>
        <v>34.059170758620688</v>
      </c>
      <c r="T49" s="6">
        <f t="shared" si="14"/>
        <v>35.952040275862068</v>
      </c>
      <c r="U49" s="426">
        <f t="shared" si="15"/>
        <v>45.338046299351149</v>
      </c>
      <c r="V49" s="426">
        <f t="shared" si="8"/>
        <v>34.134523455975362</v>
      </c>
      <c r="W49" s="114">
        <f t="shared" si="9"/>
        <v>36.759868433823925</v>
      </c>
    </row>
    <row r="50" spans="1:23" x14ac:dyDescent="0.25">
      <c r="A50" s="32" t="s">
        <v>47</v>
      </c>
      <c r="C50" s="111">
        <f>VLOOKUP($A50,'Trial Balance'!$A:$ZZ,C$1,FALSE)/1000</f>
        <v>49.866379999999999</v>
      </c>
      <c r="D50" s="178">
        <f>VLOOKUP($A50,'Trial Balance'!$A:$ZZ,D$1,FALSE)/1000</f>
        <v>69.812179999999998</v>
      </c>
      <c r="E50" s="5">
        <f>VLOOKUP($A50,'Trial Balance'!$A:$ZZ,E$1,FALSE)/1000</f>
        <v>105.43057</v>
      </c>
      <c r="F50" s="5">
        <f>VLOOKUP($A50,'Trial Balance'!$A:$ZZ,F$1,FALSE)/1000</f>
        <v>64.730760000000004</v>
      </c>
      <c r="G50" s="185">
        <f>VLOOKUP($A50,'Trial Balance'!$A:$ZZ,G$1,FALSE)/1000</f>
        <v>68.26979</v>
      </c>
      <c r="H50" s="185">
        <f>VLOOKUP($A50,'Trial Balance'!$A:$ZZ,H$1,FALSE)/1000</f>
        <v>91.275859999999994</v>
      </c>
      <c r="I50" s="120">
        <f t="shared" si="1"/>
        <v>79.903831999999994</v>
      </c>
      <c r="J50" s="111">
        <f>VLOOKUP($A50,'Total Poles'!$A:$AAB,J$1,FALSE)/1000</f>
        <v>1.77</v>
      </c>
      <c r="K50" s="178">
        <f>VLOOKUP($A50,'Total Poles'!$A:$AAB,K$1,FALSE)/1000</f>
        <v>1.78</v>
      </c>
      <c r="L50" s="5">
        <f>VLOOKUP($A50,'Total Poles'!$A:$AAB,L$1,FALSE)/1000</f>
        <v>1.782</v>
      </c>
      <c r="M50" s="5">
        <f>VLOOKUP($A50,'Total Poles'!$A:$AAB,M$1,FALSE)/1000</f>
        <v>1.784</v>
      </c>
      <c r="N50" s="425">
        <f>VLOOKUP($A50,'Total Poles'!$A:$AAB,N$1,FALSE)/1000</f>
        <v>1.788</v>
      </c>
      <c r="O50" s="425">
        <f>VLOOKUP($A50,'Total Poles'!$A:$AAB,O$1,FALSE)/1000</f>
        <v>1.7929999999999999</v>
      </c>
      <c r="P50" s="120">
        <f t="shared" si="2"/>
        <v>1.7853999999999999</v>
      </c>
      <c r="Q50" s="109">
        <f t="shared" si="11"/>
        <v>28.173096045197738</v>
      </c>
      <c r="R50" s="188">
        <f t="shared" si="12"/>
        <v>39.220325842696624</v>
      </c>
      <c r="S50" s="6">
        <f t="shared" si="13"/>
        <v>59.164180695847364</v>
      </c>
      <c r="T50" s="6">
        <f t="shared" si="14"/>
        <v>36.28405829596413</v>
      </c>
      <c r="U50" s="426">
        <f t="shared" si="15"/>
        <v>38.182209172259505</v>
      </c>
      <c r="V50" s="426">
        <f t="shared" si="8"/>
        <v>50.906781929726712</v>
      </c>
      <c r="W50" s="114">
        <f t="shared" si="9"/>
        <v>44.751511187298867</v>
      </c>
    </row>
    <row r="51" spans="1:23" x14ac:dyDescent="0.25">
      <c r="A51" s="32" t="s">
        <v>48</v>
      </c>
      <c r="C51" s="111">
        <f>VLOOKUP($A51,'Trial Balance'!$A:$ZZ,C$1,FALSE)/1000</f>
        <v>103.04249</v>
      </c>
      <c r="D51" s="178">
        <f>VLOOKUP($A51,'Trial Balance'!$A:$ZZ,D$1,FALSE)/1000</f>
        <v>76.463220000000007</v>
      </c>
      <c r="E51" s="5">
        <f>VLOOKUP($A51,'Trial Balance'!$A:$ZZ,E$1,FALSE)/1000</f>
        <v>69.861009999999993</v>
      </c>
      <c r="F51" s="5">
        <f>VLOOKUP($A51,'Trial Balance'!$A:$ZZ,F$1,FALSE)/1000</f>
        <v>45.33417</v>
      </c>
      <c r="G51" s="185">
        <f>VLOOKUP($A51,'Trial Balance'!$A:$ZZ,G$1,FALSE)/1000</f>
        <v>51.269580000000005</v>
      </c>
      <c r="H51" s="185">
        <f>VLOOKUP($A51,'Trial Balance'!$A:$ZZ,H$1,FALSE)/1000</f>
        <v>29.363759999999999</v>
      </c>
      <c r="I51" s="120">
        <f t="shared" si="1"/>
        <v>54.458348000000001</v>
      </c>
      <c r="J51" s="111">
        <f>VLOOKUP($A51,'Total Poles'!$A:$AAB,J$1,FALSE)/1000</f>
        <v>2.113</v>
      </c>
      <c r="K51" s="178">
        <f>VLOOKUP($A51,'Total Poles'!$A:$AAB,K$1,FALSE)/1000</f>
        <v>2.113</v>
      </c>
      <c r="L51" s="5">
        <f>VLOOKUP($A51,'Total Poles'!$A:$AAB,L$1,FALSE)/1000</f>
        <v>2.1219999999999999</v>
      </c>
      <c r="M51" s="444">
        <f>AVERAGE(L51,N51)</f>
        <v>2.1559999999999997</v>
      </c>
      <c r="N51" s="425">
        <f>VLOOKUP($A51,'Total Poles'!$A:$AAB,N$1,FALSE)/1000</f>
        <v>2.19</v>
      </c>
      <c r="O51" s="425">
        <f>VLOOKUP($A51,'Total Poles'!$A:$AAB,O$1,FALSE)/1000</f>
        <v>2.222</v>
      </c>
      <c r="P51" s="120">
        <f t="shared" si="2"/>
        <v>2.1605999999999996</v>
      </c>
      <c r="Q51" s="109">
        <f t="shared" si="11"/>
        <v>48.765967818267868</v>
      </c>
      <c r="R51" s="188">
        <f t="shared" si="12"/>
        <v>36.18704212020824</v>
      </c>
      <c r="S51" s="6">
        <f t="shared" si="13"/>
        <v>32.922247879359091</v>
      </c>
      <c r="T51" s="6">
        <f t="shared" si="14"/>
        <v>21.026980519480521</v>
      </c>
      <c r="U51" s="426">
        <f t="shared" si="15"/>
        <v>23.410767123287673</v>
      </c>
      <c r="V51" s="426">
        <f t="shared" si="8"/>
        <v>13.215013501350136</v>
      </c>
      <c r="W51" s="114">
        <f t="shared" si="9"/>
        <v>25.352410228737131</v>
      </c>
    </row>
    <row r="52" spans="1:23" x14ac:dyDescent="0.25">
      <c r="A52" s="32" t="s">
        <v>49</v>
      </c>
      <c r="C52" s="111">
        <f>VLOOKUP($A52,'Trial Balance'!$A:$ZZ,C$1,FALSE)/1000</f>
        <v>78.509899999999988</v>
      </c>
      <c r="D52" s="178">
        <f>VLOOKUP($A52,'Trial Balance'!$A:$ZZ,D$1,FALSE)/1000</f>
        <v>84.329700000000003</v>
      </c>
      <c r="E52" s="5">
        <f>VLOOKUP($A52,'Trial Balance'!$A:$ZZ,E$1,FALSE)/1000</f>
        <v>88.046220000000005</v>
      </c>
      <c r="F52" s="5">
        <f>VLOOKUP($A52,'Trial Balance'!$A:$ZZ,F$1,FALSE)/1000</f>
        <v>66.665559999999999</v>
      </c>
      <c r="G52" s="185">
        <f>VLOOKUP($A52,'Trial Balance'!$A:$ZZ,G$1,FALSE)/1000</f>
        <v>66.846360000000004</v>
      </c>
      <c r="H52" s="185">
        <f>VLOOKUP($A52,'Trial Balance'!$A:$ZZ,H$1,FALSE)/1000</f>
        <v>53.266559999999998</v>
      </c>
      <c r="I52" s="120">
        <f t="shared" si="1"/>
        <v>71.830880000000008</v>
      </c>
      <c r="J52" s="111">
        <f>VLOOKUP($A52,'Total Poles'!$A:$AAB,J$1,FALSE)/1000</f>
        <v>2.726</v>
      </c>
      <c r="K52" s="178">
        <f>VLOOKUP($A52,'Total Poles'!$A:$AAB,K$1,FALSE)/1000</f>
        <v>2.7269999999999999</v>
      </c>
      <c r="L52" s="5">
        <f>VLOOKUP($A52,'Total Poles'!$A:$AAB,L$1,FALSE)/1000</f>
        <v>2.7370000000000001</v>
      </c>
      <c r="M52" s="5">
        <f>VLOOKUP($A52,'Total Poles'!$A:$AAB,M$1,FALSE)/1000</f>
        <v>2.7450000000000001</v>
      </c>
      <c r="N52" s="185">
        <f>VLOOKUP($A52,'Total Poles'!$A:$AAB,N$1,FALSE)/1000</f>
        <v>2.7549999999999999</v>
      </c>
      <c r="O52" s="185">
        <f>VLOOKUP($A52,'Total Poles'!$A:$AAB,O$1,FALSE)/1000</f>
        <v>2.7589999999999999</v>
      </c>
      <c r="P52" s="120">
        <f t="shared" si="2"/>
        <v>2.7445999999999997</v>
      </c>
      <c r="Q52" s="109">
        <f t="shared" si="11"/>
        <v>28.800403521643428</v>
      </c>
      <c r="R52" s="188">
        <f t="shared" si="12"/>
        <v>30.923982398239826</v>
      </c>
      <c r="S52" s="6">
        <f t="shared" si="13"/>
        <v>32.168878333942274</v>
      </c>
      <c r="T52" s="6">
        <f t="shared" si="14"/>
        <v>24.286178506375226</v>
      </c>
      <c r="U52" s="266">
        <f t="shared" si="15"/>
        <v>24.263651542649729</v>
      </c>
      <c r="V52" s="266">
        <f t="shared" si="8"/>
        <v>19.306473359913014</v>
      </c>
      <c r="W52" s="114">
        <f t="shared" si="9"/>
        <v>26.189832828224013</v>
      </c>
    </row>
    <row r="53" spans="1:23" x14ac:dyDescent="0.25">
      <c r="A53" s="32" t="s">
        <v>50</v>
      </c>
      <c r="C53" s="111">
        <f>VLOOKUP($A53,'Trial Balance'!$A:$ZZ,C$1,FALSE)/1000</f>
        <v>1050.9867400000001</v>
      </c>
      <c r="D53" s="178">
        <f>VLOOKUP($A53,'Trial Balance'!$A:$ZZ,D$1,FALSE)/1000</f>
        <v>838.94336999999996</v>
      </c>
      <c r="E53" s="5">
        <f>VLOOKUP($A53,'Trial Balance'!$A:$ZZ,E$1,FALSE)/1000</f>
        <v>825.18462999999997</v>
      </c>
      <c r="F53" s="5">
        <f>VLOOKUP($A53,'Trial Balance'!$A:$ZZ,F$1,FALSE)/1000</f>
        <v>899.49387999999999</v>
      </c>
      <c r="G53" s="185">
        <f>VLOOKUP($A53,'Trial Balance'!$A:$ZZ,G$1,FALSE)/1000</f>
        <v>951.43340000000001</v>
      </c>
      <c r="H53" s="185">
        <f>VLOOKUP($A53,'Trial Balance'!$A:$ZZ,H$1,FALSE)/1000</f>
        <v>2368.1157000000003</v>
      </c>
      <c r="I53" s="120">
        <f t="shared" si="1"/>
        <v>1176.634196</v>
      </c>
      <c r="J53" s="111">
        <f>VLOOKUP($A53,'Total Poles'!$A:$AAB,J$1,FALSE)/1000</f>
        <v>23.218</v>
      </c>
      <c r="K53" s="178">
        <f>VLOOKUP($A53,'Total Poles'!$A:$AAB,K$1,FALSE)/1000</f>
        <v>23.32</v>
      </c>
      <c r="L53" s="5">
        <f>VLOOKUP($A53,'Total Poles'!$A:$AAB,L$1,FALSE)/1000</f>
        <v>23.396000000000001</v>
      </c>
      <c r="M53" s="5">
        <f>VLOOKUP($A53,'Total Poles'!$A:$AAB,M$1,FALSE)/1000</f>
        <v>23.518999999999998</v>
      </c>
      <c r="N53" s="185">
        <f>VLOOKUP($A53,'Total Poles'!$A:$AAB,N$1,FALSE)/1000</f>
        <v>23.558</v>
      </c>
      <c r="O53" s="185">
        <f>VLOOKUP($A53,'Total Poles'!$A:$AAB,O$1,FALSE)/1000</f>
        <v>23.603999999999999</v>
      </c>
      <c r="P53" s="120">
        <f t="shared" si="2"/>
        <v>23.479400000000002</v>
      </c>
      <c r="Q53" s="109">
        <f t="shared" si="11"/>
        <v>45.266032388663973</v>
      </c>
      <c r="R53" s="188">
        <f t="shared" si="12"/>
        <v>35.975273156089195</v>
      </c>
      <c r="S53" s="6">
        <f t="shared" si="13"/>
        <v>35.270329543511707</v>
      </c>
      <c r="T53" s="6">
        <f t="shared" si="14"/>
        <v>38.245413495471752</v>
      </c>
      <c r="U53" s="266">
        <f t="shared" si="15"/>
        <v>40.386849477884368</v>
      </c>
      <c r="V53" s="266">
        <f t="shared" si="8"/>
        <v>100.32688103711237</v>
      </c>
      <c r="W53" s="114">
        <f t="shared" si="9"/>
        <v>50.040949342013882</v>
      </c>
    </row>
    <row r="54" spans="1:23" x14ac:dyDescent="0.25">
      <c r="A54" s="32" t="s">
        <v>51</v>
      </c>
      <c r="C54" s="111">
        <f>VLOOKUP($A54,'Trial Balance'!$A:$ZZ,C$1,FALSE)/1000</f>
        <v>5.0198199999999993</v>
      </c>
      <c r="D54" s="178">
        <f>VLOOKUP($A54,'Trial Balance'!$A:$ZZ,D$1,FALSE)/1000</f>
        <v>61.420940000000002</v>
      </c>
      <c r="E54" s="5">
        <f>VLOOKUP($A54,'Trial Balance'!$A:$ZZ,E$1,FALSE)/1000</f>
        <v>69.376960000000011</v>
      </c>
      <c r="F54" s="5">
        <f>VLOOKUP($A54,'Trial Balance'!$A:$ZZ,F$1,FALSE)/1000</f>
        <v>66.549600000000012</v>
      </c>
      <c r="G54" s="185">
        <f>VLOOKUP($A54,'Trial Balance'!$A:$ZZ,G$1,FALSE)/1000</f>
        <v>43.676660000000005</v>
      </c>
      <c r="H54" s="185">
        <f>VLOOKUP($A54,'Trial Balance'!$A:$ZZ,H$1,FALSE)/1000</f>
        <v>43.324539999999999</v>
      </c>
      <c r="I54" s="120">
        <f t="shared" si="1"/>
        <v>56.86974</v>
      </c>
      <c r="J54" s="111">
        <f>VLOOKUP($A54,'Total Poles'!$A:$AAB,J$1,FALSE)/1000</f>
        <v>2.3580000000000001</v>
      </c>
      <c r="K54" s="178">
        <f>VLOOKUP($A54,'Total Poles'!$A:$AAB,K$1,FALSE)/1000</f>
        <v>2.3919999999999999</v>
      </c>
      <c r="L54" s="5">
        <f>VLOOKUP($A54,'Total Poles'!$A:$AAB,L$1,FALSE)/1000</f>
        <v>2.4470000000000001</v>
      </c>
      <c r="M54" s="444">
        <f>AVERAGE(L54,N54)</f>
        <v>2.4619999999999997</v>
      </c>
      <c r="N54" s="425">
        <f>VLOOKUP($A54,'Total Poles'!$A:$AAB,N$1,FALSE)/1000</f>
        <v>2.4769999999999999</v>
      </c>
      <c r="O54" s="425">
        <f>VLOOKUP($A54,'Total Poles'!$A:$AAB,O$1,FALSE)/1000</f>
        <v>2.46</v>
      </c>
      <c r="P54" s="120">
        <f t="shared" si="2"/>
        <v>2.4476</v>
      </c>
      <c r="Q54" s="109">
        <f t="shared" si="11"/>
        <v>2.1288464800678537</v>
      </c>
      <c r="R54" s="188">
        <f t="shared" si="12"/>
        <v>25.677650501672243</v>
      </c>
      <c r="S54" s="6">
        <f t="shared" si="13"/>
        <v>28.3518430731508</v>
      </c>
      <c r="T54" s="6">
        <f t="shared" si="14"/>
        <v>27.030706742485791</v>
      </c>
      <c r="U54" s="426">
        <f t="shared" si="15"/>
        <v>17.63288655631813</v>
      </c>
      <c r="V54" s="426">
        <f t="shared" si="8"/>
        <v>17.61160162601626</v>
      </c>
      <c r="W54" s="114">
        <f t="shared" si="9"/>
        <v>23.260937699928643</v>
      </c>
    </row>
    <row r="55" spans="1:23" x14ac:dyDescent="0.25">
      <c r="A55" s="32" t="s">
        <v>52</v>
      </c>
      <c r="C55" s="111">
        <f>VLOOKUP($A55,'Trial Balance'!$A:$ZZ,C$1,FALSE)/1000</f>
        <v>3331.82204</v>
      </c>
      <c r="D55" s="178">
        <f>VLOOKUP($A55,'Trial Balance'!$A:$ZZ,D$1,FALSE)/1000</f>
        <v>3309.2972</v>
      </c>
      <c r="E55" s="5">
        <f>VLOOKUP($A55,'Trial Balance'!$A:$ZZ,E$1,FALSE)/1000</f>
        <v>2826.1865400000002</v>
      </c>
      <c r="F55" s="5">
        <f>VLOOKUP($A55,'Trial Balance'!$A:$ZZ,F$1,FALSE)/1000</f>
        <v>3229.7627699999998</v>
      </c>
      <c r="G55" s="185">
        <f>VLOOKUP($A55,'Trial Balance'!$A:$ZZ,G$1,FALSE)/1000</f>
        <v>2082.66482</v>
      </c>
      <c r="H55" s="185">
        <f>VLOOKUP($A55,'Trial Balance'!$A:$ZZ,H$1,FALSE)/1000</f>
        <v>3431.1655699999997</v>
      </c>
      <c r="I55" s="120">
        <f t="shared" si="1"/>
        <v>2975.8153799999995</v>
      </c>
      <c r="J55" s="111">
        <f>VLOOKUP($A55,'Total Poles'!$A:$AAB,J$1,FALSE)/1000</f>
        <v>178.8</v>
      </c>
      <c r="K55" s="178">
        <f>VLOOKUP($A55,'Total Poles'!$A:$AAB,K$1,FALSE)/1000</f>
        <v>179.41499999999999</v>
      </c>
      <c r="L55" s="5">
        <f>VLOOKUP($A55,'Total Poles'!$A:$AAB,L$1,FALSE)/1000</f>
        <v>180.303</v>
      </c>
      <c r="M55" s="5">
        <f>VLOOKUP($A55,'Total Poles'!$A:$AAB,M$1,FALSE)/1000</f>
        <v>181.822</v>
      </c>
      <c r="N55" s="185">
        <f>VLOOKUP($A55,'Total Poles'!$A:$AAB,N$1,FALSE)/1000</f>
        <v>182.64</v>
      </c>
      <c r="O55" s="185">
        <f>VLOOKUP($A55,'Total Poles'!$A:$AAB,O$1,FALSE)/1000</f>
        <v>183.61600000000001</v>
      </c>
      <c r="P55" s="120">
        <f t="shared" si="2"/>
        <v>181.55919999999998</v>
      </c>
      <c r="Q55" s="109">
        <f t="shared" si="11"/>
        <v>18.634351454138702</v>
      </c>
      <c r="R55" s="188">
        <f t="shared" si="12"/>
        <v>18.444930468466964</v>
      </c>
      <c r="S55" s="6">
        <f t="shared" si="13"/>
        <v>15.674650671369863</v>
      </c>
      <c r="T55" s="6">
        <f t="shared" si="14"/>
        <v>17.763322205233688</v>
      </c>
      <c r="U55" s="266">
        <f t="shared" si="15"/>
        <v>11.403114432763907</v>
      </c>
      <c r="V55" s="266">
        <f t="shared" si="8"/>
        <v>18.686637166695711</v>
      </c>
      <c r="W55" s="114">
        <f t="shared" si="9"/>
        <v>16.394530988906027</v>
      </c>
    </row>
    <row r="56" spans="1:23" x14ac:dyDescent="0.25">
      <c r="A56" s="32" t="s">
        <v>53</v>
      </c>
      <c r="C56" s="111">
        <f>VLOOKUP($A56,'Trial Balance'!$A:$ZZ,C$1,FALSE)/1000</f>
        <v>167.86246</v>
      </c>
      <c r="D56" s="178">
        <f>VLOOKUP($A56,'Trial Balance'!$A:$ZZ,D$1,FALSE)/1000</f>
        <v>180.97601999999998</v>
      </c>
      <c r="E56" s="5">
        <f>VLOOKUP($A56,'Trial Balance'!$A:$ZZ,E$1,FALSE)/1000</f>
        <v>181.0538</v>
      </c>
      <c r="F56" s="5">
        <f>VLOOKUP($A56,'Trial Balance'!$A:$ZZ,F$1,FALSE)/1000</f>
        <v>117.43942</v>
      </c>
      <c r="G56" s="185">
        <f>VLOOKUP($A56,'Trial Balance'!$A:$ZZ,G$1,FALSE)/1000</f>
        <v>151.74084999999999</v>
      </c>
      <c r="H56" s="185">
        <f>VLOOKUP($A56,'Trial Balance'!$A:$ZZ,H$1,FALSE)/1000</f>
        <v>173.02148</v>
      </c>
      <c r="I56" s="120">
        <f t="shared" si="1"/>
        <v>160.84631399999998</v>
      </c>
      <c r="J56" s="111">
        <f>VLOOKUP($A56,'Total Poles'!$A:$AAB,J$1,FALSE)/1000</f>
        <v>5.157</v>
      </c>
      <c r="K56" s="178">
        <f>VLOOKUP($A56,'Total Poles'!$A:$AAB,K$1,FALSE)/1000</f>
        <v>5.1950000000000003</v>
      </c>
      <c r="L56" s="5">
        <f>VLOOKUP($A56,'Total Poles'!$A:$AAB,L$1,FALSE)/1000</f>
        <v>5.1970000000000001</v>
      </c>
      <c r="M56" s="5">
        <f>VLOOKUP($A56,'Total Poles'!$A:$AAB,M$1,FALSE)/1000</f>
        <v>5.2329999999999997</v>
      </c>
      <c r="N56" s="185">
        <f>VLOOKUP($A56,'Total Poles'!$A:$AAB,N$1,FALSE)/1000</f>
        <v>5.1639999999999997</v>
      </c>
      <c r="O56" s="185">
        <f>VLOOKUP($A56,'Total Poles'!$A:$AAB,O$1,FALSE)/1000</f>
        <v>5.2119999999999997</v>
      </c>
      <c r="P56" s="120">
        <f t="shared" si="2"/>
        <v>5.2002000000000006</v>
      </c>
      <c r="Q56" s="109">
        <f t="shared" si="11"/>
        <v>32.550409152608104</v>
      </c>
      <c r="R56" s="188">
        <f t="shared" si="12"/>
        <v>34.836577478344559</v>
      </c>
      <c r="S56" s="6">
        <f t="shared" si="13"/>
        <v>34.83813738695401</v>
      </c>
      <c r="T56" s="6">
        <f t="shared" si="14"/>
        <v>22.442082935218806</v>
      </c>
      <c r="U56" s="266">
        <f t="shared" si="15"/>
        <v>29.384362896979088</v>
      </c>
      <c r="V56" s="266">
        <f t="shared" si="8"/>
        <v>33.196753645433617</v>
      </c>
      <c r="W56" s="114">
        <f t="shared" si="9"/>
        <v>30.939582868586012</v>
      </c>
    </row>
    <row r="57" spans="1:23" x14ac:dyDescent="0.25">
      <c r="A57" s="32" t="s">
        <v>55</v>
      </c>
      <c r="C57" s="111">
        <f>VLOOKUP($A57,'Trial Balance'!$A:$ZZ,C$1,FALSE)/1000</f>
        <v>213.86760999999998</v>
      </c>
      <c r="D57" s="178">
        <f>VLOOKUP($A57,'Trial Balance'!$A:$ZZ,D$1,FALSE)/1000</f>
        <v>206.40782999999999</v>
      </c>
      <c r="E57" s="5">
        <f>VLOOKUP($A57,'Trial Balance'!$A:$ZZ,E$1,FALSE)/1000</f>
        <v>247.49691000000001</v>
      </c>
      <c r="F57" s="5">
        <f>VLOOKUP($A57,'Trial Balance'!$A:$ZZ,F$1,FALSE)/1000</f>
        <v>212.13810999999998</v>
      </c>
      <c r="G57" s="185">
        <f>VLOOKUP($A57,'Trial Balance'!$A:$ZZ,G$1,FALSE)/1000</f>
        <v>190.84853000000001</v>
      </c>
      <c r="H57" s="185">
        <f>VLOOKUP($A57,'Trial Balance'!$A:$ZZ,H$1,FALSE)/1000</f>
        <v>251.19283999999999</v>
      </c>
      <c r="I57" s="120">
        <f t="shared" si="1"/>
        <v>221.61684399999999</v>
      </c>
      <c r="J57" s="111">
        <f>VLOOKUP($A57,'Total Poles'!$A:$AAB,J$1,FALSE)/1000</f>
        <v>7.8419999999999996</v>
      </c>
      <c r="K57" s="178">
        <f>VLOOKUP($A57,'Total Poles'!$A:$AAB,K$1,FALSE)/1000</f>
        <v>7.8479999999999999</v>
      </c>
      <c r="L57" s="5">
        <f>VLOOKUP($A57,'Total Poles'!$A:$AAB,L$1,FALSE)/1000</f>
        <v>7.86</v>
      </c>
      <c r="M57" s="5">
        <f>VLOOKUP($A57,'Total Poles'!$A:$AAB,M$1,FALSE)/1000</f>
        <v>7.8620000000000001</v>
      </c>
      <c r="N57" s="185">
        <f>VLOOKUP($A57,'Total Poles'!$A:$AAB,N$1,FALSE)/1000</f>
        <v>7.8710000000000004</v>
      </c>
      <c r="O57" s="185">
        <f>VLOOKUP($A57,'Total Poles'!$A:$AAB,O$1,FALSE)/1000</f>
        <v>7.9119999999999999</v>
      </c>
      <c r="P57" s="120">
        <f t="shared" si="2"/>
        <v>7.8706000000000005</v>
      </c>
      <c r="Q57" s="109">
        <f t="shared" si="11"/>
        <v>27.272074725835246</v>
      </c>
      <c r="R57" s="188">
        <f t="shared" si="12"/>
        <v>26.300691896024464</v>
      </c>
      <c r="S57" s="6">
        <f t="shared" si="13"/>
        <v>31.48815648854962</v>
      </c>
      <c r="T57" s="6">
        <f t="shared" si="14"/>
        <v>26.982715593996435</v>
      </c>
      <c r="U57" s="266">
        <f t="shared" si="15"/>
        <v>24.247049930123236</v>
      </c>
      <c r="V57" s="266">
        <f t="shared" si="8"/>
        <v>31.748336703741153</v>
      </c>
      <c r="W57" s="114">
        <f t="shared" si="9"/>
        <v>28.153390122486979</v>
      </c>
    </row>
    <row r="58" spans="1:23" x14ac:dyDescent="0.25">
      <c r="A58" s="32" t="s">
        <v>56</v>
      </c>
      <c r="C58" s="111">
        <f>VLOOKUP($A58,'Trial Balance'!$A:$ZZ,C$1,FALSE)/1000</f>
        <v>58.352429999999998</v>
      </c>
      <c r="D58" s="178">
        <f>VLOOKUP($A58,'Trial Balance'!$A:$ZZ,D$1,FALSE)/1000</f>
        <v>77.56953</v>
      </c>
      <c r="E58" s="5">
        <f>VLOOKUP($A58,'Trial Balance'!$A:$ZZ,E$1,FALSE)/1000</f>
        <v>50.933819999999997</v>
      </c>
      <c r="F58" s="5">
        <f>VLOOKUP($A58,'Trial Balance'!$A:$ZZ,F$1,FALSE)/1000</f>
        <v>66.95571000000001</v>
      </c>
      <c r="G58" s="185">
        <f>VLOOKUP($A58,'Trial Balance'!$A:$ZZ,G$1,FALSE)/1000</f>
        <v>68.211559999999992</v>
      </c>
      <c r="H58" s="185">
        <f>VLOOKUP($A58,'Trial Balance'!$A:$ZZ,H$1,FALSE)/1000</f>
        <v>66.381529999999998</v>
      </c>
      <c r="I58" s="120">
        <f t="shared" si="1"/>
        <v>66.010429999999999</v>
      </c>
      <c r="J58" s="111">
        <f>VLOOKUP($A58,'Total Poles'!$A:$AAB,J$1,FALSE)/1000</f>
        <v>1.8839999999999999</v>
      </c>
      <c r="K58" s="178">
        <f>VLOOKUP($A58,'Total Poles'!$A:$AAB,K$1,FALSE)/1000</f>
        <v>1.887</v>
      </c>
      <c r="L58" s="5">
        <f>VLOOKUP($A58,'Total Poles'!$A:$AAB,L$1,FALSE)/1000</f>
        <v>1.893</v>
      </c>
      <c r="M58" s="5">
        <f>VLOOKUP($A58,'Total Poles'!$A:$AAB,M$1,FALSE)/1000</f>
        <v>1.899</v>
      </c>
      <c r="N58" s="185">
        <f>VLOOKUP($A58,'Total Poles'!$A:$AAB,N$1,FALSE)/1000</f>
        <v>1.9159999999999999</v>
      </c>
      <c r="O58" s="185">
        <f>VLOOKUP($A58,'Total Poles'!$A:$AAB,O$1,FALSE)/1000</f>
        <v>1.9239999999999999</v>
      </c>
      <c r="P58" s="120">
        <f t="shared" si="2"/>
        <v>1.9037999999999999</v>
      </c>
      <c r="Q58" s="109">
        <f t="shared" si="11"/>
        <v>30.972627388535031</v>
      </c>
      <c r="R58" s="188">
        <f t="shared" si="12"/>
        <v>41.107329093799684</v>
      </c>
      <c r="S58" s="6">
        <f t="shared" si="13"/>
        <v>26.906402535657683</v>
      </c>
      <c r="T58" s="6">
        <f t="shared" si="14"/>
        <v>35.258404423380732</v>
      </c>
      <c r="U58" s="266">
        <f t="shared" si="15"/>
        <v>35.60102296450939</v>
      </c>
      <c r="V58" s="266">
        <f t="shared" si="8"/>
        <v>34.501834719334717</v>
      </c>
      <c r="W58" s="114">
        <f t="shared" si="9"/>
        <v>34.674998747336438</v>
      </c>
    </row>
    <row r="59" spans="1:23" ht="15.75" thickBot="1" x14ac:dyDescent="0.3">
      <c r="A59" s="33" t="s">
        <v>57</v>
      </c>
      <c r="C59" s="121">
        <f>VLOOKUP($A59,'Trial Balance'!$A:$ZZ,C$1,FALSE)/1000</f>
        <v>146.49299999999999</v>
      </c>
      <c r="D59" s="179">
        <f>VLOOKUP($A59,'Trial Balance'!$A:$ZZ,D$1,FALSE)/1000</f>
        <v>125.8728</v>
      </c>
      <c r="E59" s="122">
        <f>VLOOKUP($A59,'Trial Balance'!$A:$ZZ,E$1,FALSE)/1000</f>
        <v>153.2576</v>
      </c>
      <c r="F59" s="122">
        <f>VLOOKUP($A59,'Trial Balance'!$A:$ZZ,F$1,FALSE)/1000</f>
        <v>316.76839000000001</v>
      </c>
      <c r="G59" s="186">
        <f>VLOOKUP($A59,'Trial Balance'!$A:$ZZ,G$1,FALSE)/1000</f>
        <v>278.02297999999996</v>
      </c>
      <c r="H59" s="186">
        <f>VLOOKUP($A59,'Trial Balance'!$A:$ZZ,H$1,FALSE)/1000</f>
        <v>378.85897999999997</v>
      </c>
      <c r="I59" s="123">
        <f t="shared" si="1"/>
        <v>250.55614999999997</v>
      </c>
      <c r="J59" s="121">
        <f>VLOOKUP($A59,'Total Poles'!$A:$AAB,J$1,FALSE)/1000</f>
        <v>10.387</v>
      </c>
      <c r="K59" s="179">
        <f>VLOOKUP($A59,'Total Poles'!$A:$AAB,K$1,FALSE)/1000</f>
        <v>10.391999999999999</v>
      </c>
      <c r="L59" s="122">
        <f>VLOOKUP($A59,'Total Poles'!$A:$AAB,L$1,FALSE)/1000</f>
        <v>10.31</v>
      </c>
      <c r="M59" s="122">
        <f>VLOOKUP($A59,'Total Poles'!$A:$AAB,M$1,FALSE)/1000</f>
        <v>10.387</v>
      </c>
      <c r="N59" s="186">
        <f>VLOOKUP($A59,'Total Poles'!$A:$AAB,N$1,FALSE)/1000</f>
        <v>10.53</v>
      </c>
      <c r="O59" s="186">
        <f>VLOOKUP($A59,'Total Poles'!$A:$AAB,O$1,FALSE)/1000</f>
        <v>10.625</v>
      </c>
      <c r="P59" s="123">
        <f t="shared" si="2"/>
        <v>10.4488</v>
      </c>
      <c r="Q59" s="115">
        <f t="shared" si="11"/>
        <v>14.103494753056705</v>
      </c>
      <c r="R59" s="189">
        <f t="shared" si="12"/>
        <v>12.112471131639722</v>
      </c>
      <c r="S59" s="116">
        <f t="shared" si="13"/>
        <v>14.864946653734238</v>
      </c>
      <c r="T59" s="116">
        <f t="shared" si="14"/>
        <v>30.496619813228072</v>
      </c>
      <c r="U59" s="267">
        <f t="shared" si="15"/>
        <v>26.402942070275401</v>
      </c>
      <c r="V59" s="267">
        <f t="shared" si="8"/>
        <v>35.657315764705878</v>
      </c>
      <c r="W59" s="117">
        <f t="shared" si="9"/>
        <v>23.906859086716661</v>
      </c>
    </row>
    <row r="60" spans="1:23" ht="15.75" thickBot="1" x14ac:dyDescent="0.3"/>
    <row r="61" spans="1:23" x14ac:dyDescent="0.25">
      <c r="A61" s="139" t="s">
        <v>358</v>
      </c>
      <c r="C61" s="208">
        <f t="shared" ref="C61:W61" si="16">MAX(C6:C59)</f>
        <v>128196.47465999999</v>
      </c>
      <c r="D61" s="270">
        <f t="shared" si="16"/>
        <v>133717.90659999999</v>
      </c>
      <c r="E61" s="209">
        <f t="shared" si="16"/>
        <v>157817.99460000001</v>
      </c>
      <c r="F61" s="209">
        <f t="shared" si="16"/>
        <v>132653.37392000001</v>
      </c>
      <c r="G61" s="262">
        <f t="shared" si="16"/>
        <v>140996.31172</v>
      </c>
      <c r="H61" s="262">
        <f t="shared" si="16"/>
        <v>141519.18588</v>
      </c>
      <c r="I61" s="193">
        <f t="shared" si="16"/>
        <v>141340.95454400001</v>
      </c>
      <c r="J61" s="208">
        <f t="shared" si="16"/>
        <v>1619.809</v>
      </c>
      <c r="K61" s="270">
        <f t="shared" si="16"/>
        <v>1623.7529999999999</v>
      </c>
      <c r="L61" s="209">
        <f t="shared" si="16"/>
        <v>1625.6289999999999</v>
      </c>
      <c r="M61" s="209">
        <f t="shared" si="16"/>
        <v>1613.008</v>
      </c>
      <c r="N61" s="262">
        <f t="shared" si="16"/>
        <v>1625.0989999999999</v>
      </c>
      <c r="O61" s="262">
        <f t="shared" si="16"/>
        <v>1628.4659999999999</v>
      </c>
      <c r="P61" s="193">
        <f t="shared" si="16"/>
        <v>1623.191</v>
      </c>
      <c r="Q61" s="210">
        <f t="shared" si="16"/>
        <v>112.88352019867551</v>
      </c>
      <c r="R61" s="280">
        <f t="shared" si="16"/>
        <v>119.14742438220757</v>
      </c>
      <c r="S61" s="211">
        <f t="shared" si="16"/>
        <v>118.80465065143906</v>
      </c>
      <c r="T61" s="211">
        <f t="shared" si="16"/>
        <v>124.03098116332023</v>
      </c>
      <c r="U61" s="268">
        <f t="shared" si="16"/>
        <v>133.71372191842849</v>
      </c>
      <c r="V61" s="268">
        <f t="shared" si="16"/>
        <v>212.75190954773868</v>
      </c>
      <c r="W61" s="212">
        <f t="shared" si="16"/>
        <v>125.55953335630639</v>
      </c>
    </row>
    <row r="62" spans="1:23" x14ac:dyDescent="0.25">
      <c r="A62" s="32" t="s">
        <v>359</v>
      </c>
      <c r="C62" s="194" cm="1">
        <f t="array" ref="C62">MIN(IF(C6:C59&gt;0,C6:C59))</f>
        <v>5.0198199999999993</v>
      </c>
      <c r="D62" s="271" cm="1">
        <f t="array" ref="D62">MIN(IF(D6:D59&gt;0,D6:D59))</f>
        <v>2.5719499999999997</v>
      </c>
      <c r="E62" s="191" cm="1">
        <f t="array" ref="E62">MIN(IF(E6:E59&gt;0,E6:E59))</f>
        <v>5</v>
      </c>
      <c r="F62" s="191" cm="1">
        <f t="array" ref="F62">MIN(IF(F6:F59&gt;0,F6:F59))</f>
        <v>3.3424999999999998</v>
      </c>
      <c r="G62" s="263" cm="1">
        <f t="array" ref="G62">MIN(IF(G6:G59&gt;0,G6:G59))</f>
        <v>3.6385000000000001</v>
      </c>
      <c r="H62" s="263" cm="1">
        <f t="array" ref="H62">MIN(IF(H6:H59&gt;0,H6:H59))</f>
        <v>4.7415799999999999</v>
      </c>
      <c r="I62" s="195" cm="1">
        <f t="array" ref="I62">MIN(IF(I6:I59&gt;0,I6:I59))</f>
        <v>4.1900399999999998</v>
      </c>
      <c r="J62" s="194" cm="1">
        <f t="array" ref="J62">MIN(IF(J6:J59&gt;0,J6:J59))</f>
        <v>0.36799999999999999</v>
      </c>
      <c r="K62" s="271" cm="1">
        <f t="array" ref="K62">MIN(IF(K6:K59&gt;0,K6:K59))</f>
        <v>0.36799999999999999</v>
      </c>
      <c r="L62" s="191" cm="1">
        <f t="array" ref="L62">MIN(IF(L6:L59&gt;0,L6:L59))</f>
        <v>0.36799999999999999</v>
      </c>
      <c r="M62" s="191" cm="1">
        <f t="array" ref="M62">MIN(IF(M6:M59&gt;0,M6:M59))</f>
        <v>0.34499999999999997</v>
      </c>
      <c r="N62" s="263" cm="1">
        <f t="array" ref="N62">MIN(IF(N6:N59&gt;0,N6:N59))</f>
        <v>0.34499999999999997</v>
      </c>
      <c r="O62" s="263" cm="1">
        <f t="array" ref="O62">MIN(IF(O6:O59&gt;0,O6:O59))</f>
        <v>0.34499999999999997</v>
      </c>
      <c r="P62" s="195" cm="1">
        <f t="array" ref="P62">MIN(IF(P6:P59&gt;0,P6:P59))</f>
        <v>0.37980000000000003</v>
      </c>
      <c r="Q62" s="199" cm="1">
        <f t="array" ref="Q62">MIN(IF(Q6:Q59&gt;0,Q6:Q59))</f>
        <v>2.1288464800678537</v>
      </c>
      <c r="R62" s="281" cm="1">
        <f t="array" ref="R62">MIN(IF(R6:R59&gt;0,R6:R59))</f>
        <v>1.664692556634304</v>
      </c>
      <c r="S62" s="192" cm="1">
        <f t="array" ref="S62">MIN(IF(S6:S59&gt;0,S6:S59))</f>
        <v>9.1215145631067962</v>
      </c>
      <c r="T62" s="192" cm="1">
        <f t="array" ref="T62">MIN(IF(T6:T59&gt;0,T6:T59))</f>
        <v>5.6137158416804436</v>
      </c>
      <c r="U62" s="269" cm="1">
        <f t="array" ref="U62">MIN(IF(U6:U59&gt;0,U6:U59))</f>
        <v>4.6470690768237572</v>
      </c>
      <c r="V62" s="269" cm="1">
        <f t="array" ref="V62">MIN(IF(V6:V59&gt;0,V6:V59))</f>
        <v>5.5573427471116821</v>
      </c>
      <c r="W62" s="200" cm="1">
        <f t="array" ref="W62">MIN(IF(W6:W59&gt;0,W6:W59))</f>
        <v>5.7510822630730036</v>
      </c>
    </row>
    <row r="63" spans="1:23" ht="15.75" thickBot="1" x14ac:dyDescent="0.3">
      <c r="A63" s="33" t="s">
        <v>360</v>
      </c>
      <c r="C63" s="196">
        <f>C61/C62</f>
        <v>25538.062054017875</v>
      </c>
      <c r="D63" s="272">
        <f t="shared" ref="D63:W63" si="17">D61/D62</f>
        <v>51990.865530045296</v>
      </c>
      <c r="E63" s="197">
        <f t="shared" si="17"/>
        <v>31563.59892</v>
      </c>
      <c r="F63" s="197">
        <f t="shared" si="17"/>
        <v>39686.873274495141</v>
      </c>
      <c r="G63" s="264">
        <f t="shared" si="17"/>
        <v>38751.2193816133</v>
      </c>
      <c r="H63" s="264">
        <f>H61/H62</f>
        <v>29846.419522606389</v>
      </c>
      <c r="I63" s="198">
        <f t="shared" si="17"/>
        <v>33732.602682551958</v>
      </c>
      <c r="J63" s="196">
        <f t="shared" si="17"/>
        <v>4401.654891304348</v>
      </c>
      <c r="K63" s="272">
        <f t="shared" si="17"/>
        <v>4412.372282608696</v>
      </c>
      <c r="L63" s="197">
        <f t="shared" si="17"/>
        <v>4417.470108695652</v>
      </c>
      <c r="M63" s="197">
        <f t="shared" si="17"/>
        <v>4675.3855072463775</v>
      </c>
      <c r="N63" s="264">
        <f t="shared" si="17"/>
        <v>4710.4318840579708</v>
      </c>
      <c r="O63" s="264">
        <f>O61/O62</f>
        <v>4720.1913043478262</v>
      </c>
      <c r="P63" s="198">
        <f t="shared" si="17"/>
        <v>4273.8046340179044</v>
      </c>
      <c r="Q63" s="201">
        <f t="shared" si="17"/>
        <v>53.025674352561829</v>
      </c>
      <c r="R63" s="286">
        <f t="shared" si="17"/>
        <v>71.573230688975571</v>
      </c>
      <c r="S63" s="202">
        <f t="shared" si="17"/>
        <v>13.024662716865091</v>
      </c>
      <c r="T63" s="202">
        <f t="shared" si="17"/>
        <v>22.094274926140908</v>
      </c>
      <c r="U63" s="288">
        <f t="shared" si="17"/>
        <v>28.773775407233884</v>
      </c>
      <c r="V63" s="288">
        <f>V61/V62</f>
        <v>38.283028279713761</v>
      </c>
      <c r="W63" s="203">
        <f t="shared" si="17"/>
        <v>21.832331309623026</v>
      </c>
    </row>
    <row r="64" spans="1:23" ht="15.75" thickBot="1" x14ac:dyDescent="0.3"/>
    <row r="65" spans="1:23" ht="15.75" thickBot="1" x14ac:dyDescent="0.3">
      <c r="A65" s="207" t="s">
        <v>413</v>
      </c>
      <c r="C65" s="364">
        <f t="shared" ref="C65:H65" si="18">SUM(C6:C59)</f>
        <v>159078.79784999997</v>
      </c>
      <c r="D65" s="365">
        <f t="shared" si="18"/>
        <v>164651.63089000003</v>
      </c>
      <c r="E65" s="366">
        <f t="shared" si="18"/>
        <v>187057.38720000003</v>
      </c>
      <c r="F65" s="366">
        <f t="shared" si="18"/>
        <v>163485.6852494</v>
      </c>
      <c r="G65" s="367">
        <f t="shared" si="18"/>
        <v>172120.56931000005</v>
      </c>
      <c r="H65" s="367">
        <f t="shared" si="18"/>
        <v>178724.55162999997</v>
      </c>
      <c r="I65" s="368">
        <f>AVERAGE(C65:G65)</f>
        <v>169278.81409987999</v>
      </c>
      <c r="J65" s="364">
        <f t="shared" ref="J65:O65" si="19">SUM(J6:J59)</f>
        <v>2482.9861210230074</v>
      </c>
      <c r="K65" s="365">
        <f t="shared" si="19"/>
        <v>2491.3450825</v>
      </c>
      <c r="L65" s="366">
        <f t="shared" si="19"/>
        <v>2500.6721524999998</v>
      </c>
      <c r="M65" s="366">
        <f t="shared" si="19"/>
        <v>2498.0880000000002</v>
      </c>
      <c r="N65" s="367">
        <f t="shared" si="19"/>
        <v>2517.3950000000004</v>
      </c>
      <c r="O65" s="367">
        <f t="shared" si="19"/>
        <v>2522.5249999999996</v>
      </c>
      <c r="P65" s="368">
        <f>AVERAGE(J65:N65)</f>
        <v>2498.0972712046014</v>
      </c>
      <c r="Q65" s="359">
        <f t="shared" ref="Q65:V65" si="20">C65/J65</f>
        <v>64.067534048260569</v>
      </c>
      <c r="R65" s="360">
        <f t="shared" si="20"/>
        <v>66.08945185737835</v>
      </c>
      <c r="S65" s="361">
        <f t="shared" si="20"/>
        <v>74.802843312744102</v>
      </c>
      <c r="T65" s="361">
        <f t="shared" si="20"/>
        <v>65.44432592022379</v>
      </c>
      <c r="U65" s="362">
        <f t="shared" si="20"/>
        <v>68.372491925184576</v>
      </c>
      <c r="V65" s="362">
        <f t="shared" si="20"/>
        <v>70.851449095648206</v>
      </c>
      <c r="W65" s="363">
        <f>AVERAGE(Q65:U65)</f>
        <v>67.755329412758286</v>
      </c>
    </row>
    <row r="66" spans="1:23" ht="15.75" thickBot="1" x14ac:dyDescent="0.3">
      <c r="A66" s="207" t="s">
        <v>456</v>
      </c>
      <c r="C66" s="432"/>
      <c r="D66" s="437"/>
      <c r="E66" s="442">
        <f>(E65-D65)/D65</f>
        <v>0.13607977150842052</v>
      </c>
      <c r="F66" s="442">
        <f>(F65-E65)/E65</f>
        <v>-0.1260132107233882</v>
      </c>
      <c r="G66" s="443">
        <f>(G65-F65)/F65</f>
        <v>5.2817370814009758E-2</v>
      </c>
      <c r="H66" s="443">
        <f>(H65-G65)/G65</f>
        <v>3.8368350432920847E-2</v>
      </c>
      <c r="I66" s="440"/>
      <c r="J66" s="437"/>
      <c r="K66" s="441"/>
      <c r="L66" s="442">
        <f>(L65-K65)/K65</f>
        <v>3.7437888735350742E-3</v>
      </c>
      <c r="M66" s="442">
        <f>(M65-L65)/L65</f>
        <v>-1.033383163569107E-3</v>
      </c>
      <c r="N66" s="443">
        <f>(N65-M65)/M65</f>
        <v>7.7287109181102672E-3</v>
      </c>
      <c r="O66" s="443">
        <f>(O65-N65)/N65</f>
        <v>2.0378208425770286E-3</v>
      </c>
      <c r="P66" s="440"/>
      <c r="Q66" s="437"/>
      <c r="R66" s="441"/>
      <c r="S66" s="438"/>
      <c r="T66" s="438"/>
      <c r="U66" s="439"/>
      <c r="V66" s="439"/>
      <c r="W66" s="440"/>
    </row>
    <row r="67" spans="1:23" x14ac:dyDescent="0.25">
      <c r="C67" s="169"/>
      <c r="D67" s="169"/>
      <c r="E67" s="169"/>
      <c r="F67" s="357"/>
      <c r="G67" s="357"/>
      <c r="H67" s="357"/>
      <c r="I67" s="169"/>
      <c r="J67" s="169"/>
      <c r="K67" s="169"/>
      <c r="L67" s="169"/>
      <c r="M67" s="357"/>
      <c r="N67" s="169"/>
      <c r="O67" s="169"/>
      <c r="P67" s="169"/>
      <c r="Q67" s="169"/>
      <c r="R67" s="169"/>
      <c r="S67" s="169"/>
      <c r="T67" s="169"/>
      <c r="U67" s="169"/>
      <c r="V67" s="169"/>
      <c r="W67" s="169"/>
    </row>
    <row r="68" spans="1:23" x14ac:dyDescent="0.25">
      <c r="C68" s="169"/>
      <c r="D68" s="169"/>
      <c r="E68" s="169"/>
      <c r="F68" s="169"/>
      <c r="G68" s="169"/>
      <c r="H68" s="169"/>
      <c r="I68" s="169"/>
      <c r="J68" s="169"/>
      <c r="K68" s="169"/>
      <c r="L68" s="169"/>
      <c r="M68" s="169"/>
      <c r="N68" s="169"/>
      <c r="O68" s="169"/>
      <c r="P68" s="169"/>
      <c r="Q68" s="169"/>
      <c r="R68" s="169"/>
      <c r="S68" s="169"/>
      <c r="T68" s="169"/>
      <c r="U68" s="169"/>
      <c r="V68" s="169"/>
      <c r="W68" s="169"/>
    </row>
  </sheetData>
  <mergeCells count="8">
    <mergeCell ref="A2:A5"/>
    <mergeCell ref="C2:W2"/>
    <mergeCell ref="C3:I3"/>
    <mergeCell ref="C4:I4"/>
    <mergeCell ref="J4:P4"/>
    <mergeCell ref="J3:P3"/>
    <mergeCell ref="Q3:W3"/>
    <mergeCell ref="Q4:W4"/>
  </mergeCells>
  <hyperlinks>
    <hyperlink ref="A1" location="'Tab Legend'!A1" display="Tab Legend" xr:uid="{4FDBEE56-DFCD-4303-8F26-7C2DCD6CEB33}"/>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B5A39-5F59-4701-BBFA-9CA343C2C54D}">
  <sheetPr>
    <tabColor theme="8"/>
  </sheetPr>
  <dimension ref="A1:R73"/>
  <sheetViews>
    <sheetView showGridLines="0" zoomScale="85" zoomScaleNormal="85" workbookViewId="0">
      <pane xSplit="1" ySplit="5" topLeftCell="B6" activePane="bottomRight" state="frozen"/>
      <selection pane="topRight" activeCell="B1" sqref="B1"/>
      <selection pane="bottomLeft" activeCell="A6" sqref="A6"/>
      <selection pane="bottomRight"/>
    </sheetView>
  </sheetViews>
  <sheetFormatPr defaultRowHeight="15" x14ac:dyDescent="0.25"/>
  <cols>
    <col min="1" max="1" width="45.85546875" bestFit="1" customWidth="1"/>
    <col min="2" max="2" width="0.85546875" customWidth="1"/>
    <col min="3" max="17" width="11.85546875" customWidth="1"/>
  </cols>
  <sheetData>
    <row r="1" spans="1:18" ht="15.75" thickBot="1" x14ac:dyDescent="0.3">
      <c r="A1" s="15" t="s">
        <v>298</v>
      </c>
      <c r="B1" s="414"/>
      <c r="C1" s="414">
        <v>68</v>
      </c>
      <c r="D1" s="414">
        <f>C1+24</f>
        <v>92</v>
      </c>
      <c r="E1" s="414">
        <f>D1+24</f>
        <v>116</v>
      </c>
      <c r="F1" s="414">
        <f>E1+24</f>
        <v>140</v>
      </c>
      <c r="G1" s="414"/>
      <c r="H1" s="412">
        <v>13</v>
      </c>
      <c r="I1" s="412">
        <f>H1+4</f>
        <v>17</v>
      </c>
      <c r="J1" s="412">
        <f>I1+4</f>
        <v>21</v>
      </c>
      <c r="K1" s="412">
        <f>J1+4</f>
        <v>25</v>
      </c>
      <c r="L1" s="414"/>
      <c r="M1" s="414"/>
      <c r="N1" s="414"/>
      <c r="O1" s="414"/>
      <c r="P1" s="414"/>
      <c r="Q1" s="414"/>
      <c r="R1" s="414"/>
    </row>
    <row r="2" spans="1:18" ht="15.75" x14ac:dyDescent="0.25">
      <c r="A2" s="527" t="s">
        <v>58</v>
      </c>
      <c r="C2" s="533" t="s">
        <v>282</v>
      </c>
      <c r="D2" s="534"/>
      <c r="E2" s="534"/>
      <c r="F2" s="534"/>
      <c r="G2" s="534"/>
      <c r="H2" s="534"/>
      <c r="I2" s="534"/>
      <c r="J2" s="534"/>
      <c r="K2" s="534"/>
      <c r="L2" s="534"/>
      <c r="M2" s="534"/>
      <c r="N2" s="534"/>
      <c r="O2" s="534"/>
      <c r="P2" s="535"/>
      <c r="Q2" s="536"/>
    </row>
    <row r="3" spans="1:18" ht="31.5" customHeight="1" x14ac:dyDescent="0.25">
      <c r="A3" s="528"/>
      <c r="C3" s="537" t="s">
        <v>246</v>
      </c>
      <c r="D3" s="538"/>
      <c r="E3" s="538"/>
      <c r="F3" s="538"/>
      <c r="G3" s="538"/>
      <c r="H3" s="530"/>
      <c r="I3" s="530"/>
      <c r="J3" s="530"/>
      <c r="K3" s="530"/>
      <c r="L3" s="530"/>
      <c r="M3" s="530"/>
      <c r="N3" s="530"/>
      <c r="O3" s="530"/>
      <c r="P3" s="531"/>
      <c r="Q3" s="532"/>
    </row>
    <row r="4" spans="1:18" x14ac:dyDescent="0.25">
      <c r="A4" s="528"/>
      <c r="C4" s="493" t="s">
        <v>241</v>
      </c>
      <c r="D4" s="495"/>
      <c r="E4" s="495"/>
      <c r="F4" s="495"/>
      <c r="G4" s="495"/>
      <c r="H4" s="495" t="s">
        <v>245</v>
      </c>
      <c r="I4" s="495"/>
      <c r="J4" s="495"/>
      <c r="K4" s="495"/>
      <c r="L4" s="495"/>
      <c r="M4" s="495" t="s">
        <v>260</v>
      </c>
      <c r="N4" s="495"/>
      <c r="O4" s="495"/>
      <c r="P4" s="496"/>
      <c r="Q4" s="497"/>
    </row>
    <row r="5" spans="1:18" ht="15.75" thickBot="1" x14ac:dyDescent="0.3">
      <c r="A5" s="529"/>
      <c r="C5" s="180">
        <v>2019</v>
      </c>
      <c r="D5" s="181">
        <v>2020</v>
      </c>
      <c r="E5" s="181">
        <v>2021</v>
      </c>
      <c r="F5" s="181">
        <v>2022</v>
      </c>
      <c r="G5" s="181" t="s">
        <v>361</v>
      </c>
      <c r="H5" s="181">
        <v>2019</v>
      </c>
      <c r="I5" s="181">
        <v>2020</v>
      </c>
      <c r="J5" s="181">
        <v>2021</v>
      </c>
      <c r="K5" s="181">
        <v>2022</v>
      </c>
      <c r="L5" s="181" t="s">
        <v>361</v>
      </c>
      <c r="M5" s="181">
        <v>2019</v>
      </c>
      <c r="N5" s="181">
        <v>2020</v>
      </c>
      <c r="O5" s="181">
        <v>2021</v>
      </c>
      <c r="P5" s="183">
        <v>2022</v>
      </c>
      <c r="Q5" s="182" t="s">
        <v>361</v>
      </c>
    </row>
    <row r="6" spans="1:18" x14ac:dyDescent="0.25">
      <c r="A6" s="39" t="s">
        <v>1</v>
      </c>
      <c r="C6" s="110">
        <f>VLOOKUP($A6,'Trial Balance'!$A:$ZZ,C$1,FALSE)/1000</f>
        <v>48237.99583</v>
      </c>
      <c r="D6" s="118">
        <f>VLOOKUP($A6,'Trial Balance'!$A:$ZZ,D$1,FALSE)/1000</f>
        <v>48090.720600000001</v>
      </c>
      <c r="E6" s="118">
        <f>VLOOKUP($A6,'Trial Balance'!$A:$ZZ,E$1,FALSE)/1000</f>
        <v>48864.8652</v>
      </c>
      <c r="F6" s="118">
        <f>VLOOKUP($A6,'Trial Balance'!$A:$ZZ,F$1,FALSE)/1000</f>
        <v>61688.999479999999</v>
      </c>
      <c r="G6" s="118">
        <f t="shared" ref="G6:G35" si="0">AVERAGEIF(C6:E6,"&lt;&gt;0")</f>
        <v>48397.860543333336</v>
      </c>
      <c r="H6" s="118">
        <f>VLOOKUP($A6,'Primary Circuit km'!$A:$AH,H$1,FALSE)</f>
        <v>21112</v>
      </c>
      <c r="I6" s="118">
        <f>VLOOKUP($A6,'Primary Circuit km'!$A:$AH,I$1,FALSE)</f>
        <v>21171</v>
      </c>
      <c r="J6" s="118">
        <f>VLOOKUP($A6,'Primary Circuit km'!$A:$AH,J$1,FALSE)</f>
        <v>21581</v>
      </c>
      <c r="K6" s="118">
        <f>VLOOKUP($A6,'Primary Circuit km'!$A:$AH,K$1,FALSE)</f>
        <v>21684</v>
      </c>
      <c r="L6" s="118">
        <f t="shared" ref="L6:L35" si="1">AVERAGEIF(H6:J6,"&lt;&gt;0")</f>
        <v>21288</v>
      </c>
      <c r="M6" s="112">
        <f t="shared" ref="M6:M35" si="2">C6/H6*1000</f>
        <v>2284.8614925161046</v>
      </c>
      <c r="N6" s="112">
        <f t="shared" ref="N6:N35" si="3">D6/I6*1000</f>
        <v>2271.5375088564547</v>
      </c>
      <c r="O6" s="112">
        <f t="shared" ref="O6:P35" si="4">E6/J6*1000</f>
        <v>2264.2539826699413</v>
      </c>
      <c r="P6" s="112">
        <f t="shared" si="4"/>
        <v>2844.908664453053</v>
      </c>
      <c r="Q6" s="113">
        <f t="shared" ref="Q6:Q35" si="5">AVERAGEIF(M6:O6,"&lt;&gt;0")</f>
        <v>2273.5509946808338</v>
      </c>
    </row>
    <row r="7" spans="1:18" x14ac:dyDescent="0.25">
      <c r="A7" s="32" t="s">
        <v>2</v>
      </c>
      <c r="C7" s="111">
        <f>VLOOKUP($A7,'Trial Balance'!$A:$ZZ,C$1,FALSE)/1000</f>
        <v>980.52257999999995</v>
      </c>
      <c r="D7" s="5">
        <f>VLOOKUP($A7,'Trial Balance'!$A:$ZZ,D$1,FALSE)/1000</f>
        <v>1452.5645</v>
      </c>
      <c r="E7" s="5">
        <f>VLOOKUP($A7,'Trial Balance'!$A:$ZZ,E$1,FALSE)/1000</f>
        <v>1222.07186</v>
      </c>
      <c r="F7" s="118">
        <f>VLOOKUP($A7,'Trial Balance'!$A:$ZZ,F$1,FALSE)/1000</f>
        <v>1415.7035900000001</v>
      </c>
      <c r="G7" s="5">
        <f t="shared" si="0"/>
        <v>1218.3863133333332</v>
      </c>
      <c r="H7" s="5">
        <f>VLOOKUP($A7,'Primary Circuit km'!$A:$AH,H$1,FALSE)</f>
        <v>1851</v>
      </c>
      <c r="I7" s="5">
        <f>VLOOKUP($A7,'Primary Circuit km'!$A:$AH,I$1,FALSE)</f>
        <v>1878</v>
      </c>
      <c r="J7" s="5">
        <f>VLOOKUP($A7,'Primary Circuit km'!$A:$AH,J$1,FALSE)</f>
        <v>1882</v>
      </c>
      <c r="K7" s="5">
        <f>VLOOKUP($A7,'Primary Circuit km'!$A:$AH,K$1,FALSE)</f>
        <v>1789</v>
      </c>
      <c r="L7" s="5">
        <f t="shared" si="1"/>
        <v>1870.3333333333333</v>
      </c>
      <c r="M7" s="6">
        <f t="shared" si="2"/>
        <v>529.72586709886548</v>
      </c>
      <c r="N7" s="6">
        <f t="shared" si="3"/>
        <v>773.4635250266241</v>
      </c>
      <c r="O7" s="6">
        <f t="shared" si="4"/>
        <v>649.34742826780018</v>
      </c>
      <c r="P7" s="266">
        <f t="shared" si="4"/>
        <v>791.33794857462271</v>
      </c>
      <c r="Q7" s="114">
        <f t="shared" si="5"/>
        <v>650.84560679776325</v>
      </c>
    </row>
    <row r="8" spans="1:18" x14ac:dyDescent="0.25">
      <c r="A8" s="32" t="s">
        <v>3</v>
      </c>
      <c r="C8" s="111">
        <f>VLOOKUP($A8,'Trial Balance'!$A:$ZZ,C$1,FALSE)/1000</f>
        <v>370.33140000000003</v>
      </c>
      <c r="D8" s="5">
        <f>VLOOKUP($A8,'Trial Balance'!$A:$ZZ,D$1,FALSE)/1000</f>
        <v>380.90872999999999</v>
      </c>
      <c r="E8" s="5">
        <f>VLOOKUP($A8,'Trial Balance'!$A:$ZZ,E$1,FALSE)/1000</f>
        <v>363.10987</v>
      </c>
      <c r="F8" s="118">
        <f>VLOOKUP($A8,'Trial Balance'!$A:$ZZ,F$1,FALSE)/1000</f>
        <v>390.55124000000001</v>
      </c>
      <c r="G8" s="5">
        <f t="shared" si="0"/>
        <v>371.45</v>
      </c>
      <c r="H8" s="5">
        <f>VLOOKUP($A8,'Primary Circuit km'!$A:$AH,H$1,FALSE)</f>
        <v>92</v>
      </c>
      <c r="I8" s="5">
        <f>VLOOKUP($A8,'Primary Circuit km'!$A:$AH,I$1,FALSE)</f>
        <v>92</v>
      </c>
      <c r="J8" s="5">
        <f>VLOOKUP($A8,'Primary Circuit km'!$A:$AH,J$1,FALSE)</f>
        <v>92</v>
      </c>
      <c r="K8" s="5">
        <f>VLOOKUP($A8,'Primary Circuit km'!$A:$AH,K$1,FALSE)</f>
        <v>92</v>
      </c>
      <c r="L8" s="5">
        <f t="shared" si="1"/>
        <v>92</v>
      </c>
      <c r="M8" s="6">
        <f t="shared" si="2"/>
        <v>4025.3413043478263</v>
      </c>
      <c r="N8" s="6">
        <f t="shared" si="3"/>
        <v>4140.3122826086956</v>
      </c>
      <c r="O8" s="6">
        <f t="shared" si="4"/>
        <v>3946.8464130434786</v>
      </c>
      <c r="P8" s="266">
        <f t="shared" si="4"/>
        <v>4245.1221739130433</v>
      </c>
      <c r="Q8" s="114">
        <f t="shared" si="5"/>
        <v>4037.5</v>
      </c>
    </row>
    <row r="9" spans="1:18" x14ac:dyDescent="0.25">
      <c r="A9" s="32" t="s">
        <v>4</v>
      </c>
      <c r="C9" s="111">
        <f>VLOOKUP($A9,'Trial Balance'!$A:$ZZ,C$1,FALSE)/1000</f>
        <v>1543.115</v>
      </c>
      <c r="D9" s="5">
        <f>VLOOKUP($A9,'Trial Balance'!$A:$ZZ,D$1,FALSE)/1000</f>
        <v>1654.1690000000001</v>
      </c>
      <c r="E9" s="5">
        <f>VLOOKUP($A9,'Trial Balance'!$A:$ZZ,E$1,FALSE)/1000</f>
        <v>1417.604</v>
      </c>
      <c r="F9" s="118">
        <f>VLOOKUP($A9,'Trial Balance'!$A:$ZZ,F$1,FALSE)/1000</f>
        <v>1718.883</v>
      </c>
      <c r="G9" s="5">
        <f t="shared" si="0"/>
        <v>1538.296</v>
      </c>
      <c r="H9" s="5">
        <f>VLOOKUP($A9,'Primary Circuit km'!$A:$AH,H$1,FALSE)</f>
        <v>773</v>
      </c>
      <c r="I9" s="5">
        <f>VLOOKUP($A9,'Primary Circuit km'!$A:$AH,I$1,FALSE)</f>
        <v>781</v>
      </c>
      <c r="J9" s="5">
        <f>VLOOKUP($A9,'Primary Circuit km'!$A:$AH,J$1,FALSE)</f>
        <v>774</v>
      </c>
      <c r="K9" s="5">
        <f>VLOOKUP($A9,'Primary Circuit km'!$A:$AH,K$1,FALSE)</f>
        <v>779</v>
      </c>
      <c r="L9" s="5">
        <f t="shared" si="1"/>
        <v>776</v>
      </c>
      <c r="M9" s="6">
        <f t="shared" si="2"/>
        <v>1996.2677878395859</v>
      </c>
      <c r="N9" s="6">
        <f t="shared" si="3"/>
        <v>2118.0140845070423</v>
      </c>
      <c r="O9" s="6">
        <f t="shared" si="4"/>
        <v>1831.5297157622738</v>
      </c>
      <c r="P9" s="266">
        <f t="shared" si="4"/>
        <v>2206.525032092426</v>
      </c>
      <c r="Q9" s="114">
        <f t="shared" si="5"/>
        <v>1981.9371960363005</v>
      </c>
    </row>
    <row r="10" spans="1:18" x14ac:dyDescent="0.25">
      <c r="A10" s="32" t="s">
        <v>6</v>
      </c>
      <c r="C10" s="111">
        <f>VLOOKUP($A10,'Trial Balance'!$A:$ZZ,C$1,FALSE)/1000</f>
        <v>3921.1151500000001</v>
      </c>
      <c r="D10" s="5">
        <f>VLOOKUP($A10,'Trial Balance'!$A:$ZZ,D$1,FALSE)/1000</f>
        <v>4065.9632799999999</v>
      </c>
      <c r="E10" s="5">
        <f>VLOOKUP($A10,'Trial Balance'!$A:$ZZ,E$1,FALSE)/1000</f>
        <v>4939.2523499999998</v>
      </c>
      <c r="F10" s="118">
        <f>VLOOKUP($A10,'Trial Balance'!$A:$ZZ,F$1,FALSE)/1000</f>
        <v>5015.5398099999993</v>
      </c>
      <c r="G10" s="5">
        <f t="shared" si="0"/>
        <v>4308.7769266666664</v>
      </c>
      <c r="H10" s="5">
        <f>VLOOKUP($A10,'Primary Circuit km'!$A:$AH,H$1,FALSE)</f>
        <v>1539</v>
      </c>
      <c r="I10" s="5">
        <f>VLOOKUP($A10,'Primary Circuit km'!$A:$AH,I$1,FALSE)</f>
        <v>1513</v>
      </c>
      <c r="J10" s="5">
        <f>VLOOKUP($A10,'Primary Circuit km'!$A:$AH,J$1,FALSE)</f>
        <v>1516</v>
      </c>
      <c r="K10" s="5">
        <f>VLOOKUP($A10,'Primary Circuit km'!$A:$AH,K$1,FALSE)</f>
        <v>1521</v>
      </c>
      <c r="L10" s="5">
        <f t="shared" si="1"/>
        <v>1522.6666666666667</v>
      </c>
      <c r="M10" s="6">
        <f t="shared" si="2"/>
        <v>2547.8331059129305</v>
      </c>
      <c r="N10" s="6">
        <f t="shared" si="3"/>
        <v>2687.3518043621943</v>
      </c>
      <c r="O10" s="6">
        <f t="shared" si="4"/>
        <v>3258.0820250659631</v>
      </c>
      <c r="P10" s="266">
        <f t="shared" si="4"/>
        <v>3297.5278172255094</v>
      </c>
      <c r="Q10" s="114">
        <f t="shared" si="5"/>
        <v>2831.0889784470291</v>
      </c>
    </row>
    <row r="11" spans="1:18" x14ac:dyDescent="0.25">
      <c r="A11" s="32" t="s">
        <v>7</v>
      </c>
      <c r="C11" s="111">
        <f>VLOOKUP($A11,'Trial Balance'!$A:$ZZ,C$1,FALSE)/1000</f>
        <v>1175.39012</v>
      </c>
      <c r="D11" s="5">
        <f>VLOOKUP($A11,'Trial Balance'!$A:$ZZ,D$1,FALSE)/1000</f>
        <v>1416.77872</v>
      </c>
      <c r="E11" s="5">
        <f>VLOOKUP($A11,'Trial Balance'!$A:$ZZ,E$1,FALSE)/1000</f>
        <v>1322.3345099999999</v>
      </c>
      <c r="F11" s="118">
        <f>VLOOKUP($A11,'Trial Balance'!$A:$ZZ,F$1,FALSE)/1000</f>
        <v>1436.5751599999999</v>
      </c>
      <c r="G11" s="5">
        <f t="shared" si="0"/>
        <v>1304.8344500000001</v>
      </c>
      <c r="H11" s="5">
        <f>VLOOKUP($A11,'Primary Circuit km'!$A:$AH,H$1,FALSE)</f>
        <v>1038</v>
      </c>
      <c r="I11" s="5">
        <f>VLOOKUP($A11,'Primary Circuit km'!$A:$AH,I$1,FALSE)</f>
        <v>1035</v>
      </c>
      <c r="J11" s="5">
        <f>VLOOKUP($A11,'Primary Circuit km'!$A:$AH,J$1,FALSE)</f>
        <v>1009</v>
      </c>
      <c r="K11" s="5">
        <f>VLOOKUP($A11,'Primary Circuit km'!$A:$AH,K$1,FALSE)</f>
        <v>1012</v>
      </c>
      <c r="L11" s="5">
        <f t="shared" si="1"/>
        <v>1027.3333333333333</v>
      </c>
      <c r="M11" s="6">
        <f t="shared" si="2"/>
        <v>1132.3604238921</v>
      </c>
      <c r="N11" s="6">
        <f t="shared" si="3"/>
        <v>1368.8683285024154</v>
      </c>
      <c r="O11" s="6">
        <f t="shared" si="4"/>
        <v>1310.5396531219026</v>
      </c>
      <c r="P11" s="266">
        <f t="shared" si="4"/>
        <v>1419.5406719367586</v>
      </c>
      <c r="Q11" s="114">
        <f t="shared" si="5"/>
        <v>1270.5894685054725</v>
      </c>
    </row>
    <row r="12" spans="1:18" x14ac:dyDescent="0.25">
      <c r="A12" s="32" t="s">
        <v>8</v>
      </c>
      <c r="C12" s="111">
        <f>VLOOKUP($A12,'Trial Balance'!$A:$ZZ,C$1,FALSE)/1000</f>
        <v>284.04803999999996</v>
      </c>
      <c r="D12" s="5">
        <f>VLOOKUP($A12,'Trial Balance'!$A:$ZZ,D$1,FALSE)/1000</f>
        <v>243.23364999999998</v>
      </c>
      <c r="E12" s="5">
        <f>VLOOKUP($A12,'Trial Balance'!$A:$ZZ,E$1,FALSE)/1000</f>
        <v>214.48752999999999</v>
      </c>
      <c r="F12" s="118">
        <f>VLOOKUP($A12,'Trial Balance'!$A:$ZZ,F$1,FALSE)/1000</f>
        <v>268.84976</v>
      </c>
      <c r="G12" s="5">
        <f t="shared" si="0"/>
        <v>247.25640666666663</v>
      </c>
      <c r="H12" s="5">
        <f>VLOOKUP($A12,'Primary Circuit km'!$A:$AH,H$1,FALSE)</f>
        <v>159</v>
      </c>
      <c r="I12" s="5">
        <f>VLOOKUP($A12,'Primary Circuit km'!$A:$AH,I$1,FALSE)</f>
        <v>160</v>
      </c>
      <c r="J12" s="5">
        <f>VLOOKUP($A12,'Primary Circuit km'!$A:$AH,J$1,FALSE)</f>
        <v>160</v>
      </c>
      <c r="K12" s="5">
        <f>VLOOKUP($A12,'Primary Circuit km'!$A:$AH,K$1,FALSE)</f>
        <v>160</v>
      </c>
      <c r="L12" s="5">
        <f t="shared" si="1"/>
        <v>159.66666666666666</v>
      </c>
      <c r="M12" s="6">
        <f t="shared" si="2"/>
        <v>1786.4656603773583</v>
      </c>
      <c r="N12" s="6">
        <f t="shared" si="3"/>
        <v>1520.2103124999999</v>
      </c>
      <c r="O12" s="6">
        <f t="shared" si="4"/>
        <v>1340.5470625</v>
      </c>
      <c r="P12" s="266">
        <f t="shared" si="4"/>
        <v>1680.3110000000001</v>
      </c>
      <c r="Q12" s="114">
        <f t="shared" si="5"/>
        <v>1549.0743451257861</v>
      </c>
    </row>
    <row r="13" spans="1:18" x14ac:dyDescent="0.25">
      <c r="A13" s="32" t="s">
        <v>9</v>
      </c>
      <c r="C13" s="111">
        <f>VLOOKUP($A13,'Trial Balance'!$A:$ZZ,C$1,FALSE)/1000</f>
        <v>177.95064000000002</v>
      </c>
      <c r="D13" s="5">
        <f>VLOOKUP($A13,'Trial Balance'!$A:$ZZ,D$1,FALSE)/1000</f>
        <v>210.42747</v>
      </c>
      <c r="E13" s="5">
        <f>VLOOKUP($A13,'Trial Balance'!$A:$ZZ,E$1,FALSE)/1000</f>
        <v>147.02338</v>
      </c>
      <c r="F13" s="118">
        <f>VLOOKUP($A13,'Trial Balance'!$A:$ZZ,F$1,FALSE)/1000</f>
        <v>151.85389000000001</v>
      </c>
      <c r="G13" s="5">
        <f t="shared" si="0"/>
        <v>178.46716333333333</v>
      </c>
      <c r="H13" s="5">
        <f>VLOOKUP($A13,'Primary Circuit km'!$A:$AH,H$1,FALSE)</f>
        <v>30</v>
      </c>
      <c r="I13" s="5">
        <f>VLOOKUP($A13,'Primary Circuit km'!$A:$AH,I$1,FALSE)</f>
        <v>30</v>
      </c>
      <c r="J13" s="5">
        <f>VLOOKUP($A13,'Primary Circuit km'!$A:$AH,J$1,FALSE)</f>
        <v>30</v>
      </c>
      <c r="K13" s="5">
        <f>VLOOKUP($A13,'Primary Circuit km'!$A:$AH,K$1,FALSE)</f>
        <v>30</v>
      </c>
      <c r="L13" s="5">
        <f t="shared" si="1"/>
        <v>30</v>
      </c>
      <c r="M13" s="6">
        <f t="shared" si="2"/>
        <v>5931.6880000000001</v>
      </c>
      <c r="N13" s="6">
        <f t="shared" si="3"/>
        <v>7014.2490000000007</v>
      </c>
      <c r="O13" s="6">
        <f t="shared" si="4"/>
        <v>4900.7793333333329</v>
      </c>
      <c r="P13" s="266">
        <f t="shared" si="4"/>
        <v>5061.7963333333337</v>
      </c>
      <c r="Q13" s="114">
        <f t="shared" si="5"/>
        <v>5948.9054444444446</v>
      </c>
    </row>
    <row r="14" spans="1:18" x14ac:dyDescent="0.25">
      <c r="A14" s="32" t="s">
        <v>10</v>
      </c>
      <c r="C14" s="111">
        <f>VLOOKUP($A14,'Trial Balance'!$A:$ZZ,C$1,FALSE)/1000</f>
        <v>11.092379999999999</v>
      </c>
      <c r="D14" s="5">
        <f>VLOOKUP($A14,'Trial Balance'!$A:$ZZ,D$1,FALSE)/1000</f>
        <v>15.300660000000001</v>
      </c>
      <c r="E14" s="5">
        <f>VLOOKUP($A14,'Trial Balance'!$A:$ZZ,E$1,FALSE)/1000</f>
        <v>21.478650000000002</v>
      </c>
      <c r="F14" s="118">
        <f>VLOOKUP($A14,'Trial Balance'!$A:$ZZ,F$1,FALSE)/1000</f>
        <v>17.58427</v>
      </c>
      <c r="G14" s="5">
        <f t="shared" si="0"/>
        <v>15.957230000000001</v>
      </c>
      <c r="H14" s="5">
        <f>VLOOKUP($A14,'Primary Circuit km'!$A:$AH,H$1,FALSE)</f>
        <v>36</v>
      </c>
      <c r="I14" s="5">
        <f>VLOOKUP($A14,'Primary Circuit km'!$A:$AH,I$1,FALSE)</f>
        <v>37</v>
      </c>
      <c r="J14" s="5">
        <f>VLOOKUP($A14,'Primary Circuit km'!$A:$AH,J$1,FALSE)</f>
        <v>38</v>
      </c>
      <c r="K14" s="5">
        <f>VLOOKUP($A14,'Primary Circuit km'!$A:$AH,K$1,FALSE)</f>
        <v>38</v>
      </c>
      <c r="L14" s="5">
        <f t="shared" si="1"/>
        <v>37</v>
      </c>
      <c r="M14" s="6">
        <f t="shared" si="2"/>
        <v>308.12166666666661</v>
      </c>
      <c r="N14" s="6">
        <f t="shared" si="3"/>
        <v>413.53135135135136</v>
      </c>
      <c r="O14" s="6">
        <f t="shared" si="4"/>
        <v>565.22763157894735</v>
      </c>
      <c r="P14" s="266">
        <f t="shared" si="4"/>
        <v>462.74394736842106</v>
      </c>
      <c r="Q14" s="114">
        <f t="shared" si="5"/>
        <v>428.96021653232174</v>
      </c>
    </row>
    <row r="15" spans="1:18" x14ac:dyDescent="0.25">
      <c r="A15" s="32" t="s">
        <v>11</v>
      </c>
      <c r="C15" s="111">
        <f>VLOOKUP($A15,'Trial Balance'!$A:$ZZ,C$1,FALSE)/1000</f>
        <v>746.92399</v>
      </c>
      <c r="D15" s="5">
        <f>VLOOKUP($A15,'Trial Balance'!$A:$ZZ,D$1,FALSE)/1000</f>
        <v>484.03320000000002</v>
      </c>
      <c r="E15" s="5">
        <f>VLOOKUP($A15,'Trial Balance'!$A:$ZZ,E$1,FALSE)/1000</f>
        <v>559.80872999999997</v>
      </c>
      <c r="F15" s="118">
        <f>VLOOKUP($A15,'Trial Balance'!$A:$ZZ,F$1,FALSE)/1000</f>
        <v>627.45828000000006</v>
      </c>
      <c r="G15" s="5">
        <f t="shared" si="0"/>
        <v>596.92197333333331</v>
      </c>
      <c r="H15" s="5">
        <f>VLOOKUP($A15,'Primary Circuit km'!$A:$AH,H$1,FALSE)</f>
        <v>165</v>
      </c>
      <c r="I15" s="5">
        <f>VLOOKUP($A15,'Primary Circuit km'!$A:$AH,I$1,FALSE)</f>
        <v>168</v>
      </c>
      <c r="J15" s="5">
        <f>VLOOKUP($A15,'Primary Circuit km'!$A:$AH,J$1,FALSE)</f>
        <v>168</v>
      </c>
      <c r="K15" s="5">
        <f>VLOOKUP($A15,'Primary Circuit km'!$A:$AH,K$1,FALSE)</f>
        <v>174</v>
      </c>
      <c r="L15" s="5">
        <f t="shared" si="1"/>
        <v>167</v>
      </c>
      <c r="M15" s="6">
        <f t="shared" si="2"/>
        <v>4526.8120606060602</v>
      </c>
      <c r="N15" s="6">
        <f t="shared" si="3"/>
        <v>2881.1500000000005</v>
      </c>
      <c r="O15" s="6">
        <f t="shared" si="4"/>
        <v>3332.1948214285712</v>
      </c>
      <c r="P15" s="266">
        <f t="shared" si="4"/>
        <v>3606.0820689655175</v>
      </c>
      <c r="Q15" s="114">
        <f t="shared" si="5"/>
        <v>3580.0522940115443</v>
      </c>
    </row>
    <row r="16" spans="1:18" x14ac:dyDescent="0.25">
      <c r="A16" s="32" t="s">
        <v>14</v>
      </c>
      <c r="C16" s="111">
        <f>VLOOKUP($A16,'Trial Balance'!$A:$ZZ,C$1,FALSE)/1000</f>
        <v>3911.6182699999999</v>
      </c>
      <c r="D16" s="5">
        <f>VLOOKUP($A16,'Trial Balance'!$A:$ZZ,D$1,FALSE)/1000</f>
        <v>4263.2582499999999</v>
      </c>
      <c r="E16" s="5">
        <f>VLOOKUP($A16,'Trial Balance'!$A:$ZZ,E$1,FALSE)/1000</f>
        <v>4197.5601200000001</v>
      </c>
      <c r="F16" s="118">
        <f>VLOOKUP($A16,'Trial Balance'!$A:$ZZ,F$1,FALSE)/1000</f>
        <v>4579.5742900000005</v>
      </c>
      <c r="G16" s="5">
        <f t="shared" si="0"/>
        <v>4124.1455466666666</v>
      </c>
      <c r="H16" s="5">
        <f>VLOOKUP($A16,'Primary Circuit km'!$A:$AH,H$1,FALSE)</f>
        <v>3823</v>
      </c>
      <c r="I16" s="5">
        <f>VLOOKUP($A16,'Primary Circuit km'!$A:$AH,I$1,FALSE)</f>
        <v>3867</v>
      </c>
      <c r="J16" s="5">
        <f>VLOOKUP($A16,'Primary Circuit km'!$A:$AH,J$1,FALSE)</f>
        <v>3919</v>
      </c>
      <c r="K16" s="5">
        <f>VLOOKUP($A16,'Primary Circuit km'!$A:$AH,K$1,FALSE)</f>
        <v>3953</v>
      </c>
      <c r="L16" s="5">
        <f t="shared" si="1"/>
        <v>3869.6666666666665</v>
      </c>
      <c r="M16" s="6">
        <f t="shared" si="2"/>
        <v>1023.1802955793878</v>
      </c>
      <c r="N16" s="6">
        <f t="shared" si="3"/>
        <v>1102.4717481251616</v>
      </c>
      <c r="O16" s="6">
        <f t="shared" si="4"/>
        <v>1071.0793875988772</v>
      </c>
      <c r="P16" s="266">
        <f t="shared" si="4"/>
        <v>1158.5060182140148</v>
      </c>
      <c r="Q16" s="114">
        <f t="shared" si="5"/>
        <v>1065.5771437678088</v>
      </c>
    </row>
    <row r="17" spans="1:17" x14ac:dyDescent="0.25">
      <c r="A17" s="32" t="s">
        <v>424</v>
      </c>
      <c r="C17" s="111">
        <f>VLOOKUP($A17,'Trial Balance'!$A:$ZZ,C$1,FALSE)/1000</f>
        <v>5896.86708</v>
      </c>
      <c r="D17" s="5">
        <f>VLOOKUP($A17,'Trial Balance'!$A:$ZZ,D$1,FALSE)/1000</f>
        <v>5843.2471500000001</v>
      </c>
      <c r="E17" s="5">
        <f>VLOOKUP($A17,'Trial Balance'!$A:$ZZ,E$1,FALSE)/1000</f>
        <v>6263.9490900000001</v>
      </c>
      <c r="F17" s="118">
        <f>VLOOKUP($A17,'Trial Balance'!$A:$ZZ,F$1,FALSE)/1000</f>
        <v>7632.3194800000001</v>
      </c>
      <c r="G17" s="5">
        <f t="shared" si="0"/>
        <v>6001.3544400000001</v>
      </c>
      <c r="H17" s="5">
        <f>VLOOKUP($A17,'Primary Circuit km'!$A:$AH,H$1,FALSE)</f>
        <v>3628</v>
      </c>
      <c r="I17" s="5">
        <f>VLOOKUP($A17,'Primary Circuit km'!$A:$AH,I$1,FALSE)</f>
        <v>3647</v>
      </c>
      <c r="J17" s="5">
        <f>VLOOKUP($A17,'Primary Circuit km'!$A:$AH,J$1,FALSE)</f>
        <v>3657</v>
      </c>
      <c r="K17" s="5">
        <f>VLOOKUP($A17,'Primary Circuit km'!$A:$AH,K$1,FALSE)</f>
        <v>3674</v>
      </c>
      <c r="L17" s="5">
        <f t="shared" si="1"/>
        <v>3644</v>
      </c>
      <c r="M17" s="6">
        <f t="shared" si="2"/>
        <v>1625.3768136714443</v>
      </c>
      <c r="N17" s="6">
        <f t="shared" si="3"/>
        <v>1602.2065122018096</v>
      </c>
      <c r="O17" s="6">
        <f t="shared" si="4"/>
        <v>1712.865488105004</v>
      </c>
      <c r="P17" s="266">
        <f t="shared" si="4"/>
        <v>2077.3869025585191</v>
      </c>
      <c r="Q17" s="114">
        <f t="shared" si="5"/>
        <v>1646.8162713260861</v>
      </c>
    </row>
    <row r="18" spans="1:17" x14ac:dyDescent="0.25">
      <c r="A18" s="32" t="s">
        <v>17</v>
      </c>
      <c r="C18" s="111">
        <f>VLOOKUP($A18,'Trial Balance'!$A:$ZZ,C$1,FALSE)/1000</f>
        <v>1656.5201200000001</v>
      </c>
      <c r="D18" s="5">
        <f>VLOOKUP($A18,'Trial Balance'!$A:$ZZ,D$1,FALSE)/1000</f>
        <v>1734.5699</v>
      </c>
      <c r="E18" s="5">
        <f>VLOOKUP($A18,'Trial Balance'!$A:$ZZ,E$1,FALSE)/1000</f>
        <v>1915.33086</v>
      </c>
      <c r="F18" s="118">
        <f>VLOOKUP($A18,'Trial Balance'!$A:$ZZ,F$1,FALSE)/1000</f>
        <v>1967.15113</v>
      </c>
      <c r="G18" s="5">
        <f t="shared" si="0"/>
        <v>1768.8069599999999</v>
      </c>
      <c r="H18" s="5">
        <f>VLOOKUP($A18,'Primary Circuit km'!$A:$AH,H$1,FALSE)</f>
        <v>980</v>
      </c>
      <c r="I18" s="5">
        <f>VLOOKUP($A18,'Primary Circuit km'!$A:$AH,I$1,FALSE)</f>
        <v>992</v>
      </c>
      <c r="J18" s="5">
        <f>VLOOKUP($A18,'Primary Circuit km'!$A:$AH,J$1,FALSE)</f>
        <v>997</v>
      </c>
      <c r="K18" s="5">
        <f>VLOOKUP($A18,'Primary Circuit km'!$A:$AH,K$1,FALSE)</f>
        <v>1004</v>
      </c>
      <c r="L18" s="5">
        <f t="shared" si="1"/>
        <v>989.66666666666663</v>
      </c>
      <c r="M18" s="6">
        <f t="shared" si="2"/>
        <v>1690.3266530612248</v>
      </c>
      <c r="N18" s="6">
        <f t="shared" si="3"/>
        <v>1748.5583669354837</v>
      </c>
      <c r="O18" s="6">
        <f t="shared" si="4"/>
        <v>1921.0941424272819</v>
      </c>
      <c r="P18" s="266">
        <f t="shared" si="4"/>
        <v>1959.3138745019919</v>
      </c>
      <c r="Q18" s="114">
        <f t="shared" si="5"/>
        <v>1786.6597208079966</v>
      </c>
    </row>
    <row r="19" spans="1:17" x14ac:dyDescent="0.25">
      <c r="A19" s="32" t="s">
        <v>15</v>
      </c>
      <c r="C19" s="111">
        <f>VLOOKUP($A19,'Trial Balance'!$A:$ZZ,C$1,FALSE)/1000</f>
        <v>3746.8977</v>
      </c>
      <c r="D19" s="5">
        <f>VLOOKUP($A19,'Trial Balance'!$A:$ZZ,D$1,FALSE)/1000</f>
        <v>4175.0616</v>
      </c>
      <c r="E19" s="5">
        <f>VLOOKUP($A19,'Trial Balance'!$A:$ZZ,E$1,FALSE)/1000</f>
        <v>3551.3315400000001</v>
      </c>
      <c r="F19" s="118">
        <f>VLOOKUP($A19,'Trial Balance'!$A:$ZZ,F$1,FALSE)/1000</f>
        <v>4091.7703500000002</v>
      </c>
      <c r="G19" s="5">
        <f t="shared" si="0"/>
        <v>3824.4302800000005</v>
      </c>
      <c r="H19" s="5">
        <f>VLOOKUP($A19,'Primary Circuit km'!$A:$AH,H$1,FALSE)</f>
        <v>1144</v>
      </c>
      <c r="I19" s="5">
        <f>VLOOKUP($A19,'Primary Circuit km'!$A:$AH,I$1,FALSE)</f>
        <v>1150</v>
      </c>
      <c r="J19" s="5">
        <f>VLOOKUP($A19,'Primary Circuit km'!$A:$AH,J$1,FALSE)</f>
        <v>1154</v>
      </c>
      <c r="K19" s="5">
        <f>VLOOKUP($A19,'Primary Circuit km'!$A:$AH,K$1,FALSE)</f>
        <v>1162</v>
      </c>
      <c r="L19" s="5">
        <f t="shared" si="1"/>
        <v>1149.3333333333333</v>
      </c>
      <c r="M19" s="6">
        <f t="shared" si="2"/>
        <v>3275.2602272727272</v>
      </c>
      <c r="N19" s="6">
        <f t="shared" si="3"/>
        <v>3630.4883478260867</v>
      </c>
      <c r="O19" s="6">
        <f t="shared" si="4"/>
        <v>3077.4103466204506</v>
      </c>
      <c r="P19" s="266">
        <f t="shared" si="4"/>
        <v>3521.3169965576594</v>
      </c>
      <c r="Q19" s="114">
        <f t="shared" si="5"/>
        <v>3327.7196405730883</v>
      </c>
    </row>
    <row r="20" spans="1:17" x14ac:dyDescent="0.25">
      <c r="A20" s="32" t="s">
        <v>12</v>
      </c>
      <c r="C20" s="111">
        <f>VLOOKUP($A20,'Trial Balance'!$A:$ZZ,C$1,FALSE)/1000</f>
        <v>690.71978999999999</v>
      </c>
      <c r="D20" s="5">
        <f>VLOOKUP($A20,'Trial Balance'!$A:$ZZ,D$1,FALSE)/1000</f>
        <v>845.27231000000006</v>
      </c>
      <c r="E20" s="5">
        <f>VLOOKUP($A20,'Trial Balance'!$A:$ZZ,E$1,FALSE)/1000</f>
        <v>727.81578999999999</v>
      </c>
      <c r="F20" s="118">
        <f>VLOOKUP($A20,'Trial Balance'!$A:$ZZ,F$1,FALSE)/1000</f>
        <v>703.01076</v>
      </c>
      <c r="G20" s="5">
        <f t="shared" si="0"/>
        <v>754.60262999999998</v>
      </c>
      <c r="H20" s="5">
        <f>VLOOKUP($A20,'Primary Circuit km'!$A:$AH,H$1,FALSE)</f>
        <v>371</v>
      </c>
      <c r="I20" s="5">
        <f>VLOOKUP($A20,'Primary Circuit km'!$A:$AH,I$1,FALSE)</f>
        <v>376</v>
      </c>
      <c r="J20" s="5">
        <f>VLOOKUP($A20,'Primary Circuit km'!$A:$AH,J$1,FALSE)</f>
        <v>379</v>
      </c>
      <c r="K20" s="5">
        <f>VLOOKUP($A20,'Primary Circuit km'!$A:$AH,K$1,FALSE)</f>
        <v>387</v>
      </c>
      <c r="L20" s="5">
        <f t="shared" si="1"/>
        <v>375.33333333333331</v>
      </c>
      <c r="M20" s="6">
        <f t="shared" si="2"/>
        <v>1861.7784097035039</v>
      </c>
      <c r="N20" s="6">
        <f t="shared" si="3"/>
        <v>2248.0646542553191</v>
      </c>
      <c r="O20" s="6">
        <f t="shared" si="4"/>
        <v>1920.3582849604222</v>
      </c>
      <c r="P20" s="266">
        <f t="shared" si="4"/>
        <v>1816.5652713178295</v>
      </c>
      <c r="Q20" s="114">
        <f t="shared" si="5"/>
        <v>2010.0671163064151</v>
      </c>
    </row>
    <row r="21" spans="1:17" x14ac:dyDescent="0.25">
      <c r="A21" s="32" t="s">
        <v>13</v>
      </c>
      <c r="C21" s="111">
        <f>VLOOKUP($A21,'Trial Balance'!$A:$ZZ,C$1,FALSE)/1000</f>
        <v>667.57443000000001</v>
      </c>
      <c r="D21" s="5">
        <f>VLOOKUP($A21,'Trial Balance'!$A:$ZZ,D$1,FALSE)/1000</f>
        <v>843.61199999999997</v>
      </c>
      <c r="E21" s="5">
        <f>VLOOKUP($A21,'Trial Balance'!$A:$ZZ,E$1,FALSE)/1000</f>
        <v>672.60516000000007</v>
      </c>
      <c r="F21" s="118">
        <f>VLOOKUP($A21,'Trial Balance'!$A:$ZZ,F$1,FALSE)/1000</f>
        <v>756.22831999999994</v>
      </c>
      <c r="G21" s="5">
        <f t="shared" si="0"/>
        <v>727.93052999999998</v>
      </c>
      <c r="H21" s="5">
        <f>VLOOKUP($A21,'Primary Circuit km'!$A:$AH,H$1,FALSE)</f>
        <v>437</v>
      </c>
      <c r="I21" s="5">
        <f>VLOOKUP($A21,'Primary Circuit km'!$A:$AH,I$1,FALSE)</f>
        <v>443</v>
      </c>
      <c r="J21" s="5">
        <f>VLOOKUP($A21,'Primary Circuit km'!$A:$AH,J$1,FALSE)</f>
        <v>453</v>
      </c>
      <c r="K21" s="5">
        <f>VLOOKUP($A21,'Primary Circuit km'!$A:$AH,K$1,FALSE)</f>
        <v>458</v>
      </c>
      <c r="L21" s="5">
        <f t="shared" si="1"/>
        <v>444.33333333333331</v>
      </c>
      <c r="M21" s="6">
        <f t="shared" si="2"/>
        <v>1527.6302745995422</v>
      </c>
      <c r="N21" s="6">
        <f t="shared" si="3"/>
        <v>1904.316027088036</v>
      </c>
      <c r="O21" s="6">
        <f t="shared" si="4"/>
        <v>1484.7796026490068</v>
      </c>
      <c r="P21" s="266">
        <f t="shared" si="4"/>
        <v>1651.1535371179039</v>
      </c>
      <c r="Q21" s="114">
        <f t="shared" si="5"/>
        <v>1638.9086347788616</v>
      </c>
    </row>
    <row r="22" spans="1:17" x14ac:dyDescent="0.25">
      <c r="A22" s="32" t="s">
        <v>19</v>
      </c>
      <c r="C22" s="111">
        <f>VLOOKUP($A22,'Trial Balance'!$A:$ZZ,C$1,FALSE)/1000</f>
        <v>778.09924000000001</v>
      </c>
      <c r="D22" s="5">
        <f>VLOOKUP($A22,'Trial Balance'!$A:$ZZ,D$1,FALSE)/1000</f>
        <v>742.16700000000003</v>
      </c>
      <c r="E22" s="5">
        <f>VLOOKUP($A22,'Trial Balance'!$A:$ZZ,E$1,FALSE)/1000</f>
        <v>808.48918999999989</v>
      </c>
      <c r="F22" s="118">
        <f>VLOOKUP($A22,'Trial Balance'!$A:$ZZ,F$1,FALSE)/1000</f>
        <v>1179.0960600000001</v>
      </c>
      <c r="G22" s="5">
        <f t="shared" si="0"/>
        <v>776.25180999999986</v>
      </c>
      <c r="H22" s="5">
        <f>VLOOKUP($A22,'Primary Circuit km'!$A:$AH,H$1,FALSE)</f>
        <v>456</v>
      </c>
      <c r="I22" s="5">
        <f>VLOOKUP($A22,'Primary Circuit km'!$A:$AH,I$1,FALSE)</f>
        <v>455</v>
      </c>
      <c r="J22" s="5">
        <f>VLOOKUP($A22,'Primary Circuit km'!$A:$AH,J$1,FALSE)</f>
        <v>454</v>
      </c>
      <c r="K22" s="5">
        <f>VLOOKUP($A22,'Primary Circuit km'!$A:$AH,K$1,FALSE)</f>
        <v>458</v>
      </c>
      <c r="L22" s="5">
        <f t="shared" si="1"/>
        <v>455</v>
      </c>
      <c r="M22" s="6">
        <f t="shared" si="2"/>
        <v>1706.3579824561402</v>
      </c>
      <c r="N22" s="6">
        <f t="shared" si="3"/>
        <v>1631.1362637362638</v>
      </c>
      <c r="O22" s="6">
        <f t="shared" si="4"/>
        <v>1780.8131938325989</v>
      </c>
      <c r="P22" s="266">
        <f t="shared" si="4"/>
        <v>2574.4455458515285</v>
      </c>
      <c r="Q22" s="114">
        <f t="shared" si="5"/>
        <v>1706.1024800083342</v>
      </c>
    </row>
    <row r="23" spans="1:17" x14ac:dyDescent="0.25">
      <c r="A23" s="32" t="s">
        <v>20</v>
      </c>
      <c r="C23" s="111">
        <f>VLOOKUP($A23,'Trial Balance'!$A:$ZZ,C$1,FALSE)/1000</f>
        <v>1241.1428100000001</v>
      </c>
      <c r="D23" s="5">
        <f>VLOOKUP($A23,'Trial Balance'!$A:$ZZ,D$1,FALSE)/1000</f>
        <v>1261.2941499999999</v>
      </c>
      <c r="E23" s="5">
        <f>VLOOKUP($A23,'Trial Balance'!$A:$ZZ,E$1,FALSE)/1000</f>
        <v>1286.98333</v>
      </c>
      <c r="F23" s="118">
        <f>VLOOKUP($A23,'Trial Balance'!$A:$ZZ,F$1,FALSE)/1000</f>
        <v>1423.8905099999999</v>
      </c>
      <c r="G23" s="5">
        <f t="shared" si="0"/>
        <v>1263.1400966666668</v>
      </c>
      <c r="H23" s="5">
        <f>VLOOKUP($A23,'Primary Circuit km'!$A:$AH,H$1,FALSE)</f>
        <v>261</v>
      </c>
      <c r="I23" s="5">
        <f>VLOOKUP($A23,'Primary Circuit km'!$A:$AH,I$1,FALSE)</f>
        <v>263</v>
      </c>
      <c r="J23" s="5">
        <f>VLOOKUP($A23,'Primary Circuit km'!$A:$AH,J$1,FALSE)</f>
        <v>266</v>
      </c>
      <c r="K23" s="5">
        <f>VLOOKUP($A23,'Primary Circuit km'!$A:$AH,K$1,FALSE)</f>
        <v>287</v>
      </c>
      <c r="L23" s="5">
        <f t="shared" si="1"/>
        <v>263.33333333333331</v>
      </c>
      <c r="M23" s="6">
        <f t="shared" si="2"/>
        <v>4755.3364367816093</v>
      </c>
      <c r="N23" s="6">
        <f t="shared" si="3"/>
        <v>4795.7952471482886</v>
      </c>
      <c r="O23" s="6">
        <f t="shared" si="4"/>
        <v>4838.2831954887215</v>
      </c>
      <c r="P23" s="266">
        <f t="shared" si="4"/>
        <v>4961.2909756097561</v>
      </c>
      <c r="Q23" s="114">
        <f t="shared" si="5"/>
        <v>4796.4716264728731</v>
      </c>
    </row>
    <row r="24" spans="1:17" x14ac:dyDescent="0.25">
      <c r="A24" s="32" t="s">
        <v>21</v>
      </c>
      <c r="C24" s="111">
        <f>VLOOKUP($A24,'Trial Balance'!$A:$ZZ,C$1,FALSE)/1000</f>
        <v>43.146620000000006</v>
      </c>
      <c r="D24" s="5">
        <f>VLOOKUP($A24,'Trial Balance'!$A:$ZZ,D$1,FALSE)/1000</f>
        <v>58.391160000000006</v>
      </c>
      <c r="E24" s="5">
        <f>VLOOKUP($A24,'Trial Balance'!$A:$ZZ,E$1,FALSE)/1000</f>
        <v>77.185770000000005</v>
      </c>
      <c r="F24" s="118">
        <f>VLOOKUP($A24,'Trial Balance'!$A:$ZZ,F$1,FALSE)/1000</f>
        <v>71.280350000000013</v>
      </c>
      <c r="G24" s="5">
        <f t="shared" si="0"/>
        <v>59.574516666666675</v>
      </c>
      <c r="H24" s="5">
        <f>VLOOKUP($A24,'Primary Circuit km'!$A:$AH,H$1,FALSE)</f>
        <v>81</v>
      </c>
      <c r="I24" s="5">
        <f>VLOOKUP($A24,'Primary Circuit km'!$A:$AH,I$1,FALSE)</f>
        <v>81</v>
      </c>
      <c r="J24" s="5">
        <f>VLOOKUP($A24,'Primary Circuit km'!$A:$AH,J$1,FALSE)</f>
        <v>81</v>
      </c>
      <c r="K24" s="5">
        <f>VLOOKUP($A24,'Primary Circuit km'!$A:$AH,K$1,FALSE)</f>
        <v>81</v>
      </c>
      <c r="L24" s="5">
        <f t="shared" si="1"/>
        <v>81</v>
      </c>
      <c r="M24" s="6">
        <f t="shared" si="2"/>
        <v>532.67432098765448</v>
      </c>
      <c r="N24" s="6">
        <f t="shared" si="3"/>
        <v>720.8785185185186</v>
      </c>
      <c r="O24" s="6">
        <f t="shared" si="4"/>
        <v>952.91074074074083</v>
      </c>
      <c r="P24" s="266">
        <f t="shared" si="4"/>
        <v>880.00432098765441</v>
      </c>
      <c r="Q24" s="114">
        <f t="shared" si="5"/>
        <v>735.48786008230456</v>
      </c>
    </row>
    <row r="25" spans="1:17" x14ac:dyDescent="0.25">
      <c r="A25" s="32" t="s">
        <v>425</v>
      </c>
      <c r="C25" s="111">
        <f>VLOOKUP($A25,'Trial Balance'!$A:$ZZ,C$1,FALSE)/1000</f>
        <v>3942.7010399999999</v>
      </c>
      <c r="D25" s="5">
        <f>VLOOKUP($A25,'Trial Balance'!$A:$ZZ,D$1,FALSE)/1000</f>
        <v>4351.8833600000007</v>
      </c>
      <c r="E25" s="5">
        <f>VLOOKUP($A25,'Trial Balance'!$A:$ZZ,E$1,FALSE)/1000</f>
        <v>4920.7948099999994</v>
      </c>
      <c r="F25" s="118">
        <f>VLOOKUP($A25,'Trial Balance'!$A:$ZZ,F$1,FALSE)/1000</f>
        <v>5056.5231100000001</v>
      </c>
      <c r="G25" s="5">
        <f>AVERAGEIF(C25:E25,"&lt;&gt;0")</f>
        <v>4405.1264033333327</v>
      </c>
      <c r="H25" s="5">
        <f>VLOOKUP($A25,'Primary Circuit km'!$A:$AH,H$1,FALSE)</f>
        <v>2038</v>
      </c>
      <c r="I25" s="5">
        <f>VLOOKUP($A25,'Primary Circuit km'!$A:$AH,I$1,FALSE)</f>
        <v>2064</v>
      </c>
      <c r="J25" s="5">
        <f>VLOOKUP($A25,'Primary Circuit km'!$A:$AH,J$1,FALSE)</f>
        <v>2113</v>
      </c>
      <c r="K25" s="5">
        <f>VLOOKUP($A25,'Primary Circuit km'!$A:$AH,K$1,FALSE)</f>
        <v>2128</v>
      </c>
      <c r="L25" s="5">
        <f>AVERAGEIF(H25:J25,"&lt;&gt;0")</f>
        <v>2071.6666666666665</v>
      </c>
      <c r="M25" s="6">
        <f>C25/H25*1000</f>
        <v>1934.5932482826299</v>
      </c>
      <c r="N25" s="6">
        <f>D25/I25*1000</f>
        <v>2108.4706201550389</v>
      </c>
      <c r="O25" s="6">
        <f>E25/J25*1000</f>
        <v>2328.8191244675813</v>
      </c>
      <c r="P25" s="266">
        <f t="shared" si="4"/>
        <v>2376.1856719924813</v>
      </c>
      <c r="Q25" s="114">
        <f>AVERAGEIF(M25:O25,"&lt;&gt;0")</f>
        <v>2123.9609976350835</v>
      </c>
    </row>
    <row r="26" spans="1:17" x14ac:dyDescent="0.25">
      <c r="A26" s="32" t="s">
        <v>22</v>
      </c>
      <c r="C26" s="111">
        <f>VLOOKUP($A26,'Trial Balance'!$A:$ZZ,C$1,FALSE)/1000</f>
        <v>1362.9853600000001</v>
      </c>
      <c r="D26" s="5">
        <f>VLOOKUP($A26,'Trial Balance'!$A:$ZZ,D$1,FALSE)/1000</f>
        <v>1436.2624900000001</v>
      </c>
      <c r="E26" s="5">
        <f>VLOOKUP($A26,'Trial Balance'!$A:$ZZ,E$1,FALSE)/1000</f>
        <v>1411.5930800000001</v>
      </c>
      <c r="F26" s="5">
        <f>VLOOKUP($A26,'Trial Balance'!$A:$ZZ,F$1,FALSE)/1000</f>
        <v>1377.65344</v>
      </c>
      <c r="G26" s="5">
        <f t="shared" si="0"/>
        <v>1403.6136433333334</v>
      </c>
      <c r="H26" s="5">
        <f>VLOOKUP($A26,'Primary Circuit km'!$A:$AH,H$1,FALSE)</f>
        <v>1015</v>
      </c>
      <c r="I26" s="5">
        <f>VLOOKUP($A26,'Primary Circuit km'!$A:$AH,I$1,FALSE)</f>
        <v>1015</v>
      </c>
      <c r="J26" s="5">
        <f>VLOOKUP($A26,'Primary Circuit km'!$A:$AH,J$1,FALSE)</f>
        <v>1019</v>
      </c>
      <c r="K26" s="5">
        <f>VLOOKUP($A26,'Primary Circuit km'!$A:$AH,K$1,FALSE)</f>
        <v>1030</v>
      </c>
      <c r="L26" s="5">
        <f t="shared" si="1"/>
        <v>1016.3333333333334</v>
      </c>
      <c r="M26" s="6">
        <f t="shared" si="2"/>
        <v>1342.8427192118229</v>
      </c>
      <c r="N26" s="6">
        <f t="shared" si="3"/>
        <v>1415.0369359605911</v>
      </c>
      <c r="O26" s="6">
        <f t="shared" si="4"/>
        <v>1385.2728949950933</v>
      </c>
      <c r="P26" s="266">
        <f t="shared" si="4"/>
        <v>1337.5276116504856</v>
      </c>
      <c r="Q26" s="114">
        <f t="shared" si="5"/>
        <v>1381.050850055836</v>
      </c>
    </row>
    <row r="27" spans="1:17" x14ac:dyDescent="0.25">
      <c r="A27" s="32" t="s">
        <v>23</v>
      </c>
      <c r="C27" s="111">
        <f>VLOOKUP($A27,'Trial Balance'!$A:$ZZ,C$1,FALSE)/1000</f>
        <v>280.06439</v>
      </c>
      <c r="D27" s="5">
        <f>VLOOKUP($A27,'Trial Balance'!$A:$ZZ,D$1,FALSE)/1000</f>
        <v>321.98015000000004</v>
      </c>
      <c r="E27" s="5">
        <f>VLOOKUP($A27,'Trial Balance'!$A:$ZZ,E$1,FALSE)/1000</f>
        <v>319.83666999999997</v>
      </c>
      <c r="F27" s="5">
        <f>VLOOKUP($A27,'Trial Balance'!$A:$ZZ,F$1,FALSE)/1000</f>
        <v>317.20580999999999</v>
      </c>
      <c r="G27" s="5">
        <f t="shared" si="0"/>
        <v>307.29373666666669</v>
      </c>
      <c r="H27" s="5">
        <f>VLOOKUP($A27,'Primary Circuit km'!$A:$AH,H$1,FALSE)</f>
        <v>251</v>
      </c>
      <c r="I27" s="5">
        <f>VLOOKUP($A27,'Primary Circuit km'!$A:$AH,I$1,FALSE)</f>
        <v>252</v>
      </c>
      <c r="J27" s="5">
        <f>VLOOKUP($A27,'Primary Circuit km'!$A:$AH,J$1,FALSE)</f>
        <v>252</v>
      </c>
      <c r="K27" s="5">
        <f>VLOOKUP($A27,'Primary Circuit km'!$A:$AH,K$1,FALSE)</f>
        <v>253</v>
      </c>
      <c r="L27" s="5">
        <f t="shared" si="1"/>
        <v>251.66666666666666</v>
      </c>
      <c r="M27" s="6">
        <f t="shared" si="2"/>
        <v>1115.7943824701194</v>
      </c>
      <c r="N27" s="6">
        <f t="shared" si="3"/>
        <v>1277.699007936508</v>
      </c>
      <c r="O27" s="6">
        <f t="shared" si="4"/>
        <v>1269.193134920635</v>
      </c>
      <c r="P27" s="266">
        <f t="shared" si="4"/>
        <v>1253.7779051383397</v>
      </c>
      <c r="Q27" s="114">
        <f t="shared" si="5"/>
        <v>1220.8955084424208</v>
      </c>
    </row>
    <row r="28" spans="1:17" x14ac:dyDescent="0.25">
      <c r="A28" s="32" t="s">
        <v>24</v>
      </c>
      <c r="C28" s="111">
        <f>VLOOKUP($A28,'Trial Balance'!$A:$ZZ,C$1,FALSE)/1000</f>
        <v>599.08506000000011</v>
      </c>
      <c r="D28" s="5">
        <f>VLOOKUP($A28,'Trial Balance'!$A:$ZZ,D$1,FALSE)/1000</f>
        <v>617.09940000000006</v>
      </c>
      <c r="E28" s="5">
        <f>VLOOKUP($A28,'Trial Balance'!$A:$ZZ,E$1,FALSE)/1000</f>
        <v>684.57013123000002</v>
      </c>
      <c r="F28" s="5">
        <f>VLOOKUP($A28,'Trial Balance'!$A:$ZZ,F$1,FALSE)/1000</f>
        <v>721.20876479699996</v>
      </c>
      <c r="G28" s="5">
        <f t="shared" si="0"/>
        <v>633.58486374333336</v>
      </c>
      <c r="H28" s="5">
        <f>VLOOKUP($A28,'Primary Circuit km'!$A:$AH,H$1,FALSE)</f>
        <v>903</v>
      </c>
      <c r="I28" s="5">
        <f>VLOOKUP($A28,'Primary Circuit km'!$A:$AH,I$1,FALSE)</f>
        <v>890</v>
      </c>
      <c r="J28" s="5">
        <f>VLOOKUP($A28,'Primary Circuit km'!$A:$AH,J$1,FALSE)</f>
        <v>899</v>
      </c>
      <c r="K28" s="5">
        <f>VLOOKUP($A28,'Primary Circuit km'!$A:$AH,K$1,FALSE)</f>
        <v>905</v>
      </c>
      <c r="L28" s="5">
        <f t="shared" si="1"/>
        <v>897.33333333333337</v>
      </c>
      <c r="M28" s="6">
        <f t="shared" si="2"/>
        <v>663.4386046511629</v>
      </c>
      <c r="N28" s="6">
        <f t="shared" si="3"/>
        <v>693.3701123595506</v>
      </c>
      <c r="O28" s="6">
        <f t="shared" si="4"/>
        <v>761.47956755283656</v>
      </c>
      <c r="P28" s="266">
        <f t="shared" si="4"/>
        <v>796.91576220662978</v>
      </c>
      <c r="Q28" s="114">
        <f t="shared" si="5"/>
        <v>706.09609485451665</v>
      </c>
    </row>
    <row r="29" spans="1:17" x14ac:dyDescent="0.25">
      <c r="A29" s="32" t="s">
        <v>25</v>
      </c>
      <c r="C29" s="111">
        <f>VLOOKUP($A29,'Trial Balance'!$A:$ZZ,C$1,FALSE)/1000</f>
        <v>243.28326999999999</v>
      </c>
      <c r="D29" s="5">
        <f>VLOOKUP($A29,'Trial Balance'!$A:$ZZ,D$1,FALSE)/1000</f>
        <v>179.55204999999998</v>
      </c>
      <c r="E29" s="5">
        <f>VLOOKUP($A29,'Trial Balance'!$A:$ZZ,E$1,FALSE)/1000</f>
        <v>221.07138</v>
      </c>
      <c r="F29" s="5">
        <f>VLOOKUP($A29,'Trial Balance'!$A:$ZZ,F$1,FALSE)/1000</f>
        <v>235.87047000000001</v>
      </c>
      <c r="G29" s="5">
        <f t="shared" si="0"/>
        <v>214.63556666666668</v>
      </c>
      <c r="H29" s="5">
        <f>VLOOKUP($A29,'Primary Circuit km'!$A:$AH,H$1,FALSE)</f>
        <v>71</v>
      </c>
      <c r="I29" s="5">
        <f>VLOOKUP($A29,'Primary Circuit km'!$A:$AH,I$1,FALSE)</f>
        <v>71</v>
      </c>
      <c r="J29" s="5">
        <f>VLOOKUP($A29,'Primary Circuit km'!$A:$AH,J$1,FALSE)</f>
        <v>71</v>
      </c>
      <c r="K29" s="5">
        <f>VLOOKUP($A29,'Primary Circuit km'!$A:$AH,K$1,FALSE)</f>
        <v>71</v>
      </c>
      <c r="L29" s="5">
        <f t="shared" si="1"/>
        <v>71</v>
      </c>
      <c r="M29" s="6">
        <f t="shared" si="2"/>
        <v>3426.5249295774643</v>
      </c>
      <c r="N29" s="6">
        <f t="shared" si="3"/>
        <v>2528.9021126760558</v>
      </c>
      <c r="O29" s="6">
        <f t="shared" si="4"/>
        <v>3113.6814084507046</v>
      </c>
      <c r="P29" s="266">
        <f t="shared" si="4"/>
        <v>3322.119295774648</v>
      </c>
      <c r="Q29" s="114">
        <f t="shared" si="5"/>
        <v>3023.0361502347419</v>
      </c>
    </row>
    <row r="30" spans="1:17" x14ac:dyDescent="0.25">
      <c r="A30" s="32" t="s">
        <v>26</v>
      </c>
      <c r="C30" s="111">
        <f>VLOOKUP($A30,'Trial Balance'!$A:$ZZ,C$1,FALSE)/1000</f>
        <v>16.545110000000001</v>
      </c>
      <c r="D30" s="5">
        <f>VLOOKUP($A30,'Trial Balance'!$A:$ZZ,D$1,FALSE)/1000</f>
        <v>14.439360000000001</v>
      </c>
      <c r="E30" s="5">
        <f>VLOOKUP($A30,'Trial Balance'!$A:$ZZ,E$1,FALSE)/1000</f>
        <v>19.457529999999998</v>
      </c>
      <c r="F30" s="5">
        <f>VLOOKUP($A30,'Trial Balance'!$A:$ZZ,F$1,FALSE)/1000</f>
        <v>18.476580000000002</v>
      </c>
      <c r="G30" s="5">
        <f t="shared" si="0"/>
        <v>16.814</v>
      </c>
      <c r="H30" s="5">
        <f>VLOOKUP($A30,'Primary Circuit km'!$A:$AH,H$1,FALSE)</f>
        <v>21</v>
      </c>
      <c r="I30" s="5">
        <f>VLOOKUP($A30,'Primary Circuit km'!$A:$AH,I$1,FALSE)</f>
        <v>21</v>
      </c>
      <c r="J30" s="5">
        <f>VLOOKUP($A30,'Primary Circuit km'!$A:$AH,J$1,FALSE)</f>
        <v>21</v>
      </c>
      <c r="K30" s="5">
        <f>VLOOKUP($A30,'Primary Circuit km'!$A:$AH,K$1,FALSE)</f>
        <v>21</v>
      </c>
      <c r="L30" s="5">
        <f t="shared" si="1"/>
        <v>21</v>
      </c>
      <c r="M30" s="6">
        <f t="shared" si="2"/>
        <v>787.86238095238105</v>
      </c>
      <c r="N30" s="6">
        <f t="shared" si="3"/>
        <v>687.58857142857141</v>
      </c>
      <c r="O30" s="6">
        <f t="shared" si="4"/>
        <v>926.54904761904754</v>
      </c>
      <c r="P30" s="266">
        <f t="shared" si="4"/>
        <v>879.83714285714302</v>
      </c>
      <c r="Q30" s="114">
        <f t="shared" si="5"/>
        <v>800.66666666666663</v>
      </c>
    </row>
    <row r="31" spans="1:17" x14ac:dyDescent="0.25">
      <c r="A31" s="32" t="s">
        <v>27</v>
      </c>
      <c r="C31" s="111">
        <f>VLOOKUP($A31,'Trial Balance'!$A:$ZZ,C$1,FALSE)/1000</f>
        <v>54.04007</v>
      </c>
      <c r="D31" s="5">
        <f>VLOOKUP($A31,'Trial Balance'!$A:$ZZ,D$1,FALSE)/1000</f>
        <v>63.544710000000002</v>
      </c>
      <c r="E31" s="5">
        <f>VLOOKUP($A31,'Trial Balance'!$A:$ZZ,E$1,FALSE)/1000</f>
        <v>105.23941000000001</v>
      </c>
      <c r="F31" s="5">
        <f>VLOOKUP($A31,'Trial Balance'!$A:$ZZ,F$1,FALSE)/1000</f>
        <v>94.657309999999995</v>
      </c>
      <c r="G31" s="5">
        <f t="shared" si="0"/>
        <v>74.274729999999991</v>
      </c>
      <c r="H31" s="5">
        <f>VLOOKUP($A31,'Primary Circuit km'!$A:$AH,H$1,FALSE)</f>
        <v>71</v>
      </c>
      <c r="I31" s="5">
        <f>VLOOKUP($A31,'Primary Circuit km'!$A:$AH,I$1,FALSE)</f>
        <v>71</v>
      </c>
      <c r="J31" s="5">
        <f>VLOOKUP($A31,'Primary Circuit km'!$A:$AH,J$1,FALSE)</f>
        <v>72</v>
      </c>
      <c r="K31" s="5">
        <f>VLOOKUP($A31,'Primary Circuit km'!$A:$AH,K$1,FALSE)</f>
        <v>73</v>
      </c>
      <c r="L31" s="5">
        <f t="shared" si="1"/>
        <v>71.333333333333329</v>
      </c>
      <c r="M31" s="6">
        <f t="shared" si="2"/>
        <v>761.12774647887329</v>
      </c>
      <c r="N31" s="6">
        <f t="shared" si="3"/>
        <v>894.99591549295781</v>
      </c>
      <c r="O31" s="6">
        <f t="shared" si="4"/>
        <v>1461.6584722222224</v>
      </c>
      <c r="P31" s="266">
        <f t="shared" si="4"/>
        <v>1296.6754794520548</v>
      </c>
      <c r="Q31" s="114">
        <f t="shared" si="5"/>
        <v>1039.2607113980177</v>
      </c>
    </row>
    <row r="32" spans="1:17" x14ac:dyDescent="0.25">
      <c r="A32" s="32" t="s">
        <v>28</v>
      </c>
      <c r="C32" s="111">
        <f>VLOOKUP($A32,'Trial Balance'!$A:$ZZ,C$1,FALSE)/1000</f>
        <v>68950.68303</v>
      </c>
      <c r="D32" s="5">
        <f>VLOOKUP($A32,'Trial Balance'!$A:$ZZ,D$1,FALSE)/1000</f>
        <v>70485.21987999999</v>
      </c>
      <c r="E32" s="5">
        <f>VLOOKUP($A32,'Trial Balance'!$A:$ZZ,E$1,FALSE)/1000</f>
        <v>69992.41154999999</v>
      </c>
      <c r="F32" s="5">
        <f>VLOOKUP($A32,'Trial Balance'!$A:$ZZ,F$1,FALSE)/1000</f>
        <v>67282.925579999996</v>
      </c>
      <c r="G32" s="5">
        <f t="shared" si="0"/>
        <v>69809.438153333336</v>
      </c>
      <c r="H32" s="5">
        <f>VLOOKUP($A32,'Primary Circuit km'!$A:$AH,H$1,FALSE)</f>
        <v>123956</v>
      </c>
      <c r="I32" s="5">
        <f>VLOOKUP($A32,'Primary Circuit km'!$A:$AH,I$1,FALSE)</f>
        <v>124310</v>
      </c>
      <c r="J32" s="5">
        <f>VLOOKUP($A32,'Primary Circuit km'!$A:$AH,J$1,FALSE)</f>
        <v>124556</v>
      </c>
      <c r="K32" s="5">
        <f>VLOOKUP($A32,'Primary Circuit km'!$A:$AH,K$1,FALSE)</f>
        <v>124741</v>
      </c>
      <c r="L32" s="5">
        <f t="shared" si="1"/>
        <v>124274</v>
      </c>
      <c r="M32" s="6">
        <f t="shared" si="2"/>
        <v>556.25127488786336</v>
      </c>
      <c r="N32" s="6">
        <f t="shared" si="3"/>
        <v>567.0116634220899</v>
      </c>
      <c r="O32" s="6">
        <f t="shared" si="4"/>
        <v>561.93528653778208</v>
      </c>
      <c r="P32" s="266">
        <f t="shared" si="4"/>
        <v>539.38100207630202</v>
      </c>
      <c r="Q32" s="114">
        <f t="shared" si="5"/>
        <v>561.73274161591178</v>
      </c>
    </row>
    <row r="33" spans="1:17" x14ac:dyDescent="0.25">
      <c r="A33" s="32" t="s">
        <v>29</v>
      </c>
      <c r="C33" s="111">
        <f>VLOOKUP($A33,'Trial Balance'!$A:$ZZ,C$1,FALSE)/1000</f>
        <v>6311.8653899999999</v>
      </c>
      <c r="D33" s="5">
        <f>VLOOKUP($A33,'Trial Balance'!$A:$ZZ,D$1,FALSE)/1000</f>
        <v>6243.7610000000004</v>
      </c>
      <c r="E33" s="5">
        <f>VLOOKUP($A33,'Trial Balance'!$A:$ZZ,E$1,FALSE)/1000</f>
        <v>5515.25612</v>
      </c>
      <c r="F33" s="5">
        <f>VLOOKUP($A33,'Trial Balance'!$A:$ZZ,F$1,FALSE)/1000</f>
        <v>8323.9989400000013</v>
      </c>
      <c r="G33" s="5">
        <f t="shared" si="0"/>
        <v>6023.6275033333341</v>
      </c>
      <c r="H33" s="5">
        <f>VLOOKUP($A33,'Primary Circuit km'!$A:$AH,H$1,FALSE)</f>
        <v>5836</v>
      </c>
      <c r="I33" s="5">
        <f>VLOOKUP($A33,'Primary Circuit km'!$A:$AH,I$1,FALSE)</f>
        <v>5913</v>
      </c>
      <c r="J33" s="5">
        <f>VLOOKUP($A33,'Primary Circuit km'!$A:$AH,J$1,FALSE)</f>
        <v>6000</v>
      </c>
      <c r="K33" s="5">
        <f>VLOOKUP($A33,'Primary Circuit km'!$A:$AH,K$1,FALSE)</f>
        <v>6226</v>
      </c>
      <c r="L33" s="5">
        <f t="shared" si="1"/>
        <v>5916.333333333333</v>
      </c>
      <c r="M33" s="6">
        <f t="shared" si="2"/>
        <v>1081.5396487320081</v>
      </c>
      <c r="N33" s="6">
        <f t="shared" si="3"/>
        <v>1055.9379333671573</v>
      </c>
      <c r="O33" s="6">
        <f t="shared" si="4"/>
        <v>919.2093533333333</v>
      </c>
      <c r="P33" s="266">
        <f t="shared" si="4"/>
        <v>1336.9738098297464</v>
      </c>
      <c r="Q33" s="114">
        <f t="shared" si="5"/>
        <v>1018.8956451441662</v>
      </c>
    </row>
    <row r="34" spans="1:17" x14ac:dyDescent="0.25">
      <c r="A34" s="32" t="s">
        <v>30</v>
      </c>
      <c r="C34" s="111">
        <f>VLOOKUP($A34,'Trial Balance'!$A:$ZZ,C$1,FALSE)/1000</f>
        <v>462.60871000000003</v>
      </c>
      <c r="D34" s="5">
        <f>VLOOKUP($A34,'Trial Balance'!$A:$ZZ,D$1,FALSE)/1000</f>
        <v>483.00468000000001</v>
      </c>
      <c r="E34" s="5">
        <f>VLOOKUP($A34,'Trial Balance'!$A:$ZZ,E$1,FALSE)/1000</f>
        <v>629.01829000000009</v>
      </c>
      <c r="F34" s="5">
        <f>VLOOKUP($A34,'Trial Balance'!$A:$ZZ,F$1,FALSE)/1000</f>
        <v>583.68056000000001</v>
      </c>
      <c r="G34" s="5">
        <f t="shared" si="0"/>
        <v>524.87722666666662</v>
      </c>
      <c r="H34" s="222">
        <f>VLOOKUP($A34,'Primary Circuit km'!$A:$AH,H$1,FALSE)</f>
        <v>796</v>
      </c>
      <c r="I34" s="222">
        <f>VLOOKUP($A34,'Primary Circuit km'!$A:$AH,I$1,FALSE)</f>
        <v>804</v>
      </c>
      <c r="J34" s="222">
        <f>VLOOKUP($A34,'Primary Circuit km'!$A:$AH,J$1,FALSE)</f>
        <v>804</v>
      </c>
      <c r="K34" s="222">
        <f>VLOOKUP($A34,'Primary Circuit km'!$A:$AH,K$1,FALSE)</f>
        <v>804</v>
      </c>
      <c r="L34" s="5">
        <f t="shared" si="1"/>
        <v>801.33333333333337</v>
      </c>
      <c r="M34" s="6">
        <f t="shared" si="2"/>
        <v>581.1667211055277</v>
      </c>
      <c r="N34" s="6">
        <f t="shared" si="3"/>
        <v>600.75208955223877</v>
      </c>
      <c r="O34" s="6">
        <f t="shared" si="4"/>
        <v>782.36105721393051</v>
      </c>
      <c r="P34" s="266">
        <f t="shared" si="4"/>
        <v>725.97084577114435</v>
      </c>
      <c r="Q34" s="114">
        <f t="shared" si="5"/>
        <v>654.75995595723236</v>
      </c>
    </row>
    <row r="35" spans="1:17" x14ac:dyDescent="0.25">
      <c r="A35" s="32" t="s">
        <v>31</v>
      </c>
      <c r="C35" s="111">
        <f>VLOOKUP($A35,'Trial Balance'!$A:$ZZ,C$1,FALSE)/1000</f>
        <v>904.72927000000004</v>
      </c>
      <c r="D35" s="5">
        <f>VLOOKUP($A35,'Trial Balance'!$A:$ZZ,D$1,FALSE)/1000</f>
        <v>714.37681999999995</v>
      </c>
      <c r="E35" s="5">
        <f>VLOOKUP($A35,'Trial Balance'!$A:$ZZ,E$1,FALSE)/1000</f>
        <v>830.08643999999993</v>
      </c>
      <c r="F35" s="5">
        <f>VLOOKUP($A35,'Trial Balance'!$A:$ZZ,F$1,FALSE)/1000</f>
        <v>925.79557</v>
      </c>
      <c r="G35" s="5">
        <f t="shared" si="0"/>
        <v>816.3975099999999</v>
      </c>
      <c r="H35" s="222">
        <v>334</v>
      </c>
      <c r="I35" s="222">
        <v>334</v>
      </c>
      <c r="J35" s="222">
        <v>334</v>
      </c>
      <c r="K35" s="222">
        <f>VLOOKUP($A35,'Primary Circuit km'!$A:$AH,K$1,FALSE)</f>
        <v>334</v>
      </c>
      <c r="L35" s="5">
        <f t="shared" si="1"/>
        <v>334</v>
      </c>
      <c r="M35" s="6">
        <f t="shared" si="2"/>
        <v>2708.770269461078</v>
      </c>
      <c r="N35" s="6">
        <f t="shared" si="3"/>
        <v>2138.8527544910175</v>
      </c>
      <c r="O35" s="6">
        <f t="shared" si="4"/>
        <v>2485.2887425149697</v>
      </c>
      <c r="P35" s="266">
        <f t="shared" si="4"/>
        <v>2771.8430239520958</v>
      </c>
      <c r="Q35" s="114">
        <f t="shared" si="5"/>
        <v>2444.3039221556883</v>
      </c>
    </row>
    <row r="36" spans="1:17" x14ac:dyDescent="0.25">
      <c r="A36" s="32" t="s">
        <v>33</v>
      </c>
      <c r="C36" s="111">
        <f>VLOOKUP($A36,'Trial Balance'!$A:$ZZ,C$1,FALSE)/1000</f>
        <v>515.51365999999996</v>
      </c>
      <c r="D36" s="5">
        <f>VLOOKUP($A36,'Trial Balance'!$A:$ZZ,D$1,FALSE)/1000</f>
        <v>497.96422999999999</v>
      </c>
      <c r="E36" s="5">
        <f>VLOOKUP($A36,'Trial Balance'!$A:$ZZ,E$1,FALSE)/1000</f>
        <v>390.91603999999995</v>
      </c>
      <c r="F36" s="5">
        <f>VLOOKUP($A36,'Trial Balance'!$A:$ZZ,F$1,FALSE)/1000</f>
        <v>422.26844</v>
      </c>
      <c r="G36" s="5">
        <f t="shared" ref="G36:G59" si="6">AVERAGEIF(C36:E36,"&lt;&gt;0")</f>
        <v>468.13130999999993</v>
      </c>
      <c r="H36" s="222">
        <f>VLOOKUP($A36,'Primary Circuit km'!$A:$AH,H$1,FALSE)</f>
        <v>221</v>
      </c>
      <c r="I36" s="222">
        <f>VLOOKUP($A36,'Primary Circuit km'!$A:$AH,I$1,FALSE)</f>
        <v>221</v>
      </c>
      <c r="J36" s="222">
        <f>VLOOKUP($A36,'Primary Circuit km'!$A:$AH,J$1,FALSE)</f>
        <v>225</v>
      </c>
      <c r="K36" s="222">
        <f>VLOOKUP($A36,'Primary Circuit km'!$A:$AH,K$1,FALSE)</f>
        <v>225</v>
      </c>
      <c r="L36" s="5">
        <f t="shared" ref="L36:L59" si="7">AVERAGEIF(H36:J36,"&lt;&gt;0")</f>
        <v>222.33333333333334</v>
      </c>
      <c r="M36" s="6">
        <f t="shared" ref="M36:M59" si="8">C36/H36*1000</f>
        <v>2332.640995475113</v>
      </c>
      <c r="N36" s="6">
        <f t="shared" ref="N36:N59" si="9">D36/I36*1000</f>
        <v>2253.231809954751</v>
      </c>
      <c r="O36" s="6">
        <f t="shared" ref="O36:P59" si="10">E36/J36*1000</f>
        <v>1737.4046222222219</v>
      </c>
      <c r="P36" s="266">
        <f t="shared" si="10"/>
        <v>1876.7486222222224</v>
      </c>
      <c r="Q36" s="114">
        <f t="shared" ref="Q36:Q59" si="11">AVERAGEIF(M36:O36,"&lt;&gt;0")</f>
        <v>2107.7591425506957</v>
      </c>
    </row>
    <row r="37" spans="1:17" x14ac:dyDescent="0.25">
      <c r="A37" s="32" t="s">
        <v>34</v>
      </c>
      <c r="C37" s="111">
        <f>VLOOKUP($A37,'Trial Balance'!$A:$ZZ,C$1,FALSE)/1000</f>
        <v>763.51242000000002</v>
      </c>
      <c r="D37" s="5">
        <f>VLOOKUP($A37,'Trial Balance'!$A:$ZZ,D$1,FALSE)/1000</f>
        <v>1007.9364300000001</v>
      </c>
      <c r="E37" s="5">
        <f>VLOOKUP($A37,'Trial Balance'!$A:$ZZ,E$1,FALSE)/1000</f>
        <v>1001.57277</v>
      </c>
      <c r="F37" s="5">
        <f>VLOOKUP($A37,'Trial Balance'!$A:$ZZ,F$1,FALSE)/1000</f>
        <v>1256.3213799999999</v>
      </c>
      <c r="G37" s="5">
        <f t="shared" si="6"/>
        <v>924.34054000000015</v>
      </c>
      <c r="H37" s="222">
        <f>VLOOKUP($A37,'Primary Circuit km'!$A:$AH,H$1,FALSE)</f>
        <v>358</v>
      </c>
      <c r="I37" s="222">
        <f>VLOOKUP($A37,'Primary Circuit km'!$A:$AH,I$1,FALSE)</f>
        <v>353</v>
      </c>
      <c r="J37" s="222">
        <f>VLOOKUP($A37,'Primary Circuit km'!$A:$AH,J$1,FALSE)</f>
        <v>364</v>
      </c>
      <c r="K37" s="222">
        <f>VLOOKUP($A37,'Primary Circuit km'!$A:$AH,K$1,FALSE)</f>
        <v>385</v>
      </c>
      <c r="L37" s="5">
        <f t="shared" si="7"/>
        <v>358.33333333333331</v>
      </c>
      <c r="M37" s="6">
        <f t="shared" si="8"/>
        <v>2132.7162569832403</v>
      </c>
      <c r="N37" s="6">
        <f t="shared" si="9"/>
        <v>2855.3439943342778</v>
      </c>
      <c r="O37" s="6">
        <f t="shared" si="10"/>
        <v>2751.573543956044</v>
      </c>
      <c r="P37" s="266">
        <f t="shared" si="10"/>
        <v>3263.1724155844154</v>
      </c>
      <c r="Q37" s="114">
        <f t="shared" si="11"/>
        <v>2579.8779317578542</v>
      </c>
    </row>
    <row r="38" spans="1:17" x14ac:dyDescent="0.25">
      <c r="A38" s="32" t="s">
        <v>35</v>
      </c>
      <c r="C38" s="111">
        <f>VLOOKUP($A38,'Trial Balance'!$A:$ZZ,C$1,FALSE)/1000</f>
        <v>4844.0337</v>
      </c>
      <c r="D38" s="5">
        <f>VLOOKUP($A38,'Trial Balance'!$A:$ZZ,D$1,FALSE)/1000</f>
        <v>4978.9109600000002</v>
      </c>
      <c r="E38" s="5">
        <f>VLOOKUP($A38,'Trial Balance'!$A:$ZZ,E$1,FALSE)/1000</f>
        <v>5012.8796400000001</v>
      </c>
      <c r="F38" s="5">
        <f>VLOOKUP($A38,'Trial Balance'!$A:$ZZ,F$1,FALSE)/1000</f>
        <v>5407.2033200000005</v>
      </c>
      <c r="G38" s="5">
        <f t="shared" si="6"/>
        <v>4945.2747666666664</v>
      </c>
      <c r="H38" s="222">
        <f>VLOOKUP($A38,'Primary Circuit km'!$A:$AH,H$1,FALSE)</f>
        <v>3060</v>
      </c>
      <c r="I38" s="222">
        <f>VLOOKUP($A38,'Primary Circuit km'!$A:$AH,I$1,FALSE)</f>
        <v>3070</v>
      </c>
      <c r="J38" s="222">
        <f>VLOOKUP($A38,'Primary Circuit km'!$A:$AH,J$1,FALSE)</f>
        <v>3077</v>
      </c>
      <c r="K38" s="222">
        <f>VLOOKUP($A38,'Primary Circuit km'!$A:$AH,K$1,FALSE)</f>
        <v>3100</v>
      </c>
      <c r="L38" s="5">
        <f t="shared" si="7"/>
        <v>3069</v>
      </c>
      <c r="M38" s="6">
        <f t="shared" si="8"/>
        <v>1583.0175490196079</v>
      </c>
      <c r="N38" s="6">
        <f t="shared" si="9"/>
        <v>1621.7951009771987</v>
      </c>
      <c r="O38" s="6">
        <f t="shared" si="10"/>
        <v>1629.1451543711407</v>
      </c>
      <c r="P38" s="266">
        <f t="shared" si="10"/>
        <v>1744.2591354838712</v>
      </c>
      <c r="Q38" s="114">
        <f t="shared" si="11"/>
        <v>1611.3192681226492</v>
      </c>
    </row>
    <row r="39" spans="1:17" x14ac:dyDescent="0.25">
      <c r="A39" s="32" t="s">
        <v>36</v>
      </c>
      <c r="C39" s="111">
        <f>VLOOKUP($A39,'Trial Balance'!$A:$ZZ,C$1,FALSE)/1000</f>
        <v>946.096</v>
      </c>
      <c r="D39" s="5">
        <f>VLOOKUP($A39,'Trial Balance'!$A:$ZZ,D$1,FALSE)/1000</f>
        <v>888.36</v>
      </c>
      <c r="E39" s="5">
        <f>VLOOKUP($A39,'Trial Balance'!$A:$ZZ,E$1,FALSE)/1000</f>
        <v>1212.9469999999999</v>
      </c>
      <c r="F39" s="5">
        <f>VLOOKUP($A39,'Trial Balance'!$A:$ZZ,F$1,FALSE)/1000</f>
        <v>978.92399999999998</v>
      </c>
      <c r="G39" s="5">
        <f t="shared" si="6"/>
        <v>1015.801</v>
      </c>
      <c r="H39" s="222">
        <f>VLOOKUP($A39,'Primary Circuit km'!$A:$AH,H$1,FALSE)</f>
        <v>1097</v>
      </c>
      <c r="I39" s="222">
        <f>VLOOKUP($A39,'Primary Circuit km'!$A:$AH,I$1,FALSE)</f>
        <v>1116</v>
      </c>
      <c r="J39" s="222">
        <f>VLOOKUP($A39,'Primary Circuit km'!$A:$AH,J$1,FALSE)</f>
        <v>1134</v>
      </c>
      <c r="K39" s="222">
        <f>VLOOKUP($A39,'Primary Circuit km'!$A:$AH,K$1,FALSE)</f>
        <v>1142</v>
      </c>
      <c r="L39" s="5">
        <f t="shared" si="7"/>
        <v>1115.6666666666667</v>
      </c>
      <c r="M39" s="6">
        <f t="shared" si="8"/>
        <v>862.43938012762078</v>
      </c>
      <c r="N39" s="6">
        <f t="shared" si="9"/>
        <v>796.02150537634407</v>
      </c>
      <c r="O39" s="6">
        <f t="shared" si="10"/>
        <v>1069.6181657848322</v>
      </c>
      <c r="P39" s="266">
        <f t="shared" si="10"/>
        <v>857.20140105078815</v>
      </c>
      <c r="Q39" s="114">
        <f t="shared" si="11"/>
        <v>909.35968376293238</v>
      </c>
    </row>
    <row r="40" spans="1:17" x14ac:dyDescent="0.25">
      <c r="A40" s="32" t="s">
        <v>37</v>
      </c>
      <c r="C40" s="111">
        <f>VLOOKUP($A40,'Trial Balance'!$A:$ZZ,C$1,FALSE)/1000</f>
        <v>1323.2362800000001</v>
      </c>
      <c r="D40" s="5">
        <f>VLOOKUP($A40,'Trial Balance'!$A:$ZZ,D$1,FALSE)/1000</f>
        <v>1021.16296</v>
      </c>
      <c r="E40" s="5">
        <f>VLOOKUP($A40,'Trial Balance'!$A:$ZZ,E$1,FALSE)/1000</f>
        <v>1095.6384399999999</v>
      </c>
      <c r="F40" s="5">
        <f>VLOOKUP($A40,'Trial Balance'!$A:$ZZ,F$1,FALSE)/1000</f>
        <v>1220.7402199999999</v>
      </c>
      <c r="G40" s="5">
        <f t="shared" si="6"/>
        <v>1146.6792266666669</v>
      </c>
      <c r="H40" s="222">
        <f>VLOOKUP($A40,'Primary Circuit km'!$A:$AH,H$1,FALSE)</f>
        <v>1028</v>
      </c>
      <c r="I40" s="222">
        <f>VLOOKUP($A40,'Primary Circuit km'!$A:$AH,I$1,FALSE)</f>
        <v>1029</v>
      </c>
      <c r="J40" s="222">
        <f>VLOOKUP($A40,'Primary Circuit km'!$A:$AH,J$1,FALSE)</f>
        <v>1024</v>
      </c>
      <c r="K40" s="222">
        <f>VLOOKUP($A40,'Primary Circuit km'!$A:$AH,K$1,FALSE)</f>
        <v>1028</v>
      </c>
      <c r="L40" s="5">
        <f t="shared" si="7"/>
        <v>1027</v>
      </c>
      <c r="M40" s="6">
        <f t="shared" si="8"/>
        <v>1287.1948249027239</v>
      </c>
      <c r="N40" s="6">
        <f t="shared" si="9"/>
        <v>992.38382896015548</v>
      </c>
      <c r="O40" s="6">
        <f t="shared" si="10"/>
        <v>1069.9594140624999</v>
      </c>
      <c r="P40" s="266">
        <f t="shared" si="10"/>
        <v>1187.4904863813229</v>
      </c>
      <c r="Q40" s="114">
        <f t="shared" si="11"/>
        <v>1116.5126893084598</v>
      </c>
    </row>
    <row r="41" spans="1:17" x14ac:dyDescent="0.25">
      <c r="A41" s="32" t="s">
        <v>38</v>
      </c>
      <c r="C41" s="111">
        <f>VLOOKUP($A41,'Trial Balance'!$A:$ZZ,C$1,FALSE)/1000</f>
        <v>2602.53827</v>
      </c>
      <c r="D41" s="5">
        <f>VLOOKUP($A41,'Trial Balance'!$A:$ZZ,D$1,FALSE)/1000</f>
        <v>2727.3387200000002</v>
      </c>
      <c r="E41" s="5">
        <f>VLOOKUP($A41,'Trial Balance'!$A:$ZZ,E$1,FALSE)/1000</f>
        <v>1807.1472200000001</v>
      </c>
      <c r="F41" s="5">
        <f>VLOOKUP($A41,'Trial Balance'!$A:$ZZ,F$1,FALSE)/1000</f>
        <v>2309.58716</v>
      </c>
      <c r="G41" s="5">
        <f t="shared" si="6"/>
        <v>2379.0080700000003</v>
      </c>
      <c r="H41" s="222">
        <f>VLOOKUP($A41,'Primary Circuit km'!$A:$AH,H$1,FALSE)</f>
        <v>2041</v>
      </c>
      <c r="I41" s="222">
        <f>VLOOKUP($A41,'Primary Circuit km'!$A:$AH,I$1,FALSE)</f>
        <v>2071</v>
      </c>
      <c r="J41" s="222">
        <f>VLOOKUP($A41,'Primary Circuit km'!$A:$AH,J$1,FALSE)</f>
        <v>2048</v>
      </c>
      <c r="K41" s="222">
        <f>VLOOKUP($A41,'Primary Circuit km'!$A:$AH,K$1,FALSE)</f>
        <v>2057</v>
      </c>
      <c r="L41" s="5">
        <f t="shared" si="7"/>
        <v>2053.3333333333335</v>
      </c>
      <c r="M41" s="6">
        <f t="shared" si="8"/>
        <v>1275.1289906908378</v>
      </c>
      <c r="N41" s="6">
        <f t="shared" si="9"/>
        <v>1316.9187445678417</v>
      </c>
      <c r="O41" s="6">
        <f t="shared" si="10"/>
        <v>882.39610351562499</v>
      </c>
      <c r="P41" s="266">
        <f t="shared" si="10"/>
        <v>1122.7939523578025</v>
      </c>
      <c r="Q41" s="114">
        <f t="shared" si="11"/>
        <v>1158.1479462581015</v>
      </c>
    </row>
    <row r="42" spans="1:17" x14ac:dyDescent="0.25">
      <c r="A42" s="32" t="s">
        <v>39</v>
      </c>
      <c r="C42" s="111">
        <f>VLOOKUP($A42,'Trial Balance'!$A:$ZZ,C$1,FALSE)/1000</f>
        <v>468.28593999999998</v>
      </c>
      <c r="D42" s="5">
        <f>VLOOKUP($A42,'Trial Balance'!$A:$ZZ,D$1,FALSE)/1000</f>
        <v>416.29257000000001</v>
      </c>
      <c r="E42" s="5">
        <f>VLOOKUP($A42,'Trial Balance'!$A:$ZZ,E$1,FALSE)/1000</f>
        <v>463.08037999999999</v>
      </c>
      <c r="F42" s="5">
        <f>VLOOKUP($A42,'Trial Balance'!$A:$ZZ,F$1,FALSE)/1000</f>
        <v>448.65827000000002</v>
      </c>
      <c r="G42" s="5">
        <f t="shared" si="6"/>
        <v>449.21963000000005</v>
      </c>
      <c r="H42" s="222">
        <f>VLOOKUP($A42,'Primary Circuit km'!$A:$AH,H$1,FALSE)</f>
        <v>368</v>
      </c>
      <c r="I42" s="222">
        <f>VLOOKUP($A42,'Primary Circuit km'!$A:$AH,I$1,FALSE)</f>
        <v>369</v>
      </c>
      <c r="J42" s="222">
        <f>VLOOKUP($A42,'Primary Circuit km'!$A:$AH,J$1,FALSE)</f>
        <v>325</v>
      </c>
      <c r="K42" s="222">
        <f>VLOOKUP($A42,'Primary Circuit km'!$A:$AH,K$1,FALSE)</f>
        <v>328</v>
      </c>
      <c r="L42" s="5">
        <f t="shared" si="7"/>
        <v>354</v>
      </c>
      <c r="M42" s="6">
        <f t="shared" si="8"/>
        <v>1272.5161413043477</v>
      </c>
      <c r="N42" s="6">
        <f t="shared" si="9"/>
        <v>1128.1641463414633</v>
      </c>
      <c r="O42" s="6">
        <f t="shared" si="10"/>
        <v>1424.8627076923078</v>
      </c>
      <c r="P42" s="266">
        <f t="shared" si="10"/>
        <v>1367.8605792682927</v>
      </c>
      <c r="Q42" s="114">
        <f t="shared" si="11"/>
        <v>1275.1809984460397</v>
      </c>
    </row>
    <row r="43" spans="1:17" x14ac:dyDescent="0.25">
      <c r="A43" s="32" t="s">
        <v>40</v>
      </c>
      <c r="C43" s="111">
        <f>VLOOKUP($A43,'Trial Balance'!$A:$ZZ,C$1,FALSE)/1000</f>
        <v>1463.19507</v>
      </c>
      <c r="D43" s="5">
        <f>VLOOKUP($A43,'Trial Balance'!$A:$ZZ,D$1,FALSE)/1000</f>
        <v>1531.472912577</v>
      </c>
      <c r="E43" s="5">
        <f>VLOOKUP($A43,'Trial Balance'!$A:$ZZ,E$1,FALSE)/1000</f>
        <v>1174.11393</v>
      </c>
      <c r="F43" s="5">
        <f>VLOOKUP($A43,'Trial Balance'!$A:$ZZ,F$1,FALSE)/1000</f>
        <v>1139.5741699999999</v>
      </c>
      <c r="G43" s="5">
        <f t="shared" si="6"/>
        <v>1389.5939708590001</v>
      </c>
      <c r="H43" s="256">
        <f>VLOOKUP($A43,'Primary Circuit km'!$A:$AH,H$1,FALSE)</f>
        <v>714</v>
      </c>
      <c r="I43" s="222">
        <f>VLOOKUP($A43,'Primary Circuit km'!$A:$AH,I$1,FALSE)</f>
        <v>675</v>
      </c>
      <c r="J43" s="222">
        <f>VLOOKUP($A43,'Primary Circuit km'!$A:$AH,J$1,FALSE)</f>
        <v>675</v>
      </c>
      <c r="K43" s="222">
        <f>VLOOKUP($A43,'Primary Circuit km'!$A:$AH,K$1,FALSE)</f>
        <v>671</v>
      </c>
      <c r="L43" s="222">
        <f t="shared" si="7"/>
        <v>688</v>
      </c>
      <c r="M43" s="218">
        <f t="shared" si="8"/>
        <v>2049.2928151260508</v>
      </c>
      <c r="N43" s="218">
        <f t="shared" si="9"/>
        <v>2268.8487593733335</v>
      </c>
      <c r="O43" s="218">
        <f t="shared" si="10"/>
        <v>1739.4280444444444</v>
      </c>
      <c r="P43" s="287">
        <f t="shared" si="10"/>
        <v>1698.3221609538002</v>
      </c>
      <c r="Q43" s="416">
        <f t="shared" si="11"/>
        <v>2019.1898729812765</v>
      </c>
    </row>
    <row r="44" spans="1:17" x14ac:dyDescent="0.25">
      <c r="A44" s="32" t="s">
        <v>41</v>
      </c>
      <c r="C44" s="111">
        <f>VLOOKUP($A44,'Trial Balance'!$A:$ZZ,C$1,FALSE)/1000</f>
        <v>410.77959999999996</v>
      </c>
      <c r="D44" s="5">
        <f>VLOOKUP($A44,'Trial Balance'!$A:$ZZ,D$1,FALSE)/1000</f>
        <v>555.23856999999998</v>
      </c>
      <c r="E44" s="5">
        <f>VLOOKUP($A44,'Trial Balance'!$A:$ZZ,E$1,FALSE)/1000</f>
        <v>439.41156000000001</v>
      </c>
      <c r="F44" s="5">
        <f>VLOOKUP($A44,'Trial Balance'!$A:$ZZ,F$1,FALSE)/1000</f>
        <v>537.67465000000004</v>
      </c>
      <c r="G44" s="5">
        <f t="shared" si="6"/>
        <v>468.47657666666663</v>
      </c>
      <c r="H44" s="5">
        <f>VLOOKUP($A44,'Primary Circuit km'!$A:$AH,H$1,FALSE)</f>
        <v>370</v>
      </c>
      <c r="I44" s="5">
        <f>VLOOKUP($A44,'Primary Circuit km'!$A:$AH,I$1,FALSE)</f>
        <v>370</v>
      </c>
      <c r="J44" s="5">
        <f>VLOOKUP($A44,'Primary Circuit km'!$A:$AH,J$1,FALSE)</f>
        <v>370</v>
      </c>
      <c r="K44" s="5">
        <f>VLOOKUP($A44,'Primary Circuit km'!$A:$AH,K$1,FALSE)</f>
        <v>370</v>
      </c>
      <c r="L44" s="5">
        <f t="shared" si="7"/>
        <v>370</v>
      </c>
      <c r="M44" s="6">
        <f t="shared" si="8"/>
        <v>1110.2151351351351</v>
      </c>
      <c r="N44" s="6">
        <f t="shared" si="9"/>
        <v>1500.6447837837839</v>
      </c>
      <c r="O44" s="6">
        <f t="shared" si="10"/>
        <v>1187.5988108108108</v>
      </c>
      <c r="P44" s="266">
        <f t="shared" si="10"/>
        <v>1453.17472972973</v>
      </c>
      <c r="Q44" s="114">
        <f t="shared" si="11"/>
        <v>1266.15290990991</v>
      </c>
    </row>
    <row r="45" spans="1:17" x14ac:dyDescent="0.25">
      <c r="A45" s="32" t="s">
        <v>42</v>
      </c>
      <c r="C45" s="111">
        <f>VLOOKUP($A45,'Trial Balance'!$A:$ZZ,C$1,FALSE)/1000</f>
        <v>903.97202000000004</v>
      </c>
      <c r="D45" s="5">
        <f>VLOOKUP($A45,'Trial Balance'!$A:$ZZ,D$1,FALSE)/1000</f>
        <v>1003.85217</v>
      </c>
      <c r="E45" s="5">
        <f>VLOOKUP($A45,'Trial Balance'!$A:$ZZ,E$1,FALSE)/1000</f>
        <v>925.25106999999991</v>
      </c>
      <c r="F45" s="5">
        <f>VLOOKUP($A45,'Trial Balance'!$A:$ZZ,F$1,FALSE)/1000</f>
        <v>1163.0586499999999</v>
      </c>
      <c r="G45" s="5">
        <f t="shared" si="6"/>
        <v>944.35842000000002</v>
      </c>
      <c r="H45" s="5">
        <f>VLOOKUP($A45,'Primary Circuit km'!$A:$AH,H$1,FALSE)</f>
        <v>1914</v>
      </c>
      <c r="I45" s="5">
        <f>VLOOKUP($A45,'Primary Circuit km'!$A:$AH,I$1,FALSE)</f>
        <v>2000</v>
      </c>
      <c r="J45" s="5">
        <f>VLOOKUP($A45,'Primary Circuit km'!$A:$AH,J$1,FALSE)</f>
        <v>2011</v>
      </c>
      <c r="K45" s="5">
        <f>VLOOKUP($A45,'Primary Circuit km'!$A:$AH,K$1,FALSE)</f>
        <v>2021</v>
      </c>
      <c r="L45" s="5">
        <f t="shared" si="7"/>
        <v>1975</v>
      </c>
      <c r="M45" s="6">
        <f t="shared" si="8"/>
        <v>472.2946812957158</v>
      </c>
      <c r="N45" s="6">
        <f t="shared" si="9"/>
        <v>501.926085</v>
      </c>
      <c r="O45" s="6">
        <f t="shared" si="10"/>
        <v>460.09501243162606</v>
      </c>
      <c r="P45" s="266">
        <f t="shared" si="10"/>
        <v>575.48671449777328</v>
      </c>
      <c r="Q45" s="114">
        <f t="shared" si="11"/>
        <v>478.10525957578056</v>
      </c>
    </row>
    <row r="46" spans="1:17" x14ac:dyDescent="0.25">
      <c r="A46" s="32" t="s">
        <v>43</v>
      </c>
      <c r="C46" s="111">
        <f>VLOOKUP($A46,'Trial Balance'!$A:$ZZ,C$1,FALSE)/1000</f>
        <v>186.02569</v>
      </c>
      <c r="D46" s="5">
        <f>VLOOKUP($A46,'Trial Balance'!$A:$ZZ,D$1,FALSE)/1000</f>
        <v>123.68310000000001</v>
      </c>
      <c r="E46" s="5">
        <f>VLOOKUP($A46,'Trial Balance'!$A:$ZZ,E$1,FALSE)/1000</f>
        <v>131.06897999999998</v>
      </c>
      <c r="F46" s="5">
        <f>VLOOKUP($A46,'Trial Balance'!$A:$ZZ,F$1,FALSE)/1000</f>
        <v>177.53426000000002</v>
      </c>
      <c r="G46" s="5">
        <f t="shared" si="6"/>
        <v>146.92592333333334</v>
      </c>
      <c r="H46" s="5">
        <f>VLOOKUP($A46,'Primary Circuit km'!$A:$AH,H$1,FALSE)</f>
        <v>221</v>
      </c>
      <c r="I46" s="5">
        <f>VLOOKUP($A46,'Primary Circuit km'!$A:$AH,I$1,FALSE)</f>
        <v>222</v>
      </c>
      <c r="J46" s="5">
        <f>VLOOKUP($A46,'Primary Circuit km'!$A:$AH,J$1,FALSE)</f>
        <v>220</v>
      </c>
      <c r="K46" s="5">
        <f>VLOOKUP($A46,'Primary Circuit km'!$A:$AH,K$1,FALSE)</f>
        <v>220</v>
      </c>
      <c r="L46" s="5">
        <f t="shared" si="7"/>
        <v>221</v>
      </c>
      <c r="M46" s="6">
        <f t="shared" si="8"/>
        <v>841.74520361990949</v>
      </c>
      <c r="N46" s="6">
        <f t="shared" si="9"/>
        <v>557.13108108108111</v>
      </c>
      <c r="O46" s="6">
        <f t="shared" si="10"/>
        <v>595.7680909090908</v>
      </c>
      <c r="P46" s="266">
        <f t="shared" si="10"/>
        <v>806.97390909090916</v>
      </c>
      <c r="Q46" s="114">
        <f t="shared" si="11"/>
        <v>664.88145853669391</v>
      </c>
    </row>
    <row r="47" spans="1:17" x14ac:dyDescent="0.25">
      <c r="A47" s="32" t="s">
        <v>44</v>
      </c>
      <c r="C47" s="111">
        <f>VLOOKUP($A47,'Trial Balance'!$A:$ZZ,C$1,FALSE)/1000</f>
        <v>696.98199999999997</v>
      </c>
      <c r="D47" s="5">
        <f>VLOOKUP($A47,'Trial Balance'!$A:$ZZ,D$1,FALSE)/1000</f>
        <v>572.33146999999997</v>
      </c>
      <c r="E47" s="5">
        <f>VLOOKUP($A47,'Trial Balance'!$A:$ZZ,E$1,FALSE)/1000</f>
        <v>797.63032999999996</v>
      </c>
      <c r="F47" s="5">
        <f>VLOOKUP($A47,'Trial Balance'!$A:$ZZ,F$1,FALSE)/1000</f>
        <v>1228.8250800000001</v>
      </c>
      <c r="G47" s="5">
        <f t="shared" si="6"/>
        <v>688.98126666666667</v>
      </c>
      <c r="H47" s="5">
        <f>VLOOKUP($A47,'Primary Circuit km'!$A:$AH,H$1,FALSE)</f>
        <v>1010</v>
      </c>
      <c r="I47" s="5">
        <f>VLOOKUP($A47,'Primary Circuit km'!$A:$AH,I$1,FALSE)</f>
        <v>1006</v>
      </c>
      <c r="J47" s="5">
        <f>VLOOKUP($A47,'Primary Circuit km'!$A:$AH,J$1,FALSE)</f>
        <v>989</v>
      </c>
      <c r="K47" s="5">
        <f>VLOOKUP($A47,'Primary Circuit km'!$A:$AH,K$1,FALSE)</f>
        <v>998</v>
      </c>
      <c r="L47" s="5">
        <f t="shared" si="7"/>
        <v>1001.6666666666666</v>
      </c>
      <c r="M47" s="6">
        <f t="shared" si="8"/>
        <v>690.08118811881184</v>
      </c>
      <c r="N47" s="6">
        <f t="shared" si="9"/>
        <v>568.91796222664016</v>
      </c>
      <c r="O47" s="6">
        <f t="shared" si="10"/>
        <v>806.50185035389279</v>
      </c>
      <c r="P47" s="266">
        <f t="shared" si="10"/>
        <v>1231.2876553106214</v>
      </c>
      <c r="Q47" s="114">
        <f t="shared" si="11"/>
        <v>688.50033356644826</v>
      </c>
    </row>
    <row r="48" spans="1:17" x14ac:dyDescent="0.25">
      <c r="A48" s="32" t="s">
        <v>45</v>
      </c>
      <c r="C48" s="111">
        <f>VLOOKUP($A48,'Trial Balance'!$A:$ZZ,C$1,FALSE)/1000</f>
        <v>247.06461999999999</v>
      </c>
      <c r="D48" s="5">
        <f>VLOOKUP($A48,'Trial Balance'!$A:$ZZ,D$1,FALSE)/1000</f>
        <v>227.04911999999999</v>
      </c>
      <c r="E48" s="5">
        <f>VLOOKUP($A48,'Trial Balance'!$A:$ZZ,E$1,FALSE)/1000</f>
        <v>214.18674999999999</v>
      </c>
      <c r="F48" s="5">
        <f>VLOOKUP($A48,'Trial Balance'!$A:$ZZ,F$1,FALSE)/1000</f>
        <v>284.94796000000002</v>
      </c>
      <c r="G48" s="5">
        <f t="shared" si="6"/>
        <v>229.43349666666666</v>
      </c>
      <c r="H48" s="5">
        <f>VLOOKUP($A48,'Primary Circuit km'!$A:$AH,H$1,FALSE)</f>
        <v>200</v>
      </c>
      <c r="I48" s="5">
        <f>VLOOKUP($A48,'Primary Circuit km'!$A:$AH,I$1,FALSE)</f>
        <v>200</v>
      </c>
      <c r="J48" s="5">
        <f>VLOOKUP($A48,'Primary Circuit km'!$A:$AH,J$1,FALSE)</f>
        <v>200</v>
      </c>
      <c r="K48" s="5">
        <f>VLOOKUP($A48,'Primary Circuit km'!$A:$AH,K$1,FALSE)</f>
        <v>200</v>
      </c>
      <c r="L48" s="5">
        <f t="shared" si="7"/>
        <v>200</v>
      </c>
      <c r="M48" s="6">
        <f t="shared" si="8"/>
        <v>1235.3231000000001</v>
      </c>
      <c r="N48" s="6">
        <f t="shared" si="9"/>
        <v>1135.2456</v>
      </c>
      <c r="O48" s="6">
        <f t="shared" si="10"/>
        <v>1070.9337499999999</v>
      </c>
      <c r="P48" s="266">
        <f t="shared" si="10"/>
        <v>1424.7398000000003</v>
      </c>
      <c r="Q48" s="114">
        <f t="shared" si="11"/>
        <v>1147.1674833333334</v>
      </c>
    </row>
    <row r="49" spans="1:17" x14ac:dyDescent="0.25">
      <c r="A49" s="32" t="s">
        <v>46</v>
      </c>
      <c r="C49" s="111">
        <f>VLOOKUP($A49,'Trial Balance'!$A:$ZZ,C$1,FALSE)/1000</f>
        <v>2377.05141</v>
      </c>
      <c r="D49" s="5">
        <f>VLOOKUP($A49,'Trial Balance'!$A:$ZZ,D$1,FALSE)/1000</f>
        <v>2224.1152700000002</v>
      </c>
      <c r="E49" s="5">
        <f>VLOOKUP($A49,'Trial Balance'!$A:$ZZ,E$1,FALSE)/1000</f>
        <v>2194.6216899999999</v>
      </c>
      <c r="F49" s="5">
        <f>VLOOKUP($A49,'Trial Balance'!$A:$ZZ,F$1,FALSE)/1000</f>
        <v>1971.34773</v>
      </c>
      <c r="G49" s="5">
        <f t="shared" si="6"/>
        <v>2265.2627900000002</v>
      </c>
      <c r="H49" s="5">
        <f>VLOOKUP($A49,'Primary Circuit km'!$A:$AH,H$1,FALSE)</f>
        <v>738</v>
      </c>
      <c r="I49" s="5">
        <f>VLOOKUP($A49,'Primary Circuit km'!$A:$AH,I$1,FALSE)</f>
        <v>738</v>
      </c>
      <c r="J49" s="5">
        <f>VLOOKUP($A49,'Primary Circuit km'!$A:$AH,J$1,FALSE)</f>
        <v>738</v>
      </c>
      <c r="K49" s="5">
        <f>VLOOKUP($A49,'Primary Circuit km'!$A:$AH,K$1,FALSE)</f>
        <v>739</v>
      </c>
      <c r="L49" s="5">
        <f t="shared" si="7"/>
        <v>738</v>
      </c>
      <c r="M49" s="6">
        <f t="shared" si="8"/>
        <v>3220.9368699186994</v>
      </c>
      <c r="N49" s="6">
        <f t="shared" si="9"/>
        <v>3013.7063279132794</v>
      </c>
      <c r="O49" s="6">
        <f t="shared" si="10"/>
        <v>2973.7421273712735</v>
      </c>
      <c r="P49" s="266">
        <f t="shared" si="10"/>
        <v>2667.5882679296346</v>
      </c>
      <c r="Q49" s="114">
        <f t="shared" si="11"/>
        <v>3069.4617750677512</v>
      </c>
    </row>
    <row r="50" spans="1:17" x14ac:dyDescent="0.25">
      <c r="A50" s="32" t="s">
        <v>47</v>
      </c>
      <c r="C50" s="111">
        <f>VLOOKUP($A50,'Trial Balance'!$A:$ZZ,C$1,FALSE)/1000</f>
        <v>104.28098</v>
      </c>
      <c r="D50" s="5">
        <f>VLOOKUP($A50,'Trial Balance'!$A:$ZZ,D$1,FALSE)/1000</f>
        <v>120.82041000000001</v>
      </c>
      <c r="E50" s="5">
        <f>VLOOKUP($A50,'Trial Balance'!$A:$ZZ,E$1,FALSE)/1000</f>
        <v>109.83234</v>
      </c>
      <c r="F50" s="5">
        <f>VLOOKUP($A50,'Trial Balance'!$A:$ZZ,F$1,FALSE)/1000</f>
        <v>90.028429999999986</v>
      </c>
      <c r="G50" s="5">
        <f t="shared" si="6"/>
        <v>111.64457666666668</v>
      </c>
      <c r="H50" s="5">
        <f>VLOOKUP($A50,'Primary Circuit km'!$A:$AH,H$1,FALSE)</f>
        <v>81</v>
      </c>
      <c r="I50" s="5">
        <f>VLOOKUP($A50,'Primary Circuit km'!$A:$AH,I$1,FALSE)</f>
        <v>81</v>
      </c>
      <c r="J50" s="5">
        <f>VLOOKUP($A50,'Primary Circuit km'!$A:$AH,J$1,FALSE)</f>
        <v>81</v>
      </c>
      <c r="K50" s="5">
        <f>VLOOKUP($A50,'Primary Circuit km'!$A:$AH,K$1,FALSE)</f>
        <v>81</v>
      </c>
      <c r="L50" s="5">
        <f t="shared" si="7"/>
        <v>81</v>
      </c>
      <c r="M50" s="6">
        <f t="shared" si="8"/>
        <v>1287.4195061728394</v>
      </c>
      <c r="N50" s="6">
        <f t="shared" si="9"/>
        <v>1491.6100000000001</v>
      </c>
      <c r="O50" s="6">
        <f t="shared" si="10"/>
        <v>1355.9548148148149</v>
      </c>
      <c r="P50" s="266">
        <f t="shared" si="10"/>
        <v>1111.4620987654321</v>
      </c>
      <c r="Q50" s="114">
        <f t="shared" si="11"/>
        <v>1378.3281069958848</v>
      </c>
    </row>
    <row r="51" spans="1:17" x14ac:dyDescent="0.25">
      <c r="A51" s="32" t="s">
        <v>48</v>
      </c>
      <c r="C51" s="111">
        <f>VLOOKUP($A51,'Trial Balance'!$A:$ZZ,C$1,FALSE)/1000</f>
        <v>326.87526000000003</v>
      </c>
      <c r="D51" s="5">
        <f>VLOOKUP($A51,'Trial Balance'!$A:$ZZ,D$1,FALSE)/1000</f>
        <v>309.9742</v>
      </c>
      <c r="E51" s="5">
        <f>VLOOKUP($A51,'Trial Balance'!$A:$ZZ,E$1,FALSE)/1000</f>
        <v>335.33186000000001</v>
      </c>
      <c r="F51" s="5">
        <f>VLOOKUP($A51,'Trial Balance'!$A:$ZZ,F$1,FALSE)/1000</f>
        <v>287.99988000000002</v>
      </c>
      <c r="G51" s="5">
        <f t="shared" si="6"/>
        <v>324.06044000000003</v>
      </c>
      <c r="H51" s="217">
        <f>VLOOKUP($A51,'Primary Circuit km'!$A:$AH,H$1,FALSE)</f>
        <v>107</v>
      </c>
      <c r="I51" s="5">
        <f>VLOOKUP($A51,'Primary Circuit km'!$A:$AH,I$1,FALSE)</f>
        <v>107</v>
      </c>
      <c r="J51" s="5">
        <f>VLOOKUP($A51,'Primary Circuit km'!$A:$AH,J$1,FALSE)</f>
        <v>113</v>
      </c>
      <c r="K51" s="5">
        <f>VLOOKUP($A51,'Primary Circuit km'!$A:$AH,K$1,FALSE)</f>
        <v>113</v>
      </c>
      <c r="L51" s="5">
        <f t="shared" si="7"/>
        <v>109</v>
      </c>
      <c r="M51" s="6">
        <f t="shared" si="8"/>
        <v>3054.9089719626172</v>
      </c>
      <c r="N51" s="6">
        <f t="shared" si="9"/>
        <v>2896.9551401869162</v>
      </c>
      <c r="O51" s="6">
        <f t="shared" si="10"/>
        <v>2967.5385840707963</v>
      </c>
      <c r="P51" s="266">
        <f t="shared" si="10"/>
        <v>2548.671504424779</v>
      </c>
      <c r="Q51" s="114">
        <f t="shared" si="11"/>
        <v>2973.1342320734434</v>
      </c>
    </row>
    <row r="52" spans="1:17" x14ac:dyDescent="0.25">
      <c r="A52" s="32" t="s">
        <v>49</v>
      </c>
      <c r="C52" s="111">
        <f>VLOOKUP($A52,'Trial Balance'!$A:$ZZ,C$1,FALSE)/1000</f>
        <v>468.91071999999997</v>
      </c>
      <c r="D52" s="5">
        <f>VLOOKUP($A52,'Trial Balance'!$A:$ZZ,D$1,FALSE)/1000</f>
        <v>501.33873</v>
      </c>
      <c r="E52" s="5">
        <f>VLOOKUP($A52,'Trial Balance'!$A:$ZZ,E$1,FALSE)/1000</f>
        <v>497.11109999999996</v>
      </c>
      <c r="F52" s="5">
        <f>VLOOKUP($A52,'Trial Balance'!$A:$ZZ,F$1,FALSE)/1000</f>
        <v>513.69902999999999</v>
      </c>
      <c r="G52" s="5">
        <f t="shared" si="6"/>
        <v>489.12018333333327</v>
      </c>
      <c r="H52" s="256">
        <f>VLOOKUP($A52,'Primary Circuit km'!$A:$AH,H$1,FALSE)</f>
        <v>610</v>
      </c>
      <c r="I52" s="222">
        <f>VLOOKUP($A52,'Primary Circuit km'!$A:$AH,I$1,FALSE)</f>
        <v>610</v>
      </c>
      <c r="J52" s="222">
        <f>VLOOKUP($A52,'Primary Circuit km'!$A:$AH,J$1,FALSE)</f>
        <v>610</v>
      </c>
      <c r="K52" s="222">
        <f>VLOOKUP($A52,'Primary Circuit km'!$A:$AH,K$1,FALSE)</f>
        <v>612</v>
      </c>
      <c r="L52" s="222">
        <f t="shared" si="7"/>
        <v>610</v>
      </c>
      <c r="M52" s="218">
        <f t="shared" si="8"/>
        <v>768.70609836065569</v>
      </c>
      <c r="N52" s="218">
        <f t="shared" si="9"/>
        <v>821.86677049180321</v>
      </c>
      <c r="O52" s="218">
        <f t="shared" si="10"/>
        <v>814.93622950819667</v>
      </c>
      <c r="P52" s="287">
        <f t="shared" si="10"/>
        <v>839.37750000000005</v>
      </c>
      <c r="Q52" s="416">
        <f t="shared" si="11"/>
        <v>801.83636612021849</v>
      </c>
    </row>
    <row r="53" spans="1:17" x14ac:dyDescent="0.25">
      <c r="A53" s="32" t="s">
        <v>50</v>
      </c>
      <c r="C53" s="111">
        <f>VLOOKUP($A53,'Trial Balance'!$A:$ZZ,C$1,FALSE)/1000</f>
        <v>3550.6862999999998</v>
      </c>
      <c r="D53" s="5">
        <f>VLOOKUP($A53,'Trial Balance'!$A:$ZZ,D$1,FALSE)/1000</f>
        <v>2661.38393</v>
      </c>
      <c r="E53" s="5">
        <f>VLOOKUP($A53,'Trial Balance'!$A:$ZZ,E$1,FALSE)/1000</f>
        <v>2911.8712300000002</v>
      </c>
      <c r="F53" s="5">
        <f>VLOOKUP($A53,'Trial Balance'!$A:$ZZ,F$1,FALSE)/1000</f>
        <v>4167.4875700000002</v>
      </c>
      <c r="G53" s="5">
        <f t="shared" si="6"/>
        <v>3041.3138199999999</v>
      </c>
      <c r="H53" s="256">
        <f>VLOOKUP($A53,'Primary Circuit km'!$A:$AH,H$1,FALSE)</f>
        <v>1268</v>
      </c>
      <c r="I53" s="222">
        <f>VLOOKUP($A53,'Primary Circuit km'!$A:$AH,I$1,FALSE)</f>
        <v>1266</v>
      </c>
      <c r="J53" s="222">
        <f>VLOOKUP($A53,'Primary Circuit km'!$A:$AH,J$1,FALSE)</f>
        <v>1261</v>
      </c>
      <c r="K53" s="222">
        <f>VLOOKUP($A53,'Primary Circuit km'!$A:$AH,K$1,FALSE)</f>
        <v>1270</v>
      </c>
      <c r="L53" s="222">
        <f t="shared" si="7"/>
        <v>1265</v>
      </c>
      <c r="M53" s="218">
        <f t="shared" si="8"/>
        <v>2800.2257886435327</v>
      </c>
      <c r="N53" s="218">
        <f t="shared" si="9"/>
        <v>2102.1989968404423</v>
      </c>
      <c r="O53" s="218">
        <f t="shared" si="10"/>
        <v>2309.1762331482951</v>
      </c>
      <c r="P53" s="287">
        <f t="shared" si="10"/>
        <v>3281.4862755905515</v>
      </c>
      <c r="Q53" s="416">
        <f t="shared" si="11"/>
        <v>2403.8670062107567</v>
      </c>
    </row>
    <row r="54" spans="1:17" x14ac:dyDescent="0.25">
      <c r="A54" s="32" t="s">
        <v>51</v>
      </c>
      <c r="C54" s="111">
        <f>VLOOKUP($A54,'Trial Balance'!$A:$ZZ,C$1,FALSE)/1000</f>
        <v>116.44788</v>
      </c>
      <c r="D54" s="5">
        <f>VLOOKUP($A54,'Trial Balance'!$A:$ZZ,D$1,FALSE)/1000</f>
        <v>150.55543</v>
      </c>
      <c r="E54" s="5">
        <f>VLOOKUP($A54,'Trial Balance'!$A:$ZZ,E$1,FALSE)/1000</f>
        <v>119.42392</v>
      </c>
      <c r="F54" s="5">
        <f>VLOOKUP($A54,'Trial Balance'!$A:$ZZ,F$1,FALSE)/1000</f>
        <v>107.58436</v>
      </c>
      <c r="G54" s="5">
        <f t="shared" si="6"/>
        <v>128.80907666666667</v>
      </c>
      <c r="H54" s="256">
        <f>VLOOKUP($A54,'Primary Circuit km'!$A:$AH,H$1,FALSE)</f>
        <v>132</v>
      </c>
      <c r="I54" s="222">
        <f>VLOOKUP($A54,'Primary Circuit km'!$A:$AH,I$1,FALSE)</f>
        <v>67</v>
      </c>
      <c r="J54" s="222">
        <f>VLOOKUP($A54,'Primary Circuit km'!$A:$AH,J$1,FALSE)</f>
        <v>77</v>
      </c>
      <c r="K54" s="222">
        <f>VLOOKUP($A54,'Primary Circuit km'!$A:$AH,K$1,FALSE)</f>
        <v>81</v>
      </c>
      <c r="L54" s="222">
        <f t="shared" si="7"/>
        <v>92</v>
      </c>
      <c r="M54" s="218">
        <f t="shared" si="8"/>
        <v>882.18090909090904</v>
      </c>
      <c r="N54" s="218">
        <f t="shared" si="9"/>
        <v>2247.0959701492538</v>
      </c>
      <c r="O54" s="218">
        <f t="shared" si="10"/>
        <v>1550.9599999999998</v>
      </c>
      <c r="P54" s="287">
        <f t="shared" si="10"/>
        <v>1328.201975308642</v>
      </c>
      <c r="Q54" s="416">
        <f t="shared" si="11"/>
        <v>1560.078959746721</v>
      </c>
    </row>
    <row r="55" spans="1:17" x14ac:dyDescent="0.25">
      <c r="A55" s="32" t="s">
        <v>52</v>
      </c>
      <c r="C55" s="111">
        <f>VLOOKUP($A55,'Trial Balance'!$A:$ZZ,C$1,FALSE)/1000</f>
        <v>21868.96284</v>
      </c>
      <c r="D55" s="5">
        <f>VLOOKUP($A55,'Trial Balance'!$A:$ZZ,D$1,FALSE)/1000</f>
        <v>23263.633530000003</v>
      </c>
      <c r="E55" s="5">
        <f>VLOOKUP($A55,'Trial Balance'!$A:$ZZ,E$1,FALSE)/1000</f>
        <v>25849.87198</v>
      </c>
      <c r="F55" s="5">
        <f>VLOOKUP($A55,'Trial Balance'!$A:$ZZ,F$1,FALSE)/1000</f>
        <v>29596.01035</v>
      </c>
      <c r="G55" s="5">
        <f t="shared" si="6"/>
        <v>23660.822783333333</v>
      </c>
      <c r="H55" s="256">
        <f>VLOOKUP($A55,'Primary Circuit km'!$A:$AH,H$1,FALSE)</f>
        <v>10528</v>
      </c>
      <c r="I55" s="222">
        <f>VLOOKUP($A55,'Primary Circuit km'!$A:$AH,I$1,FALSE)</f>
        <v>10597</v>
      </c>
      <c r="J55" s="222">
        <f>VLOOKUP($A55,'Primary Circuit km'!$A:$AH,J$1,FALSE)</f>
        <v>10625</v>
      </c>
      <c r="K55" s="222">
        <f>VLOOKUP($A55,'Primary Circuit km'!$A:$AH,K$1,FALSE)</f>
        <v>10663</v>
      </c>
      <c r="L55" s="222">
        <f t="shared" si="7"/>
        <v>10583.333333333334</v>
      </c>
      <c r="M55" s="218">
        <f t="shared" si="8"/>
        <v>2077.2191147416415</v>
      </c>
      <c r="N55" s="218">
        <f t="shared" si="9"/>
        <v>2195.3037208643959</v>
      </c>
      <c r="O55" s="218">
        <f t="shared" si="10"/>
        <v>2432.9291275294117</v>
      </c>
      <c r="P55" s="287">
        <f t="shared" si="10"/>
        <v>2775.5800759636127</v>
      </c>
      <c r="Q55" s="416">
        <f t="shared" si="11"/>
        <v>2235.1506543784831</v>
      </c>
    </row>
    <row r="56" spans="1:17" x14ac:dyDescent="0.25">
      <c r="A56" s="32" t="s">
        <v>53</v>
      </c>
      <c r="C56" s="111">
        <f>VLOOKUP($A56,'Trial Balance'!$A:$ZZ,C$1,FALSE)/1000</f>
        <v>575.63909999999998</v>
      </c>
      <c r="D56" s="5">
        <f>VLOOKUP($A56,'Trial Balance'!$A:$ZZ,D$1,FALSE)/1000</f>
        <v>455.76390000000004</v>
      </c>
      <c r="E56" s="5">
        <f>VLOOKUP($A56,'Trial Balance'!$A:$ZZ,E$1,FALSE)/1000</f>
        <v>470.42912000000001</v>
      </c>
      <c r="F56" s="5">
        <f>VLOOKUP($A56,'Trial Balance'!$A:$ZZ,F$1,FALSE)/1000</f>
        <v>461.35672999999997</v>
      </c>
      <c r="G56" s="5">
        <f t="shared" si="6"/>
        <v>500.61070666666666</v>
      </c>
      <c r="H56" s="256">
        <f>VLOOKUP($A56,'Primary Circuit km'!$A:$AH,H$1,FALSE)</f>
        <v>286</v>
      </c>
      <c r="I56" s="222">
        <f>VLOOKUP($A56,'Primary Circuit km'!$A:$AH,I$1,FALSE)</f>
        <v>291</v>
      </c>
      <c r="J56" s="222">
        <f>VLOOKUP($A56,'Primary Circuit km'!$A:$AH,J$1,FALSE)</f>
        <v>292</v>
      </c>
      <c r="K56" s="222">
        <f>VLOOKUP($A56,'Primary Circuit km'!$A:$AH,K$1,FALSE)</f>
        <v>300</v>
      </c>
      <c r="L56" s="222">
        <f t="shared" si="7"/>
        <v>289.66666666666669</v>
      </c>
      <c r="M56" s="218">
        <f t="shared" si="8"/>
        <v>2012.7241258741258</v>
      </c>
      <c r="N56" s="218">
        <f t="shared" si="9"/>
        <v>1566.1989690721653</v>
      </c>
      <c r="O56" s="218">
        <f t="shared" si="10"/>
        <v>1611.0586301369863</v>
      </c>
      <c r="P56" s="287">
        <f t="shared" si="10"/>
        <v>1537.8557666666666</v>
      </c>
      <c r="Q56" s="416">
        <f t="shared" si="11"/>
        <v>1729.9939083610923</v>
      </c>
    </row>
    <row r="57" spans="1:17" x14ac:dyDescent="0.25">
      <c r="A57" s="32" t="s">
        <v>55</v>
      </c>
      <c r="C57" s="111">
        <f>VLOOKUP($A57,'Trial Balance'!$A:$ZZ,C$1,FALSE)/1000</f>
        <v>1921.8537699999999</v>
      </c>
      <c r="D57" s="5">
        <f>VLOOKUP($A57,'Trial Balance'!$A:$ZZ,D$1,FALSE)/1000</f>
        <v>1704.5025000000001</v>
      </c>
      <c r="E57" s="5">
        <f>VLOOKUP($A57,'Trial Balance'!$A:$ZZ,E$1,FALSE)/1000</f>
        <v>1715.9101499999999</v>
      </c>
      <c r="F57" s="5">
        <f>VLOOKUP($A57,'Trial Balance'!$A:$ZZ,F$1,FALSE)/1000</f>
        <v>1893.78954</v>
      </c>
      <c r="G57" s="5">
        <f t="shared" si="6"/>
        <v>1780.7554733333334</v>
      </c>
      <c r="H57" s="5">
        <f>VLOOKUP($A57,'Primary Circuit km'!$A:$AH,H$1,FALSE)</f>
        <v>490</v>
      </c>
      <c r="I57" s="5">
        <f>VLOOKUP($A57,'Primary Circuit km'!$A:$AH,I$1,FALSE)</f>
        <v>494</v>
      </c>
      <c r="J57" s="5">
        <f>VLOOKUP($A57,'Primary Circuit km'!$A:$AH,J$1,FALSE)</f>
        <v>497</v>
      </c>
      <c r="K57" s="5">
        <f>VLOOKUP($A57,'Primary Circuit km'!$A:$AH,K$1,FALSE)</f>
        <v>497</v>
      </c>
      <c r="L57" s="5">
        <f t="shared" si="7"/>
        <v>493.66666666666669</v>
      </c>
      <c r="M57" s="6">
        <f t="shared" si="8"/>
        <v>3922.1505510204083</v>
      </c>
      <c r="N57" s="6">
        <f t="shared" si="9"/>
        <v>3450.40991902834</v>
      </c>
      <c r="O57" s="6">
        <f t="shared" si="10"/>
        <v>3452.5355130784706</v>
      </c>
      <c r="P57" s="266">
        <f t="shared" si="10"/>
        <v>3810.4417303822938</v>
      </c>
      <c r="Q57" s="114">
        <f t="shared" si="11"/>
        <v>3608.365327709073</v>
      </c>
    </row>
    <row r="58" spans="1:17" x14ac:dyDescent="0.25">
      <c r="A58" s="32" t="s">
        <v>56</v>
      </c>
      <c r="C58" s="111">
        <f>VLOOKUP($A58,'Trial Balance'!$A:$ZZ,C$1,FALSE)/1000</f>
        <v>44.106970000000004</v>
      </c>
      <c r="D58" s="5">
        <f>VLOOKUP($A58,'Trial Balance'!$A:$ZZ,D$1,FALSE)/1000</f>
        <v>57.574080000000002</v>
      </c>
      <c r="E58" s="5">
        <f>VLOOKUP($A58,'Trial Balance'!$A:$ZZ,E$1,FALSE)/1000</f>
        <v>71.145910000000001</v>
      </c>
      <c r="F58" s="5">
        <f>VLOOKUP($A58,'Trial Balance'!$A:$ZZ,F$1,FALSE)/1000</f>
        <v>88.655860000000004</v>
      </c>
      <c r="G58" s="5">
        <f t="shared" si="6"/>
        <v>57.608986666666659</v>
      </c>
      <c r="H58" s="5">
        <f>VLOOKUP($A58,'Primary Circuit km'!$A:$AH,H$1,FALSE)</f>
        <v>86</v>
      </c>
      <c r="I58" s="5">
        <f>VLOOKUP($A58,'Primary Circuit km'!$A:$AH,I$1,FALSE)</f>
        <v>87</v>
      </c>
      <c r="J58" s="5">
        <f>VLOOKUP($A58,'Primary Circuit km'!$A:$AH,J$1,FALSE)</f>
        <v>89</v>
      </c>
      <c r="K58" s="5">
        <f>VLOOKUP($A58,'Primary Circuit km'!$A:$AH,K$1,FALSE)</f>
        <v>90</v>
      </c>
      <c r="L58" s="5">
        <f t="shared" si="7"/>
        <v>87.333333333333329</v>
      </c>
      <c r="M58" s="6">
        <f t="shared" si="8"/>
        <v>512.8717441860465</v>
      </c>
      <c r="N58" s="6">
        <f t="shared" si="9"/>
        <v>661.77103448275864</v>
      </c>
      <c r="O58" s="6">
        <f t="shared" si="10"/>
        <v>799.39224719101117</v>
      </c>
      <c r="P58" s="266">
        <f t="shared" si="10"/>
        <v>985.06511111111115</v>
      </c>
      <c r="Q58" s="114">
        <f t="shared" si="11"/>
        <v>658.0116752866054</v>
      </c>
    </row>
    <row r="59" spans="1:17" ht="15.75" thickBot="1" x14ac:dyDescent="0.3">
      <c r="A59" s="33" t="s">
        <v>57</v>
      </c>
      <c r="C59" s="121">
        <f>VLOOKUP($A59,'Trial Balance'!$A:$ZZ,C$1,FALSE)/1000</f>
        <v>825.69028000000003</v>
      </c>
      <c r="D59" s="122">
        <f>VLOOKUP($A59,'Trial Balance'!$A:$ZZ,D$1,FALSE)/1000</f>
        <v>767.62036999999998</v>
      </c>
      <c r="E59" s="122">
        <f>VLOOKUP($A59,'Trial Balance'!$A:$ZZ,E$1,FALSE)/1000</f>
        <v>719.15018999999995</v>
      </c>
      <c r="F59" s="122">
        <f>VLOOKUP($A59,'Trial Balance'!$A:$ZZ,F$1,FALSE)/1000</f>
        <v>987.87552000000005</v>
      </c>
      <c r="G59" s="122">
        <f t="shared" si="6"/>
        <v>770.82027999999991</v>
      </c>
      <c r="H59" s="122">
        <f>VLOOKUP($A59,'Primary Circuit km'!$A:$AH,H$1,FALSE)</f>
        <v>560</v>
      </c>
      <c r="I59" s="122">
        <f>VLOOKUP($A59,'Primary Circuit km'!$A:$AH,I$1,FALSE)</f>
        <v>577</v>
      </c>
      <c r="J59" s="122">
        <f>VLOOKUP($A59,'Primary Circuit km'!$A:$AH,J$1,FALSE)</f>
        <v>583</v>
      </c>
      <c r="K59" s="122">
        <f>VLOOKUP($A59,'Primary Circuit km'!$A:$AH,K$1,FALSE)</f>
        <v>589</v>
      </c>
      <c r="L59" s="122">
        <f t="shared" si="7"/>
        <v>573.33333333333337</v>
      </c>
      <c r="M59" s="116">
        <f t="shared" si="8"/>
        <v>1474.4469285714285</v>
      </c>
      <c r="N59" s="116">
        <f t="shared" si="9"/>
        <v>1330.3645927209704</v>
      </c>
      <c r="O59" s="116">
        <f t="shared" si="10"/>
        <v>1233.5337735849057</v>
      </c>
      <c r="P59" s="267">
        <f t="shared" si="10"/>
        <v>1677.208013582343</v>
      </c>
      <c r="Q59" s="117">
        <f t="shared" si="11"/>
        <v>1346.1150982924348</v>
      </c>
    </row>
    <row r="60" spans="1:17" ht="15.75" thickBot="1" x14ac:dyDescent="0.3"/>
    <row r="61" spans="1:17" ht="15.75" thickBot="1" x14ac:dyDescent="0.3">
      <c r="A61" s="207" t="s">
        <v>362</v>
      </c>
      <c r="C61" s="205"/>
      <c r="D61" s="205"/>
      <c r="E61" s="261"/>
      <c r="F61" s="261"/>
      <c r="G61" s="206">
        <f>AVERAGEIF(G6:G59,"&lt;&gt;0")</f>
        <v>3889.5403790358459</v>
      </c>
      <c r="H61" s="205"/>
      <c r="I61" s="205"/>
      <c r="J61" s="261"/>
      <c r="K61" s="261"/>
      <c r="L61" s="206">
        <f>AVERAGEIF(L6:L59,"&lt;&gt;0")</f>
        <v>3732.3209876543219</v>
      </c>
      <c r="M61" s="205"/>
      <c r="N61" s="205"/>
      <c r="O61" s="261"/>
      <c r="P61" s="261"/>
      <c r="Q61" s="206">
        <f>AVERAGEIF(Q6:Q59,"&lt;&gt;0")</f>
        <v>1796.8050439114481</v>
      </c>
    </row>
    <row r="62" spans="1:17" ht="15.75" thickBot="1" x14ac:dyDescent="0.3"/>
    <row r="63" spans="1:17" x14ac:dyDescent="0.25">
      <c r="A63" s="139" t="s">
        <v>358</v>
      </c>
      <c r="C63" s="209">
        <f t="shared" ref="C63:Q63" si="12">MAX(C6:C59)</f>
        <v>68950.68303</v>
      </c>
      <c r="D63" s="209">
        <f t="shared" si="12"/>
        <v>70485.21987999999</v>
      </c>
      <c r="E63" s="262">
        <f t="shared" si="12"/>
        <v>69992.41154999999</v>
      </c>
      <c r="F63" s="262">
        <f t="shared" si="12"/>
        <v>67282.925579999996</v>
      </c>
      <c r="G63" s="193">
        <f t="shared" si="12"/>
        <v>69809.438153333336</v>
      </c>
      <c r="H63" s="209">
        <f t="shared" si="12"/>
        <v>123956</v>
      </c>
      <c r="I63" s="209">
        <f t="shared" si="12"/>
        <v>124310</v>
      </c>
      <c r="J63" s="262">
        <f t="shared" si="12"/>
        <v>124556</v>
      </c>
      <c r="K63" s="262">
        <f t="shared" si="12"/>
        <v>124741</v>
      </c>
      <c r="L63" s="193">
        <f t="shared" si="12"/>
        <v>124274</v>
      </c>
      <c r="M63" s="211">
        <f t="shared" si="12"/>
        <v>5931.6880000000001</v>
      </c>
      <c r="N63" s="211">
        <f t="shared" si="12"/>
        <v>7014.2490000000007</v>
      </c>
      <c r="O63" s="268">
        <f t="shared" si="12"/>
        <v>4900.7793333333329</v>
      </c>
      <c r="P63" s="268">
        <f t="shared" si="12"/>
        <v>5061.7963333333337</v>
      </c>
      <c r="Q63" s="212">
        <f t="shared" si="12"/>
        <v>5948.9054444444446</v>
      </c>
    </row>
    <row r="64" spans="1:17" x14ac:dyDescent="0.25">
      <c r="A64" s="32" t="s">
        <v>359</v>
      </c>
      <c r="C64" s="191" cm="1">
        <f t="array" ref="C64">MIN(IF(C6:C59&gt;0,C6:C59))</f>
        <v>11.092379999999999</v>
      </c>
      <c r="D64" s="191" cm="1">
        <f t="array" ref="D64">MIN(IF(D6:D59&gt;0,D6:D59))</f>
        <v>14.439360000000001</v>
      </c>
      <c r="E64" s="263" cm="1">
        <f t="array" ref="E64">MIN(IF(E6:E59&gt;0,E6:E59))</f>
        <v>19.457529999999998</v>
      </c>
      <c r="F64" s="263" cm="1">
        <f t="array" ref="F64">MIN(IF(F6:F59&gt;0,F6:F59))</f>
        <v>17.58427</v>
      </c>
      <c r="G64" s="195" cm="1">
        <f t="array" ref="G64">MIN(IF(G6:G59&gt;0,G6:G59))</f>
        <v>15.957230000000001</v>
      </c>
      <c r="H64" s="191" cm="1">
        <f t="array" ref="H64">MIN(IF(H6:H59&gt;0,H6:H59))</f>
        <v>21</v>
      </c>
      <c r="I64" s="191" cm="1">
        <f t="array" ref="I64">MIN(IF(I6:I59&gt;0,I6:I59))</f>
        <v>21</v>
      </c>
      <c r="J64" s="263" cm="1">
        <f t="array" ref="J64">MIN(IF(J6:J59&gt;0,J6:J59))</f>
        <v>21</v>
      </c>
      <c r="K64" s="263" cm="1">
        <f t="array" ref="K64">MIN(IF(K6:K59&gt;0,K6:K59))</f>
        <v>21</v>
      </c>
      <c r="L64" s="195" cm="1">
        <f t="array" ref="L64">MIN(IF(L6:L59&gt;0,L6:L59))</f>
        <v>21</v>
      </c>
      <c r="M64" s="192" cm="1">
        <f t="array" ref="M64">MIN(IF(M6:M59&gt;0,M6:M59))</f>
        <v>308.12166666666661</v>
      </c>
      <c r="N64" s="192" cm="1">
        <f t="array" ref="N64">MIN(IF(N6:N59&gt;0,N6:N59))</f>
        <v>413.53135135135136</v>
      </c>
      <c r="O64" s="269" cm="1">
        <f t="array" ref="O64">MIN(IF(O6:O59&gt;0,O6:O59))</f>
        <v>460.09501243162606</v>
      </c>
      <c r="P64" s="269" cm="1">
        <f t="array" ref="P64">MIN(IF(P6:P59&gt;0,P6:P59))</f>
        <v>462.74394736842106</v>
      </c>
      <c r="Q64" s="200" cm="1">
        <f t="array" ref="Q64">MIN(IF(Q6:Q59&gt;0,Q6:Q59))</f>
        <v>428.96021653232174</v>
      </c>
    </row>
    <row r="65" spans="1:17" ht="15.75" thickBot="1" x14ac:dyDescent="0.3">
      <c r="A65" s="33" t="s">
        <v>360</v>
      </c>
      <c r="C65" s="197">
        <f t="shared" ref="C65:Q65" si="13">C63/C64</f>
        <v>6216.0404737306162</v>
      </c>
      <c r="D65" s="197">
        <f t="shared" si="13"/>
        <v>4881.4642671143311</v>
      </c>
      <c r="E65" s="264">
        <f t="shared" si="13"/>
        <v>3597.188931483081</v>
      </c>
      <c r="F65" s="264">
        <f>F63/F64</f>
        <v>3826.3132663454321</v>
      </c>
      <c r="G65" s="198">
        <f t="shared" si="13"/>
        <v>4374.7842296772897</v>
      </c>
      <c r="H65" s="197">
        <f t="shared" si="13"/>
        <v>5902.666666666667</v>
      </c>
      <c r="I65" s="197">
        <f t="shared" si="13"/>
        <v>5919.5238095238092</v>
      </c>
      <c r="J65" s="264">
        <f t="shared" si="13"/>
        <v>5931.2380952380954</v>
      </c>
      <c r="K65" s="264">
        <f>K63/K64</f>
        <v>5940.0476190476193</v>
      </c>
      <c r="L65" s="198">
        <f t="shared" si="13"/>
        <v>5917.8095238095239</v>
      </c>
      <c r="M65" s="202">
        <f t="shared" si="13"/>
        <v>19.251122662584589</v>
      </c>
      <c r="N65" s="202">
        <f t="shared" si="13"/>
        <v>16.961831254338051</v>
      </c>
      <c r="O65" s="288">
        <f t="shared" si="13"/>
        <v>10.651668027072189</v>
      </c>
      <c r="P65" s="288">
        <f>P63/P64</f>
        <v>10.938654869759546</v>
      </c>
      <c r="Q65" s="203">
        <f t="shared" si="13"/>
        <v>13.868198530238761</v>
      </c>
    </row>
    <row r="66" spans="1:17" ht="15.75" thickBot="1" x14ac:dyDescent="0.3">
      <c r="D66" s="357"/>
      <c r="I66" s="357"/>
    </row>
    <row r="67" spans="1:17" ht="15.75" thickBot="1" x14ac:dyDescent="0.3">
      <c r="A67" s="207" t="s">
        <v>413</v>
      </c>
      <c r="C67" s="445">
        <f>SUM(C6:C59)</f>
        <v>206761.40267000001</v>
      </c>
      <c r="D67" s="445">
        <f>SUM(D6:D59)</f>
        <v>210460.97279257697</v>
      </c>
      <c r="E67" s="445">
        <f>SUM(E6:E59)</f>
        <v>212883.16594123002</v>
      </c>
      <c r="F67" s="445">
        <f>SUM(F6:F59)</f>
        <v>236815.468424797</v>
      </c>
      <c r="G67" s="446">
        <f>AVERAGE(C67:E67)</f>
        <v>210035.18046793566</v>
      </c>
      <c r="H67" s="445">
        <f>SUM(H6:H59)</f>
        <v>200756</v>
      </c>
      <c r="I67" s="445">
        <f>SUM(I6:I59)</f>
        <v>201501</v>
      </c>
      <c r="J67" s="445">
        <f>SUM(J6:J59)</f>
        <v>202379</v>
      </c>
      <c r="K67" s="445">
        <f>SUM(K6:K59)</f>
        <v>203109</v>
      </c>
      <c r="L67" s="446">
        <f>AVERAGE(H67:J67)</f>
        <v>201545.33333333334</v>
      </c>
      <c r="M67" s="446">
        <f>C67/H67*1000</f>
        <v>1029.9139386618583</v>
      </c>
      <c r="N67" s="446">
        <f>D67/I67*1000</f>
        <v>1044.4661455406026</v>
      </c>
      <c r="O67" s="446">
        <f>E67/J67*1000</f>
        <v>1051.9034383074825</v>
      </c>
      <c r="P67" s="446">
        <f>F67/K67*1000</f>
        <v>1165.95260881988</v>
      </c>
      <c r="Q67" s="446">
        <f>AVERAGE(M67:O67)</f>
        <v>1042.0945075033144</v>
      </c>
    </row>
    <row r="68" spans="1:17" ht="15.75" thickBot="1" x14ac:dyDescent="0.3">
      <c r="A68" s="207" t="s">
        <v>456</v>
      </c>
      <c r="C68" s="204"/>
      <c r="D68" s="442">
        <f>(D67-C67)/C67</f>
        <v>1.7892943628756621E-2</v>
      </c>
      <c r="E68" s="442">
        <f>(E67-D67)/D67</f>
        <v>1.150898960749498E-2</v>
      </c>
      <c r="F68" s="442">
        <f>(F67-E67)/E67</f>
        <v>0.11241989181133229</v>
      </c>
      <c r="G68" s="438"/>
      <c r="H68" s="205"/>
      <c r="I68" s="442">
        <f>(I67-H67)/H67</f>
        <v>3.71097252385981E-3</v>
      </c>
      <c r="J68" s="442">
        <f>(J67-I67)/I67</f>
        <v>4.3572984749455342E-3</v>
      </c>
      <c r="K68" s="442">
        <f>(K67-J67)/J67</f>
        <v>3.6070936213737593E-3</v>
      </c>
      <c r="L68" s="205"/>
      <c r="M68" s="205"/>
      <c r="N68" s="442">
        <f>(N67-M67)/M67</f>
        <v>1.412953678212339E-2</v>
      </c>
      <c r="O68" s="442">
        <f>(O67-N67)/N67</f>
        <v>7.1206642729721168E-3</v>
      </c>
      <c r="P68" s="442">
        <f>(P67-O67)/O67</f>
        <v>0.10842171092805167</v>
      </c>
      <c r="Q68" s="447"/>
    </row>
    <row r="69" spans="1:17" x14ac:dyDescent="0.25">
      <c r="C69" s="169"/>
      <c r="D69" s="357"/>
      <c r="E69" s="169"/>
      <c r="F69" s="169"/>
      <c r="G69" s="357"/>
      <c r="H69" s="357"/>
      <c r="I69" s="357"/>
      <c r="J69" s="169"/>
      <c r="K69" s="169"/>
      <c r="L69" s="169"/>
      <c r="M69" s="169"/>
    </row>
    <row r="72" spans="1:17" x14ac:dyDescent="0.25">
      <c r="C72" s="176"/>
      <c r="D72" s="176"/>
      <c r="E72" s="176"/>
      <c r="F72" s="176"/>
      <c r="G72" s="176"/>
      <c r="H72" s="176"/>
      <c r="I72" s="176"/>
      <c r="J72" s="176"/>
      <c r="K72" s="176"/>
      <c r="L72" s="176"/>
      <c r="M72" s="176"/>
      <c r="N72" s="176"/>
      <c r="O72" s="176"/>
      <c r="P72" s="176"/>
      <c r="Q72" s="176"/>
    </row>
    <row r="73" spans="1:17" x14ac:dyDescent="0.25">
      <c r="C73" s="176"/>
      <c r="D73" s="176"/>
      <c r="E73" s="176"/>
      <c r="F73" s="176"/>
      <c r="G73" s="176"/>
      <c r="H73" s="176"/>
      <c r="I73" s="176"/>
      <c r="J73" s="176"/>
      <c r="K73" s="176"/>
      <c r="L73" s="176"/>
      <c r="M73" s="176"/>
      <c r="N73" s="176"/>
      <c r="O73" s="176"/>
      <c r="P73" s="176"/>
      <c r="Q73" s="176"/>
    </row>
  </sheetData>
  <mergeCells count="8">
    <mergeCell ref="A2:A5"/>
    <mergeCell ref="H3:L3"/>
    <mergeCell ref="M3:Q3"/>
    <mergeCell ref="H4:L4"/>
    <mergeCell ref="M4:Q4"/>
    <mergeCell ref="C2:Q2"/>
    <mergeCell ref="C3:G3"/>
    <mergeCell ref="C4:G4"/>
  </mergeCells>
  <hyperlinks>
    <hyperlink ref="A1" location="'Tab Legend'!A1" display="Tab Legend" xr:uid="{89AAF6EE-01A3-4050-B15A-C94F9B9109F5}"/>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CEC28-4F4F-4243-A8FE-1808FA5C28F6}">
  <sheetPr>
    <tabColor theme="8"/>
  </sheetPr>
  <dimension ref="A1:Y71"/>
  <sheetViews>
    <sheetView showGridLines="0" zoomScale="85" zoomScaleNormal="85" workbookViewId="0">
      <pane xSplit="1" ySplit="5" topLeftCell="B6" activePane="bottomRight" state="frozen"/>
      <selection pane="topRight" activeCell="B1" sqref="B1"/>
      <selection pane="bottomLeft" activeCell="A6" sqref="A6"/>
      <selection pane="bottomRight"/>
    </sheetView>
  </sheetViews>
  <sheetFormatPr defaultRowHeight="15" x14ac:dyDescent="0.25"/>
  <cols>
    <col min="1" max="1" width="45.85546875" bestFit="1" customWidth="1"/>
    <col min="2" max="2" width="0.85546875" customWidth="1"/>
    <col min="3" max="3" width="10.85546875" hidden="1" customWidth="1"/>
    <col min="4" max="8" width="10.85546875" customWidth="1"/>
    <col min="9" max="9" width="10.7109375" customWidth="1"/>
    <col min="10" max="10" width="10.85546875" hidden="1" customWidth="1"/>
    <col min="11" max="15" width="10.85546875" customWidth="1"/>
    <col min="16" max="16" width="11.140625" customWidth="1"/>
    <col min="17" max="17" width="13.42578125" hidden="1" customWidth="1"/>
    <col min="18" max="19" width="13.42578125" bestFit="1" customWidth="1"/>
    <col min="20" max="20" width="13.28515625" bestFit="1" customWidth="1"/>
    <col min="21" max="21" width="13.42578125" bestFit="1" customWidth="1"/>
    <col min="22" max="22" width="13.42578125" customWidth="1"/>
    <col min="23" max="23" width="13.42578125" bestFit="1" customWidth="1"/>
    <col min="24" max="24" width="0.85546875" customWidth="1"/>
  </cols>
  <sheetData>
    <row r="1" spans="1:25" s="282" customFormat="1" ht="15.75" thickBot="1" x14ac:dyDescent="0.3">
      <c r="A1" s="140" t="s">
        <v>298</v>
      </c>
      <c r="B1" s="412"/>
      <c r="C1" s="412">
        <v>24</v>
      </c>
      <c r="D1" s="412">
        <f>C1+24</f>
        <v>48</v>
      </c>
      <c r="E1" s="412">
        <f>D1+24</f>
        <v>72</v>
      </c>
      <c r="F1" s="412">
        <f>E1+24</f>
        <v>96</v>
      </c>
      <c r="G1" s="412">
        <f>F1+24</f>
        <v>120</v>
      </c>
      <c r="H1" s="412">
        <f>G1+24</f>
        <v>144</v>
      </c>
      <c r="I1" s="412"/>
      <c r="J1" s="412">
        <v>5</v>
      </c>
      <c r="K1" s="412">
        <f>J1+5</f>
        <v>10</v>
      </c>
      <c r="L1" s="412">
        <f>K1+5</f>
        <v>15</v>
      </c>
      <c r="M1" s="412">
        <f>L1+5</f>
        <v>20</v>
      </c>
      <c r="N1" s="412">
        <f>M1+5</f>
        <v>25</v>
      </c>
      <c r="O1" s="412">
        <f>N1+5</f>
        <v>30</v>
      </c>
      <c r="P1" s="412"/>
      <c r="Q1" s="412"/>
      <c r="R1" s="412"/>
      <c r="S1" s="412"/>
      <c r="T1" s="412"/>
      <c r="U1" s="412"/>
      <c r="V1" s="412"/>
      <c r="W1" s="412"/>
      <c r="X1" s="412"/>
      <c r="Y1" s="412"/>
    </row>
    <row r="2" spans="1:25" ht="16.5" thickBot="1" x14ac:dyDescent="0.3">
      <c r="A2" s="506" t="s">
        <v>58</v>
      </c>
      <c r="C2" s="503" t="s">
        <v>272</v>
      </c>
      <c r="D2" s="504"/>
      <c r="E2" s="504"/>
      <c r="F2" s="504"/>
      <c r="G2" s="504"/>
      <c r="H2" s="504"/>
      <c r="I2" s="504"/>
      <c r="J2" s="504"/>
      <c r="K2" s="504"/>
      <c r="L2" s="504"/>
      <c r="M2" s="504"/>
      <c r="N2" s="504"/>
      <c r="O2" s="504"/>
      <c r="P2" s="504"/>
      <c r="Q2" s="504"/>
      <c r="R2" s="504"/>
      <c r="S2" s="504"/>
      <c r="T2" s="504"/>
      <c r="U2" s="504"/>
      <c r="V2" s="504"/>
      <c r="W2" s="505"/>
    </row>
    <row r="3" spans="1:25" x14ac:dyDescent="0.25">
      <c r="A3" s="507"/>
      <c r="C3" s="522" t="s">
        <v>248</v>
      </c>
      <c r="D3" s="523"/>
      <c r="E3" s="524"/>
      <c r="F3" s="524"/>
      <c r="G3" s="525"/>
      <c r="H3" s="525"/>
      <c r="I3" s="526"/>
      <c r="J3" s="498"/>
      <c r="K3" s="499"/>
      <c r="L3" s="500"/>
      <c r="M3" s="500"/>
      <c r="N3" s="501"/>
      <c r="O3" s="501"/>
      <c r="P3" s="502"/>
      <c r="Q3" s="498"/>
      <c r="R3" s="499"/>
      <c r="S3" s="500"/>
      <c r="T3" s="500"/>
      <c r="U3" s="501"/>
      <c r="V3" s="501"/>
      <c r="W3" s="502"/>
    </row>
    <row r="4" spans="1:25" x14ac:dyDescent="0.25">
      <c r="A4" s="507"/>
      <c r="C4" s="493" t="s">
        <v>241</v>
      </c>
      <c r="D4" s="494"/>
      <c r="E4" s="495"/>
      <c r="F4" s="495"/>
      <c r="G4" s="496"/>
      <c r="H4" s="496"/>
      <c r="I4" s="497"/>
      <c r="J4" s="493" t="s">
        <v>457</v>
      </c>
      <c r="K4" s="494"/>
      <c r="L4" s="495"/>
      <c r="M4" s="495"/>
      <c r="N4" s="496"/>
      <c r="O4" s="496"/>
      <c r="P4" s="497"/>
      <c r="Q4" s="493" t="s">
        <v>458</v>
      </c>
      <c r="R4" s="494"/>
      <c r="S4" s="495"/>
      <c r="T4" s="495"/>
      <c r="U4" s="496"/>
      <c r="V4" s="496"/>
      <c r="W4" s="497"/>
    </row>
    <row r="5" spans="1:25" ht="15.75" thickBot="1" x14ac:dyDescent="0.3">
      <c r="A5" s="508"/>
      <c r="C5" s="173">
        <v>2017</v>
      </c>
      <c r="D5" s="296">
        <v>2018</v>
      </c>
      <c r="E5" s="174">
        <v>2019</v>
      </c>
      <c r="F5" s="174">
        <v>2020</v>
      </c>
      <c r="G5" s="297">
        <v>2021</v>
      </c>
      <c r="H5" s="297">
        <v>2022</v>
      </c>
      <c r="I5" s="175" t="s">
        <v>361</v>
      </c>
      <c r="J5" s="173">
        <v>2017</v>
      </c>
      <c r="K5" s="296">
        <v>2018</v>
      </c>
      <c r="L5" s="174">
        <v>2019</v>
      </c>
      <c r="M5" s="174">
        <v>2020</v>
      </c>
      <c r="N5" s="297">
        <v>2021</v>
      </c>
      <c r="O5" s="297">
        <v>2022</v>
      </c>
      <c r="P5" s="175" t="s">
        <v>361</v>
      </c>
      <c r="Q5" s="173">
        <v>2017</v>
      </c>
      <c r="R5" s="296">
        <v>2018</v>
      </c>
      <c r="S5" s="174">
        <v>2019</v>
      </c>
      <c r="T5" s="174">
        <v>2020</v>
      </c>
      <c r="U5" s="297">
        <v>2021</v>
      </c>
      <c r="V5" s="297">
        <v>2022</v>
      </c>
      <c r="W5" s="175" t="s">
        <v>361</v>
      </c>
    </row>
    <row r="6" spans="1:25" x14ac:dyDescent="0.25">
      <c r="A6" s="39" t="s">
        <v>1</v>
      </c>
      <c r="C6" s="110">
        <f>VLOOKUP($A6,'Trial Balance'!$A:$ZZ,C$1,FALSE)/1000</f>
        <v>4229.1800400000002</v>
      </c>
      <c r="D6" s="177">
        <f>VLOOKUP($A6,'Trial Balance'!$A:$ZZ,D$1,FALSE)/1000</f>
        <v>4586.1802300000008</v>
      </c>
      <c r="E6" s="118">
        <f>VLOOKUP($A6,'Trial Balance'!$A:$ZZ,E$1,FALSE)/1000</f>
        <v>8516.5437500000007</v>
      </c>
      <c r="F6" s="118">
        <f>VLOOKUP($A6,'Trial Balance'!$A:$ZZ,F$1,FALSE)/1000</f>
        <v>7155.0264800000004</v>
      </c>
      <c r="G6" s="184">
        <f>VLOOKUP($A6,'Trial Balance'!$A:$ZZ,G$1,FALSE)/1000</f>
        <v>8412.75864</v>
      </c>
      <c r="H6" s="184">
        <f>VLOOKUP($A6,'Trial Balance'!$A:$ZZ,H$1,FALSE)/1000</f>
        <v>9660.9512799999993</v>
      </c>
      <c r="I6" s="225">
        <f t="shared" ref="I6:I58" si="0">IFERROR(AVERAGEIF(D6:H6,"&lt;&gt;0"),0)</f>
        <v>7666.2920760000006</v>
      </c>
      <c r="J6" s="143">
        <f>VLOOKUP($A6,'Station Information'!$A:$AAE,J$1,FALSE)</f>
        <v>7081</v>
      </c>
      <c r="K6" s="298">
        <f>VLOOKUP($A6,'Station Information'!$A:$AAE,K$1,FALSE)</f>
        <v>7101</v>
      </c>
      <c r="L6" s="141">
        <f>VLOOKUP($A6,'Station Information'!$A:$AAE,L$1,FALSE)</f>
        <v>7064</v>
      </c>
      <c r="M6" s="141">
        <f>VLOOKUP($A6,'Station Information'!$A:$AAE,M$1,FALSE)</f>
        <v>7044</v>
      </c>
      <c r="N6" s="304">
        <f>VLOOKUP($A6,'Station Information'!$A:$AAE,N$1,FALSE)</f>
        <v>7044</v>
      </c>
      <c r="O6" s="304">
        <f>VLOOKUP($A6,'Station Information'!$A:$AAE,O$1,FALSE)</f>
        <v>7044</v>
      </c>
      <c r="P6" s="225">
        <f t="shared" ref="P6:P58" si="1">IFERROR(AVERAGEIF(K6:O6,"&lt;&gt;0"),0)</f>
        <v>7059.4</v>
      </c>
      <c r="Q6" s="108">
        <f t="shared" ref="Q6:V6" si="2">IFERROR(C6/J6*1000,0)</f>
        <v>597.25745516170036</v>
      </c>
      <c r="R6" s="187">
        <f t="shared" si="2"/>
        <v>645.84991268835392</v>
      </c>
      <c r="S6" s="112">
        <f t="shared" si="2"/>
        <v>1205.6262386749718</v>
      </c>
      <c r="T6" s="112">
        <f t="shared" si="2"/>
        <v>1015.7618512208973</v>
      </c>
      <c r="U6" s="265">
        <f t="shared" si="2"/>
        <v>1194.3155366269166</v>
      </c>
      <c r="V6" s="265">
        <f t="shared" si="2"/>
        <v>1371.5149460533787</v>
      </c>
      <c r="W6" s="225">
        <f t="shared" ref="W6:W58" si="3">IFERROR(AVERAGEIF(R6:V6,"&lt;&gt;0"),0)</f>
        <v>1086.6136970529037</v>
      </c>
    </row>
    <row r="7" spans="1:25" x14ac:dyDescent="0.25">
      <c r="A7" s="32" t="s">
        <v>2</v>
      </c>
      <c r="C7" s="111">
        <f>VLOOKUP($A7,'Trial Balance'!$A:$ZZ,C$1,FALSE)/1000</f>
        <v>74.603169999999992</v>
      </c>
      <c r="D7" s="178">
        <f>VLOOKUP($A7,'Trial Balance'!$A:$ZZ,D$1,FALSE)/1000</f>
        <v>114.82547</v>
      </c>
      <c r="E7" s="5">
        <f>VLOOKUP($A7,'Trial Balance'!$A:$ZZ,E$1,FALSE)/1000</f>
        <v>87.028880000000001</v>
      </c>
      <c r="F7" s="5">
        <f>VLOOKUP($A7,'Trial Balance'!$A:$ZZ,F$1,FALSE)/1000</f>
        <v>46.732849999999999</v>
      </c>
      <c r="G7" s="185">
        <f>VLOOKUP($A7,'Trial Balance'!$A:$ZZ,G$1,FALSE)/1000</f>
        <v>115.68592</v>
      </c>
      <c r="H7" s="185">
        <f>VLOOKUP($A7,'Trial Balance'!$A:$ZZ,H$1,FALSE)/1000</f>
        <v>98.408640000000005</v>
      </c>
      <c r="I7" s="226">
        <f t="shared" si="0"/>
        <v>92.536351999999994</v>
      </c>
      <c r="J7" s="144">
        <f>VLOOKUP($A7,'Station Information'!$A:$AAE,J$1,FALSE)</f>
        <v>168.3</v>
      </c>
      <c r="K7" s="299">
        <f>VLOOKUP($A7,'Station Information'!$A:$AAE,K$1,FALSE)</f>
        <v>159.9</v>
      </c>
      <c r="L7" s="13">
        <f>VLOOKUP($A7,'Station Information'!$A:$AAE,L$1,FALSE)</f>
        <v>165.9</v>
      </c>
      <c r="M7" s="13">
        <f>VLOOKUP($A7,'Station Information'!$A:$AAE,M$1,FALSE)</f>
        <v>166</v>
      </c>
      <c r="N7" s="305">
        <f>VLOOKUP($A7,'Station Information'!$A:$AAE,N$1,FALSE)</f>
        <v>166</v>
      </c>
      <c r="O7" s="305">
        <f>VLOOKUP($A7,'Station Information'!$A:$AAE,O$1,FALSE)</f>
        <v>167</v>
      </c>
      <c r="P7" s="226">
        <f t="shared" si="1"/>
        <v>164.95999999999998</v>
      </c>
      <c r="Q7" s="109">
        <f t="shared" ref="Q7:Q16" si="4">IFERROR(C7/J7*1000,0)</f>
        <v>443.27492572786679</v>
      </c>
      <c r="R7" s="188">
        <f t="shared" ref="R7:R16" si="5">IFERROR(D7/K7*1000,0)</f>
        <v>718.10800500312689</v>
      </c>
      <c r="S7" s="6">
        <f t="shared" ref="S7:S16" si="6">IFERROR(E7/L7*1000,0)</f>
        <v>524.58637733574437</v>
      </c>
      <c r="T7" s="6">
        <f t="shared" ref="T7:T16" si="7">IFERROR(F7/M7*1000,0)</f>
        <v>281.52319277108433</v>
      </c>
      <c r="U7" s="266">
        <f t="shared" ref="U7:U16" si="8">IFERROR(G7/N7*1000,0)</f>
        <v>696.9031325301205</v>
      </c>
      <c r="V7" s="266">
        <f t="shared" ref="V7:V59" si="9">IFERROR(H7/O7*1000,0)</f>
        <v>589.27329341317375</v>
      </c>
      <c r="W7" s="226">
        <f t="shared" si="3"/>
        <v>562.07880021064989</v>
      </c>
    </row>
    <row r="8" spans="1:25" x14ac:dyDescent="0.25">
      <c r="A8" s="32" t="s">
        <v>3</v>
      </c>
      <c r="C8" s="111">
        <f>VLOOKUP($A8,'Trial Balance'!$A:$ZZ,C$1,FALSE)/1000</f>
        <v>13.23432</v>
      </c>
      <c r="D8" s="178">
        <f>VLOOKUP($A8,'Trial Balance'!$A:$ZZ,D$1,FALSE)/1000</f>
        <v>23.054020000000001</v>
      </c>
      <c r="E8" s="5">
        <f>VLOOKUP($A8,'Trial Balance'!$A:$ZZ,E$1,FALSE)/1000</f>
        <v>12.873749999999999</v>
      </c>
      <c r="F8" s="5">
        <f>VLOOKUP($A8,'Trial Balance'!$A:$ZZ,F$1,FALSE)/1000</f>
        <v>13.635669999999999</v>
      </c>
      <c r="G8" s="185">
        <f>VLOOKUP($A8,'Trial Balance'!$A:$ZZ,G$1,FALSE)/1000</f>
        <v>27.36637</v>
      </c>
      <c r="H8" s="185">
        <f>VLOOKUP($A8,'Trial Balance'!$A:$ZZ,H$1,FALSE)/1000</f>
        <v>15.094889999999999</v>
      </c>
      <c r="I8" s="226">
        <f t="shared" si="0"/>
        <v>18.40494</v>
      </c>
      <c r="J8" s="144">
        <f>VLOOKUP($A8,'Station Information'!$A:$AAE,J$1,FALSE)</f>
        <v>16</v>
      </c>
      <c r="K8" s="299">
        <f>VLOOKUP($A8,'Station Information'!$A:$AAE,K$1,FALSE)</f>
        <v>16</v>
      </c>
      <c r="L8" s="13">
        <f>VLOOKUP($A8,'Station Information'!$A:$AAE,L$1,FALSE)</f>
        <v>16</v>
      </c>
      <c r="M8" s="13">
        <f>VLOOKUP($A8,'Station Information'!$A:$AAE,M$1,FALSE)</f>
        <v>16</v>
      </c>
      <c r="N8" s="305">
        <f>VLOOKUP($A8,'Station Information'!$A:$AAE,N$1,FALSE)</f>
        <v>16</v>
      </c>
      <c r="O8" s="305">
        <f>VLOOKUP($A8,'Station Information'!$A:$AAE,O$1,FALSE)</f>
        <v>11</v>
      </c>
      <c r="P8" s="226">
        <f t="shared" si="1"/>
        <v>15</v>
      </c>
      <c r="Q8" s="109">
        <f t="shared" si="4"/>
        <v>827.14499999999998</v>
      </c>
      <c r="R8" s="188">
        <f t="shared" si="5"/>
        <v>1440.87625</v>
      </c>
      <c r="S8" s="6">
        <f t="shared" si="6"/>
        <v>804.609375</v>
      </c>
      <c r="T8" s="6">
        <f t="shared" si="7"/>
        <v>852.229375</v>
      </c>
      <c r="U8" s="266">
        <f t="shared" si="8"/>
        <v>1710.3981249999999</v>
      </c>
      <c r="V8" s="266">
        <f t="shared" si="9"/>
        <v>1372.2627272727273</v>
      </c>
      <c r="W8" s="226">
        <f t="shared" si="3"/>
        <v>1236.0751704545455</v>
      </c>
    </row>
    <row r="9" spans="1:25" x14ac:dyDescent="0.25">
      <c r="A9" s="32" t="s">
        <v>4</v>
      </c>
      <c r="C9" s="111">
        <f>VLOOKUP($A9,'Trial Balance'!$A:$ZZ,C$1,FALSE)/1000</f>
        <v>66.43777</v>
      </c>
      <c r="D9" s="178">
        <f>VLOOKUP($A9,'Trial Balance'!$A:$ZZ,D$1,FALSE)/1000</f>
        <v>102.42100000000001</v>
      </c>
      <c r="E9" s="5">
        <f>VLOOKUP($A9,'Trial Balance'!$A:$ZZ,E$1,FALSE)/1000</f>
        <v>190.25399999999999</v>
      </c>
      <c r="F9" s="5">
        <f>VLOOKUP($A9,'Trial Balance'!$A:$ZZ,F$1,FALSE)/1000</f>
        <v>135.97300000000001</v>
      </c>
      <c r="G9" s="185">
        <f>VLOOKUP($A9,'Trial Balance'!$A:$ZZ,G$1,FALSE)/1000</f>
        <v>145.15700000000001</v>
      </c>
      <c r="H9" s="185">
        <f>VLOOKUP($A9,'Trial Balance'!$A:$ZZ,H$1,FALSE)/1000</f>
        <v>105.17700000000001</v>
      </c>
      <c r="I9" s="226">
        <f t="shared" si="0"/>
        <v>135.79640000000001</v>
      </c>
      <c r="J9" s="144">
        <f>VLOOKUP($A9,'Station Information'!$A:$AAE,J$1,FALSE)</f>
        <v>108.035</v>
      </c>
      <c r="K9" s="301">
        <f>VLOOKUP($A9,'Station Information'!$A:$AAE,K$1,FALSE)</f>
        <v>108.035</v>
      </c>
      <c r="L9" s="22">
        <f>VLOOKUP($A9,'Station Information'!$A:$AAE,L$1,FALSE)</f>
        <v>108.035</v>
      </c>
      <c r="M9" s="22">
        <f>VLOOKUP($A9,'Station Information'!$A:$AAE,M$1,FALSE)</f>
        <v>92.8</v>
      </c>
      <c r="N9" s="306">
        <f>VLOOKUP($A9,'Station Information'!$A:$AAE,N$1,FALSE)</f>
        <v>91</v>
      </c>
      <c r="O9" s="306">
        <f>VLOOKUP($A9,'Station Information'!$A:$AAE,O$1,FALSE)</f>
        <v>91</v>
      </c>
      <c r="P9" s="226">
        <f t="shared" si="1"/>
        <v>98.174000000000007</v>
      </c>
      <c r="Q9" s="109">
        <f t="shared" si="4"/>
        <v>614.96524274540661</v>
      </c>
      <c r="R9" s="188">
        <f t="shared" si="5"/>
        <v>948.03535891146396</v>
      </c>
      <c r="S9" s="6">
        <f t="shared" si="6"/>
        <v>1761.0404035729161</v>
      </c>
      <c r="T9" s="6">
        <f t="shared" si="7"/>
        <v>1465.2262931034486</v>
      </c>
      <c r="U9" s="266">
        <f t="shared" si="8"/>
        <v>1595.1318681318683</v>
      </c>
      <c r="V9" s="266">
        <f t="shared" si="9"/>
        <v>1155.7912087912089</v>
      </c>
      <c r="W9" s="226">
        <f t="shared" si="3"/>
        <v>1385.0450265021811</v>
      </c>
    </row>
    <row r="10" spans="1:25" x14ac:dyDescent="0.25">
      <c r="A10" s="32" t="s">
        <v>6</v>
      </c>
      <c r="C10" s="111">
        <f>VLOOKUP($A10,'Trial Balance'!$A:$ZZ,C$1,FALSE)/1000</f>
        <v>925.82628</v>
      </c>
      <c r="D10" s="178">
        <f>VLOOKUP($A10,'Trial Balance'!$A:$ZZ,D$1,FALSE)/1000</f>
        <v>821.38321999999994</v>
      </c>
      <c r="E10" s="5">
        <f>VLOOKUP($A10,'Trial Balance'!$A:$ZZ,E$1,FALSE)/1000</f>
        <v>1007.84808</v>
      </c>
      <c r="F10" s="5">
        <f>VLOOKUP($A10,'Trial Balance'!$A:$ZZ,F$1,FALSE)/1000</f>
        <v>1025.58709</v>
      </c>
      <c r="G10" s="185">
        <f>VLOOKUP($A10,'Trial Balance'!$A:$ZZ,G$1,FALSE)/1000</f>
        <v>1272.5763400000001</v>
      </c>
      <c r="H10" s="185">
        <f>VLOOKUP($A10,'Trial Balance'!$A:$ZZ,H$1,FALSE)/1000</f>
        <v>1144.8889199999999</v>
      </c>
      <c r="I10" s="226">
        <f t="shared" si="0"/>
        <v>1054.4567299999999</v>
      </c>
      <c r="J10" s="144">
        <f>VLOOKUP($A10,'Station Information'!$A:$AAE,J$1,FALSE)</f>
        <v>476.4</v>
      </c>
      <c r="K10" s="301">
        <f>VLOOKUP($A10,'Station Information'!$A:$AAE,K$1,FALSE)</f>
        <v>488.4</v>
      </c>
      <c r="L10" s="22">
        <f>VLOOKUP($A10,'Station Information'!$A:$AAE,L$1,FALSE)</f>
        <v>490.9</v>
      </c>
      <c r="M10" s="22">
        <f>VLOOKUP($A10,'Station Information'!$A:$AAE,M$1,FALSE)</f>
        <v>497</v>
      </c>
      <c r="N10" s="306">
        <f>VLOOKUP($A10,'Station Information'!$A:$AAE,N$1,FALSE)</f>
        <v>497</v>
      </c>
      <c r="O10" s="306">
        <f>VLOOKUP($A10,'Station Information'!$A:$AAE,O$1,FALSE)</f>
        <v>497</v>
      </c>
      <c r="P10" s="226">
        <f t="shared" si="1"/>
        <v>494.06000000000006</v>
      </c>
      <c r="Q10" s="109">
        <f t="shared" si="4"/>
        <v>1943.3801007556676</v>
      </c>
      <c r="R10" s="188">
        <f t="shared" si="5"/>
        <v>1681.7838247338245</v>
      </c>
      <c r="S10" s="6">
        <f t="shared" si="6"/>
        <v>2053.0618863312284</v>
      </c>
      <c r="T10" s="6">
        <f t="shared" si="7"/>
        <v>2063.555513078471</v>
      </c>
      <c r="U10" s="266">
        <f t="shared" si="8"/>
        <v>2560.5157746478872</v>
      </c>
      <c r="V10" s="266">
        <f t="shared" si="9"/>
        <v>2303.5994366197178</v>
      </c>
      <c r="W10" s="226">
        <f t="shared" si="3"/>
        <v>2132.5032870822256</v>
      </c>
    </row>
    <row r="11" spans="1:25" x14ac:dyDescent="0.25">
      <c r="A11" s="32" t="s">
        <v>7</v>
      </c>
      <c r="C11" s="111">
        <f>VLOOKUP($A11,'Trial Balance'!$A:$ZZ,C$1,FALSE)/1000</f>
        <v>283.63984000000005</v>
      </c>
      <c r="D11" s="178">
        <f>VLOOKUP($A11,'Trial Balance'!$A:$ZZ,D$1,FALSE)/1000</f>
        <v>165.32026000000002</v>
      </c>
      <c r="E11" s="5">
        <f>VLOOKUP($A11,'Trial Balance'!$A:$ZZ,E$1,FALSE)/1000</f>
        <v>129.34352999999999</v>
      </c>
      <c r="F11" s="5">
        <f>VLOOKUP($A11,'Trial Balance'!$A:$ZZ,F$1,FALSE)/1000</f>
        <v>201.68067000000002</v>
      </c>
      <c r="G11" s="185">
        <f>VLOOKUP($A11,'Trial Balance'!$A:$ZZ,G$1,FALSE)/1000</f>
        <v>212.07347000000001</v>
      </c>
      <c r="H11" s="185">
        <f>VLOOKUP($A11,'Trial Balance'!$A:$ZZ,H$1,FALSE)/1000</f>
        <v>83.768119999999996</v>
      </c>
      <c r="I11" s="226">
        <f t="shared" si="0"/>
        <v>158.43720999999999</v>
      </c>
      <c r="J11" s="144">
        <f>VLOOKUP($A11,'Station Information'!$A:$AAE,J$1,FALSE)</f>
        <v>204.7</v>
      </c>
      <c r="K11" s="301">
        <f>VLOOKUP($A11,'Station Information'!$A:$AAE,K$1,FALSE)</f>
        <v>203</v>
      </c>
      <c r="L11" s="22">
        <f>VLOOKUP($A11,'Station Information'!$A:$AAE,L$1,FALSE)</f>
        <v>203</v>
      </c>
      <c r="M11" s="22">
        <f>VLOOKUP($A11,'Station Information'!$A:$AAE,M$1,FALSE)</f>
        <v>300</v>
      </c>
      <c r="N11" s="306">
        <f>VLOOKUP($A11,'Station Information'!$A:$AAE,N$1,FALSE)</f>
        <v>402</v>
      </c>
      <c r="O11" s="306">
        <f>VLOOKUP($A11,'Station Information'!$A:$AAE,O$1,FALSE)</f>
        <v>225</v>
      </c>
      <c r="P11" s="226">
        <f t="shared" si="1"/>
        <v>266.60000000000002</v>
      </c>
      <c r="Q11" s="109">
        <f t="shared" si="4"/>
        <v>1385.6367366878362</v>
      </c>
      <c r="R11" s="188">
        <f t="shared" si="5"/>
        <v>814.38551724137938</v>
      </c>
      <c r="S11" s="6">
        <f t="shared" si="6"/>
        <v>637.1602463054187</v>
      </c>
      <c r="T11" s="6">
        <f t="shared" si="7"/>
        <v>672.26890000000003</v>
      </c>
      <c r="U11" s="266">
        <f t="shared" si="8"/>
        <v>527.5459452736319</v>
      </c>
      <c r="V11" s="266">
        <f t="shared" si="9"/>
        <v>372.30275555555551</v>
      </c>
      <c r="W11" s="226">
        <f t="shared" si="3"/>
        <v>604.73267287519707</v>
      </c>
    </row>
    <row r="12" spans="1:25" x14ac:dyDescent="0.25">
      <c r="A12" s="32" t="s">
        <v>8</v>
      </c>
      <c r="C12" s="111">
        <f>VLOOKUP($A12,'Trial Balance'!$A:$ZZ,C$1,FALSE)/1000</f>
        <v>35.039559999999994</v>
      </c>
      <c r="D12" s="178">
        <f>VLOOKUP($A12,'Trial Balance'!$A:$ZZ,D$1,FALSE)/1000</f>
        <v>47.381010000000003</v>
      </c>
      <c r="E12" s="5">
        <f>VLOOKUP($A12,'Trial Balance'!$A:$ZZ,E$1,FALSE)/1000</f>
        <v>82.99736</v>
      </c>
      <c r="F12" s="5">
        <f>VLOOKUP($A12,'Trial Balance'!$A:$ZZ,F$1,FALSE)/1000</f>
        <v>54.206290000000003</v>
      </c>
      <c r="G12" s="185">
        <f>VLOOKUP($A12,'Trial Balance'!$A:$ZZ,G$1,FALSE)/1000</f>
        <v>45.975749999999998</v>
      </c>
      <c r="H12" s="185">
        <f>VLOOKUP($A12,'Trial Balance'!$A:$ZZ,H$1,FALSE)/1000</f>
        <v>54.900269999999999</v>
      </c>
      <c r="I12" s="226">
        <f t="shared" si="0"/>
        <v>57.092136000000004</v>
      </c>
      <c r="J12" s="144">
        <f>VLOOKUP($A12,'Station Information'!$A:$AAE,J$1,FALSE)</f>
        <v>33</v>
      </c>
      <c r="K12" s="299">
        <f>VLOOKUP($A12,'Station Information'!$A:$AAE,K$1,FALSE)</f>
        <v>33</v>
      </c>
      <c r="L12" s="13">
        <f>VLOOKUP($A12,'Station Information'!$A:$AAE,L$1,FALSE)</f>
        <v>36</v>
      </c>
      <c r="M12" s="13">
        <f>VLOOKUP($A12,'Station Information'!$A:$AAE,M$1,FALSE)</f>
        <v>32</v>
      </c>
      <c r="N12" s="305">
        <f>VLOOKUP($A12,'Station Information'!$A:$AAE,N$1,FALSE)</f>
        <v>32</v>
      </c>
      <c r="O12" s="305">
        <f>VLOOKUP($A12,'Station Information'!$A:$AAE,O$1,FALSE)</f>
        <v>32</v>
      </c>
      <c r="P12" s="226">
        <f t="shared" si="1"/>
        <v>33</v>
      </c>
      <c r="Q12" s="109">
        <f t="shared" si="4"/>
        <v>1061.8048484848484</v>
      </c>
      <c r="R12" s="188">
        <f t="shared" si="5"/>
        <v>1435.788181818182</v>
      </c>
      <c r="S12" s="6">
        <f t="shared" si="6"/>
        <v>2305.4822222222224</v>
      </c>
      <c r="T12" s="6">
        <f t="shared" si="7"/>
        <v>1693.9465625</v>
      </c>
      <c r="U12" s="266">
        <f t="shared" si="8"/>
        <v>1436.7421875</v>
      </c>
      <c r="V12" s="266">
        <f t="shared" si="9"/>
        <v>1715.6334374999999</v>
      </c>
      <c r="W12" s="226">
        <f t="shared" si="3"/>
        <v>1717.5185183080807</v>
      </c>
    </row>
    <row r="13" spans="1:25" x14ac:dyDescent="0.25">
      <c r="A13" s="32" t="s">
        <v>9</v>
      </c>
      <c r="C13" s="111">
        <f>VLOOKUP($A13,'Trial Balance'!$A:$ZZ,C$1,FALSE)/1000</f>
        <v>2.0804399999999998</v>
      </c>
      <c r="D13" s="178">
        <f>VLOOKUP($A13,'Trial Balance'!$A:$ZZ,D$1,FALSE)/1000</f>
        <v>2.3310900000000001</v>
      </c>
      <c r="E13" s="5">
        <f>VLOOKUP($A13,'Trial Balance'!$A:$ZZ,E$1,FALSE)/1000</f>
        <v>2.45425</v>
      </c>
      <c r="F13" s="5">
        <f>VLOOKUP($A13,'Trial Balance'!$A:$ZZ,F$1,FALSE)/1000</f>
        <v>1.4129100000000001</v>
      </c>
      <c r="G13" s="185">
        <f>VLOOKUP($A13,'Trial Balance'!$A:$ZZ,G$1,FALSE)/1000</f>
        <v>2.3536299999999999</v>
      </c>
      <c r="H13" s="185">
        <f>VLOOKUP($A13,'Trial Balance'!$A:$ZZ,H$1,FALSE)/1000</f>
        <v>6.71957</v>
      </c>
      <c r="I13" s="226">
        <f t="shared" si="0"/>
        <v>3.0542900000000004</v>
      </c>
      <c r="J13" s="144">
        <f>VLOOKUP($A13,'Station Information'!$A:$AAE,J$1,FALSE)</f>
        <v>6.25</v>
      </c>
      <c r="K13" s="299">
        <f>VLOOKUP($A13,'Station Information'!$A:$AAE,K$1,FALSE)</f>
        <v>6.25</v>
      </c>
      <c r="L13" s="13">
        <f>VLOOKUP($A13,'Station Information'!$A:$AAE,L$1,FALSE)</f>
        <v>6.25</v>
      </c>
      <c r="M13" s="13">
        <f>VLOOKUP($A13,'Station Information'!$A:$AAE,M$1,FALSE)</f>
        <v>6.25</v>
      </c>
      <c r="N13" s="305">
        <f>VLOOKUP($A13,'Station Information'!$A:$AAE,N$1,FALSE)</f>
        <v>6.25</v>
      </c>
      <c r="O13" s="327">
        <v>6.25</v>
      </c>
      <c r="P13" s="226">
        <f t="shared" si="1"/>
        <v>6.25</v>
      </c>
      <c r="Q13" s="109">
        <f t="shared" si="4"/>
        <v>332.87039999999996</v>
      </c>
      <c r="R13" s="188">
        <f t="shared" si="5"/>
        <v>372.97440000000006</v>
      </c>
      <c r="S13" s="6">
        <f t="shared" si="6"/>
        <v>392.68</v>
      </c>
      <c r="T13" s="6">
        <f t="shared" si="7"/>
        <v>226.06560000000002</v>
      </c>
      <c r="U13" s="266">
        <f t="shared" si="8"/>
        <v>376.58080000000001</v>
      </c>
      <c r="V13" s="266">
        <f t="shared" si="9"/>
        <v>1075.1312</v>
      </c>
      <c r="W13" s="226">
        <f t="shared" si="3"/>
        <v>488.68640000000005</v>
      </c>
    </row>
    <row r="14" spans="1:25" x14ac:dyDescent="0.25">
      <c r="A14" s="32" t="s">
        <v>10</v>
      </c>
      <c r="C14" s="111">
        <f>VLOOKUP($A14,'Trial Balance'!$A:$ZZ,C$1,FALSE)/1000</f>
        <v>4.3063900000000004</v>
      </c>
      <c r="D14" s="178">
        <f>VLOOKUP($A14,'Trial Balance'!$A:$ZZ,D$1,FALSE)/1000</f>
        <v>6.8469499999999996</v>
      </c>
      <c r="E14" s="5">
        <f>VLOOKUP($A14,'Trial Balance'!$A:$ZZ,E$1,FALSE)/1000</f>
        <v>3.6331599999999997</v>
      </c>
      <c r="F14" s="5">
        <f>VLOOKUP($A14,'Trial Balance'!$A:$ZZ,F$1,FALSE)/1000</f>
        <v>24.765250000000002</v>
      </c>
      <c r="G14" s="185">
        <f>VLOOKUP($A14,'Trial Balance'!$A:$ZZ,G$1,FALSE)/1000</f>
        <v>7.0401000000000007</v>
      </c>
      <c r="H14" s="185">
        <f>VLOOKUP($A14,'Trial Balance'!$A:$ZZ,H$1,FALSE)/1000</f>
        <v>11.616</v>
      </c>
      <c r="I14" s="226">
        <f t="shared" si="0"/>
        <v>10.780292000000001</v>
      </c>
      <c r="J14" s="144">
        <f>VLOOKUP($A14,'Station Information'!$A:$AAE,J$1,FALSE)</f>
        <v>23</v>
      </c>
      <c r="K14" s="299">
        <f>VLOOKUP($A14,'Station Information'!$A:$AAE,K$1,FALSE)</f>
        <v>23</v>
      </c>
      <c r="L14" s="13">
        <f>VLOOKUP($A14,'Station Information'!$A:$AAE,L$1,FALSE)</f>
        <v>23</v>
      </c>
      <c r="M14" s="13">
        <f>VLOOKUP($A14,'Station Information'!$A:$AAE,M$1,FALSE)</f>
        <v>23.3</v>
      </c>
      <c r="N14" s="305">
        <f>VLOOKUP($A14,'Station Information'!$A:$AAE,N$1,FALSE)</f>
        <v>23.3</v>
      </c>
      <c r="O14" s="327">
        <v>23.3</v>
      </c>
      <c r="P14" s="226">
        <f t="shared" si="1"/>
        <v>23.18</v>
      </c>
      <c r="Q14" s="109">
        <f t="shared" si="4"/>
        <v>187.23434782608697</v>
      </c>
      <c r="R14" s="188">
        <f t="shared" si="5"/>
        <v>297.69347826086954</v>
      </c>
      <c r="S14" s="6">
        <f t="shared" si="6"/>
        <v>157.96347826086958</v>
      </c>
      <c r="T14" s="6">
        <f t="shared" si="7"/>
        <v>1062.8862660944208</v>
      </c>
      <c r="U14" s="266">
        <f t="shared" si="8"/>
        <v>302.15021459227472</v>
      </c>
      <c r="V14" s="266">
        <f t="shared" si="9"/>
        <v>498.54077253218884</v>
      </c>
      <c r="W14" s="226">
        <f t="shared" si="3"/>
        <v>463.84684194812473</v>
      </c>
    </row>
    <row r="15" spans="1:25" x14ac:dyDescent="0.25">
      <c r="A15" s="32" t="s">
        <v>11</v>
      </c>
      <c r="C15" s="377">
        <f>VLOOKUP($A15,'Trial Balance'!$A:$ZZ,C$1,FALSE)/1000</f>
        <v>0.62048999999999999</v>
      </c>
      <c r="D15" s="378">
        <f>VLOOKUP($A15,'Trial Balance'!$A:$ZZ,D$1,FALSE)/1000</f>
        <v>8.5674400000000013</v>
      </c>
      <c r="E15" s="379">
        <f>VLOOKUP($A15,'Trial Balance'!$A:$ZZ,E$1,FALSE)/1000</f>
        <v>0</v>
      </c>
      <c r="F15" s="379">
        <f>VLOOKUP($A15,'Trial Balance'!$A:$ZZ,F$1,FALSE)/1000</f>
        <v>0</v>
      </c>
      <c r="G15" s="380">
        <f>VLOOKUP($A15,'Trial Balance'!$A:$ZZ,G$1,FALSE)/1000</f>
        <v>0</v>
      </c>
      <c r="H15" s="380">
        <f>VLOOKUP($A15,'Trial Balance'!$A:$ZZ,H$1,FALSE)/1000</f>
        <v>8.4580000000000002E-2</v>
      </c>
      <c r="I15" s="381">
        <f t="shared" si="0"/>
        <v>4.326010000000001</v>
      </c>
      <c r="J15" s="145">
        <f>VLOOKUP($A15,'Station Information'!$A:$AAE,J$1,FALSE)</f>
        <v>0</v>
      </c>
      <c r="K15" s="300">
        <f>VLOOKUP($A15,'Station Information'!$A:$AAE,K$1,FALSE)</f>
        <v>0</v>
      </c>
      <c r="L15" s="21">
        <f>VLOOKUP($A15,'Station Information'!$A:$AAE,L$1,FALSE)</f>
        <v>0</v>
      </c>
      <c r="M15" s="21">
        <f>VLOOKUP($A15,'Station Information'!$A:$AAE,M$1,FALSE)</f>
        <v>0</v>
      </c>
      <c r="N15" s="307">
        <f>VLOOKUP($A15,'Station Information'!$A:$AAE,N$1,FALSE)</f>
        <v>0</v>
      </c>
      <c r="O15" s="307">
        <f>VLOOKUP($A15,'Station Information'!$A:$AAE,O$1,FALSE)</f>
        <v>0</v>
      </c>
      <c r="P15" s="381">
        <f t="shared" si="1"/>
        <v>0</v>
      </c>
      <c r="Q15" s="382">
        <f t="shared" si="4"/>
        <v>0</v>
      </c>
      <c r="R15" s="383">
        <f t="shared" si="5"/>
        <v>0</v>
      </c>
      <c r="S15" s="384">
        <f t="shared" si="6"/>
        <v>0</v>
      </c>
      <c r="T15" s="384">
        <f t="shared" si="7"/>
        <v>0</v>
      </c>
      <c r="U15" s="385">
        <f t="shared" si="8"/>
        <v>0</v>
      </c>
      <c r="V15" s="385">
        <f t="shared" si="9"/>
        <v>0</v>
      </c>
      <c r="W15" s="381">
        <f t="shared" si="3"/>
        <v>0</v>
      </c>
    </row>
    <row r="16" spans="1:25" x14ac:dyDescent="0.25">
      <c r="A16" s="32" t="s">
        <v>14</v>
      </c>
      <c r="C16" s="111">
        <f>VLOOKUP($A16,'Trial Balance'!$A:$ZZ,C$1,FALSE)/1000</f>
        <v>816.29637000000002</v>
      </c>
      <c r="D16" s="178">
        <f>VLOOKUP($A16,'Trial Balance'!$A:$ZZ,D$1,FALSE)/1000</f>
        <v>1042.1281899999999</v>
      </c>
      <c r="E16" s="5">
        <f>VLOOKUP($A16,'Trial Balance'!$A:$ZZ,E$1,FALSE)/1000</f>
        <v>484.69941</v>
      </c>
      <c r="F16" s="5">
        <f>VLOOKUP($A16,'Trial Balance'!$A:$ZZ,F$1,FALSE)/1000</f>
        <v>686.38063999999997</v>
      </c>
      <c r="G16" s="185">
        <f>VLOOKUP($A16,'Trial Balance'!$A:$ZZ,G$1,FALSE)/1000</f>
        <v>818.21455000000003</v>
      </c>
      <c r="H16" s="185">
        <f>VLOOKUP($A16,'Trial Balance'!$A:$ZZ,H$1,FALSE)/1000</f>
        <v>638.13083999999992</v>
      </c>
      <c r="I16" s="226">
        <f t="shared" si="0"/>
        <v>733.91072599999995</v>
      </c>
      <c r="J16" s="146">
        <f>VLOOKUP($A16,'Station Information'!$A:$AAE,J$1,FALSE)</f>
        <v>738</v>
      </c>
      <c r="K16" s="301">
        <f>VLOOKUP($A16,'Station Information'!$A:$AAE,K$1,FALSE)</f>
        <v>737</v>
      </c>
      <c r="L16" s="22">
        <f>VLOOKUP($A16,'Station Information'!$A:$AAE,L$1,FALSE)</f>
        <v>764</v>
      </c>
      <c r="M16" s="22">
        <f>VLOOKUP($A16,'Station Information'!$A:$AAE,M$1,FALSE)</f>
        <v>1175.5</v>
      </c>
      <c r="N16" s="306">
        <f>VLOOKUP($A16,'Station Information'!$A:$AAE,N$1,FALSE)</f>
        <v>1175.5</v>
      </c>
      <c r="O16" s="306">
        <f>VLOOKUP($A16,'Station Information'!$A:$AAE,O$1,FALSE)</f>
        <v>1488</v>
      </c>
      <c r="P16" s="226">
        <f t="shared" si="1"/>
        <v>1068</v>
      </c>
      <c r="Q16" s="229">
        <f t="shared" si="4"/>
        <v>1106.0926422764228</v>
      </c>
      <c r="R16" s="289">
        <f t="shared" si="5"/>
        <v>1414.0138263229308</v>
      </c>
      <c r="S16" s="218">
        <f t="shared" si="6"/>
        <v>634.42331151832468</v>
      </c>
      <c r="T16" s="218">
        <f t="shared" si="7"/>
        <v>583.90526584432155</v>
      </c>
      <c r="U16" s="287">
        <f t="shared" si="8"/>
        <v>696.05661420672061</v>
      </c>
      <c r="V16" s="287">
        <f t="shared" si="9"/>
        <v>428.8513709677419</v>
      </c>
      <c r="W16" s="226">
        <f t="shared" si="3"/>
        <v>751.45007777200783</v>
      </c>
    </row>
    <row r="17" spans="1:23" x14ac:dyDescent="0.25">
      <c r="A17" s="32" t="s">
        <v>424</v>
      </c>
      <c r="C17" s="111">
        <f>VLOOKUP($A17,'Trial Balance'!$A:$ZZ,C$1,FALSE)/1000</f>
        <v>401.15021000000002</v>
      </c>
      <c r="D17" s="178">
        <f>VLOOKUP($A17,'Trial Balance'!$A:$ZZ,D$1,FALSE)/1000</f>
        <v>328.45150000000001</v>
      </c>
      <c r="E17" s="5">
        <f>VLOOKUP($A17,'Trial Balance'!$A:$ZZ,E$1,FALSE)/1000</f>
        <v>335.42874999999998</v>
      </c>
      <c r="F17" s="5">
        <f>VLOOKUP($A17,'Trial Balance'!$A:$ZZ,F$1,FALSE)/1000</f>
        <v>249.50779</v>
      </c>
      <c r="G17" s="185">
        <f>VLOOKUP($A17,'Trial Balance'!$A:$ZZ,G$1,FALSE)/1000</f>
        <v>387.58840000000004</v>
      </c>
      <c r="H17" s="185">
        <f>VLOOKUP($A17,'Trial Balance'!$A:$ZZ,H$1,FALSE)/1000</f>
        <v>321.94140000000004</v>
      </c>
      <c r="I17" s="226">
        <f t="shared" si="0"/>
        <v>324.58356800000001</v>
      </c>
      <c r="J17" s="146">
        <f>VLOOKUP($A17,'Station Information'!$A:$AAE,J$1,FALSE)</f>
        <v>90.67</v>
      </c>
      <c r="K17" s="301">
        <f>VLOOKUP($A17,'Station Information'!$A:$AAE,K$1,FALSE)</f>
        <v>87.07</v>
      </c>
      <c r="L17" s="22">
        <f>VLOOKUP($A17,'Station Information'!$A:$AAE,L$1,FALSE)</f>
        <v>65.400000000000006</v>
      </c>
      <c r="M17" s="22">
        <f>VLOOKUP($A17,'Station Information'!$A:$AAE,M$1,FALSE)</f>
        <v>65.400000000000006</v>
      </c>
      <c r="N17" s="306">
        <f>VLOOKUP($A17,'Station Information'!$A:$AAE,N$1,FALSE)</f>
        <v>61.8</v>
      </c>
      <c r="O17" s="306">
        <f>VLOOKUP($A17,'Station Information'!$A:$AAE,O$1,FALSE)</f>
        <v>62</v>
      </c>
      <c r="P17" s="226">
        <f t="shared" si="1"/>
        <v>68.334000000000003</v>
      </c>
      <c r="Q17" s="229">
        <f>IFERROR(C17/J17*1000,0)</f>
        <v>4424.2881879342667</v>
      </c>
      <c r="R17" s="289">
        <f>IFERROR(D17/K17*1000,0)</f>
        <v>3772.2694383829107</v>
      </c>
      <c r="S17" s="218">
        <f>IFERROR(E17/L17*1000,0)</f>
        <v>5128.8799694189602</v>
      </c>
      <c r="T17" s="218">
        <f>IFERROR(F17/M17*1000,0)</f>
        <v>3815.1038226299693</v>
      </c>
      <c r="U17" s="287">
        <f>IFERROR(G17/N17*1000,0)</f>
        <v>6271.6569579288034</v>
      </c>
      <c r="V17" s="287">
        <f t="shared" si="9"/>
        <v>5192.6032258064524</v>
      </c>
      <c r="W17" s="226">
        <f t="shared" si="3"/>
        <v>4836.1026828334197</v>
      </c>
    </row>
    <row r="18" spans="1:23" x14ac:dyDescent="0.25">
      <c r="A18" s="32" t="s">
        <v>17</v>
      </c>
      <c r="C18" s="111">
        <f>VLOOKUP($A18,'Trial Balance'!$A:$ZZ,C$1,FALSE)/1000</f>
        <v>309.28560999999996</v>
      </c>
      <c r="D18" s="178">
        <f>VLOOKUP($A18,'Trial Balance'!$A:$ZZ,D$1,FALSE)/1000</f>
        <v>320.08534999999995</v>
      </c>
      <c r="E18" s="5">
        <f>VLOOKUP($A18,'Trial Balance'!$A:$ZZ,E$1,FALSE)/1000</f>
        <v>314.86839000000003</v>
      </c>
      <c r="F18" s="5">
        <f>VLOOKUP($A18,'Trial Balance'!$A:$ZZ,F$1,FALSE)/1000</f>
        <v>259.68594999999999</v>
      </c>
      <c r="G18" s="185">
        <f>VLOOKUP($A18,'Trial Balance'!$A:$ZZ,G$1,FALSE)/1000</f>
        <v>280.95903999999996</v>
      </c>
      <c r="H18" s="185">
        <f>VLOOKUP($A18,'Trial Balance'!$A:$ZZ,H$1,FALSE)/1000</f>
        <v>338.56473</v>
      </c>
      <c r="I18" s="226">
        <f t="shared" si="0"/>
        <v>302.83269200000001</v>
      </c>
      <c r="J18" s="144">
        <f>VLOOKUP($A18,'Station Information'!$A:$AAE,J$1,FALSE)</f>
        <v>102</v>
      </c>
      <c r="K18" s="299">
        <f>VLOOKUP($A18,'Station Information'!$A:$AAE,K$1,FALSE)</f>
        <v>120</v>
      </c>
      <c r="L18" s="13">
        <f>VLOOKUP($A18,'Station Information'!$A:$AAE,L$1,FALSE)</f>
        <v>97</v>
      </c>
      <c r="M18" s="13">
        <f>VLOOKUP($A18,'Station Information'!$A:$AAE,M$1,FALSE)</f>
        <v>93.8</v>
      </c>
      <c r="N18" s="305">
        <f>VLOOKUP($A18,'Station Information'!$A:$AAE,N$1,FALSE)</f>
        <v>94</v>
      </c>
      <c r="O18" s="305">
        <f>VLOOKUP($A18,'Station Information'!$A:$AAE,O$1,FALSE)</f>
        <v>94</v>
      </c>
      <c r="P18" s="226">
        <f t="shared" si="1"/>
        <v>99.76</v>
      </c>
      <c r="Q18" s="109">
        <f t="shared" ref="Q18:U24" si="10">IFERROR(C18/J18*1000,0)</f>
        <v>3032.2118627450977</v>
      </c>
      <c r="R18" s="188">
        <f t="shared" si="10"/>
        <v>2667.3779166666664</v>
      </c>
      <c r="S18" s="6">
        <f t="shared" si="10"/>
        <v>3246.0658762886601</v>
      </c>
      <c r="T18" s="6">
        <f t="shared" si="10"/>
        <v>2768.5069296375264</v>
      </c>
      <c r="U18" s="266">
        <f t="shared" si="10"/>
        <v>2988.9259574468083</v>
      </c>
      <c r="V18" s="266">
        <f t="shared" si="9"/>
        <v>3601.7524468085103</v>
      </c>
      <c r="W18" s="226">
        <f t="shared" si="3"/>
        <v>3054.5258253696343</v>
      </c>
    </row>
    <row r="19" spans="1:23" x14ac:dyDescent="0.25">
      <c r="A19" s="32" t="s">
        <v>15</v>
      </c>
      <c r="C19" s="377">
        <f>VLOOKUP($A19,'Trial Balance'!$A:$ZZ,C$1,FALSE)/1000</f>
        <v>51.816079999999999</v>
      </c>
      <c r="D19" s="378">
        <f>VLOOKUP($A19,'Trial Balance'!$A:$ZZ,D$1,FALSE)/1000</f>
        <v>27.430730000000001</v>
      </c>
      <c r="E19" s="379">
        <f>VLOOKUP($A19,'Trial Balance'!$A:$ZZ,E$1,FALSE)/1000</f>
        <v>-79.89143</v>
      </c>
      <c r="F19" s="379">
        <f>VLOOKUP($A19,'Trial Balance'!$A:$ZZ,F$1,FALSE)/1000</f>
        <v>20.71602</v>
      </c>
      <c r="G19" s="380">
        <f>VLOOKUP($A19,'Trial Balance'!$A:$ZZ,G$1,FALSE)/1000</f>
        <v>12.525370000000001</v>
      </c>
      <c r="H19" s="380">
        <f>VLOOKUP($A19,'Trial Balance'!$A:$ZZ,H$1,FALSE)/1000</f>
        <v>4.0785499999999999</v>
      </c>
      <c r="I19" s="381">
        <f t="shared" si="0"/>
        <v>-3.028152</v>
      </c>
      <c r="J19" s="145">
        <f>VLOOKUP($A19,'Station Information'!$A:$AAE,J$1,FALSE)</f>
        <v>0</v>
      </c>
      <c r="K19" s="300">
        <f>VLOOKUP($A19,'Station Information'!$A:$AAE,K$1,FALSE)</f>
        <v>0</v>
      </c>
      <c r="L19" s="21">
        <f>VLOOKUP($A19,'Station Information'!$A:$AAE,L$1,FALSE)</f>
        <v>0</v>
      </c>
      <c r="M19" s="21">
        <f>VLOOKUP($A19,'Station Information'!$A:$AAE,M$1,FALSE)</f>
        <v>0</v>
      </c>
      <c r="N19" s="307">
        <f>VLOOKUP($A19,'Station Information'!$A:$AAE,N$1,FALSE)</f>
        <v>0</v>
      </c>
      <c r="O19" s="307">
        <f>VLOOKUP($A19,'Station Information'!$A:$AAE,O$1,FALSE)</f>
        <v>0</v>
      </c>
      <c r="P19" s="381">
        <f t="shared" si="1"/>
        <v>0</v>
      </c>
      <c r="Q19" s="382">
        <f t="shared" si="10"/>
        <v>0</v>
      </c>
      <c r="R19" s="383">
        <f t="shared" si="10"/>
        <v>0</v>
      </c>
      <c r="S19" s="384">
        <f t="shared" si="10"/>
        <v>0</v>
      </c>
      <c r="T19" s="384">
        <f t="shared" si="10"/>
        <v>0</v>
      </c>
      <c r="U19" s="385">
        <f t="shared" si="10"/>
        <v>0</v>
      </c>
      <c r="V19" s="385">
        <f t="shared" si="9"/>
        <v>0</v>
      </c>
      <c r="W19" s="381">
        <f t="shared" si="3"/>
        <v>0</v>
      </c>
    </row>
    <row r="20" spans="1:23" x14ac:dyDescent="0.25">
      <c r="A20" s="32" t="s">
        <v>12</v>
      </c>
      <c r="C20" s="111">
        <f>VLOOKUP($A20,'Trial Balance'!$A:$ZZ,C$1,FALSE)/1000</f>
        <v>45.67774</v>
      </c>
      <c r="D20" s="178">
        <f>VLOOKUP($A20,'Trial Balance'!$A:$ZZ,D$1,FALSE)/1000</f>
        <v>77.454089999999994</v>
      </c>
      <c r="E20" s="5">
        <f>VLOOKUP($A20,'Trial Balance'!$A:$ZZ,E$1,FALSE)/1000</f>
        <v>76.766329999999996</v>
      </c>
      <c r="F20" s="5">
        <f>VLOOKUP($A20,'Trial Balance'!$A:$ZZ,F$1,FALSE)/1000</f>
        <v>201.23501999999999</v>
      </c>
      <c r="G20" s="185">
        <f>VLOOKUP($A20,'Trial Balance'!$A:$ZZ,G$1,FALSE)/1000</f>
        <v>104.41902</v>
      </c>
      <c r="H20" s="185">
        <f>VLOOKUP($A20,'Trial Balance'!$A:$ZZ,H$1,FALSE)/1000</f>
        <v>98.6434</v>
      </c>
      <c r="I20" s="226">
        <f t="shared" si="0"/>
        <v>111.70357199999998</v>
      </c>
      <c r="J20" s="144">
        <f>VLOOKUP($A20,'Station Information'!$A:$AAE,J$1,FALSE)</f>
        <v>84</v>
      </c>
      <c r="K20" s="299">
        <f>VLOOKUP($A20,'Station Information'!$A:$AAE,K$1,FALSE)</f>
        <v>84</v>
      </c>
      <c r="L20" s="13">
        <f>VLOOKUP($A20,'Station Information'!$A:$AAE,L$1,FALSE)</f>
        <v>84</v>
      </c>
      <c r="M20" s="13">
        <f>VLOOKUP($A20,'Station Information'!$A:$AAE,M$1,FALSE)</f>
        <v>84.667000000000002</v>
      </c>
      <c r="N20" s="305">
        <f>VLOOKUP($A20,'Station Information'!$A:$AAE,N$1,FALSE)</f>
        <v>84.667000000000002</v>
      </c>
      <c r="O20" s="305">
        <f>VLOOKUP($A20,'Station Information'!$A:$AAE,O$1,FALSE)</f>
        <v>85</v>
      </c>
      <c r="P20" s="226">
        <f t="shared" si="1"/>
        <v>84.466800000000006</v>
      </c>
      <c r="Q20" s="109">
        <f t="shared" si="10"/>
        <v>543.78261904761905</v>
      </c>
      <c r="R20" s="188">
        <f t="shared" si="10"/>
        <v>922.07249999999999</v>
      </c>
      <c r="S20" s="6">
        <f t="shared" si="10"/>
        <v>913.88488095238097</v>
      </c>
      <c r="T20" s="6">
        <f t="shared" si="10"/>
        <v>2376.7822173928444</v>
      </c>
      <c r="U20" s="266">
        <f t="shared" si="10"/>
        <v>1233.2906563359986</v>
      </c>
      <c r="V20" s="266">
        <f t="shared" si="9"/>
        <v>1160.5105882352941</v>
      </c>
      <c r="W20" s="226">
        <f t="shared" si="3"/>
        <v>1321.3081685833035</v>
      </c>
    </row>
    <row r="21" spans="1:23" x14ac:dyDescent="0.25">
      <c r="A21" s="32" t="s">
        <v>13</v>
      </c>
      <c r="C21" s="111">
        <f>VLOOKUP($A21,'Trial Balance'!$A:$ZZ,C$1,FALSE)/1000</f>
        <v>49.230669999999996</v>
      </c>
      <c r="D21" s="178">
        <f>VLOOKUP($A21,'Trial Balance'!$A:$ZZ,D$1,FALSE)/1000</f>
        <v>59.796810000000001</v>
      </c>
      <c r="E21" s="5">
        <f>VLOOKUP($A21,'Trial Balance'!$A:$ZZ,E$1,FALSE)/1000</f>
        <v>136.84405999999998</v>
      </c>
      <c r="F21" s="5">
        <f>VLOOKUP($A21,'Trial Balance'!$A:$ZZ,F$1,FALSE)/1000</f>
        <v>107.11799999999999</v>
      </c>
      <c r="G21" s="185">
        <f>VLOOKUP($A21,'Trial Balance'!$A:$ZZ,G$1,FALSE)/1000</f>
        <v>70.889289999999988</v>
      </c>
      <c r="H21" s="185">
        <f>VLOOKUP($A21,'Trial Balance'!$A:$ZZ,H$1,FALSE)/1000</f>
        <v>67.167320000000004</v>
      </c>
      <c r="I21" s="226">
        <f t="shared" si="0"/>
        <v>88.363095999999999</v>
      </c>
      <c r="J21" s="144">
        <f>VLOOKUP($A21,'Station Information'!$A:$AAE,J$1,FALSE)</f>
        <v>42</v>
      </c>
      <c r="K21" s="299">
        <f>VLOOKUP($A21,'Station Information'!$A:$AAE,K$1,FALSE)</f>
        <v>39</v>
      </c>
      <c r="L21" s="13">
        <f>VLOOKUP($A21,'Station Information'!$A:$AAE,L$1,FALSE)</f>
        <v>54</v>
      </c>
      <c r="M21" s="13">
        <f>VLOOKUP($A21,'Station Information'!$A:$AAE,M$1,FALSE)</f>
        <v>54.6</v>
      </c>
      <c r="N21" s="305">
        <f>VLOOKUP($A21,'Station Information'!$A:$AAE,N$1,FALSE)</f>
        <v>55</v>
      </c>
      <c r="O21" s="305">
        <f>VLOOKUP($A21,'Station Information'!$A:$AAE,O$1,FALSE)</f>
        <v>50</v>
      </c>
      <c r="P21" s="226">
        <f t="shared" si="1"/>
        <v>50.519999999999996</v>
      </c>
      <c r="Q21" s="109">
        <f t="shared" si="10"/>
        <v>1172.1588095238094</v>
      </c>
      <c r="R21" s="188">
        <f t="shared" si="10"/>
        <v>1533.2515384615383</v>
      </c>
      <c r="S21" s="6">
        <f t="shared" si="10"/>
        <v>2534.149259259259</v>
      </c>
      <c r="T21" s="6">
        <f t="shared" si="10"/>
        <v>1961.8681318681317</v>
      </c>
      <c r="U21" s="266">
        <f t="shared" si="10"/>
        <v>1288.8961818181817</v>
      </c>
      <c r="V21" s="266">
        <f t="shared" si="9"/>
        <v>1343.3464000000001</v>
      </c>
      <c r="W21" s="226">
        <f t="shared" si="3"/>
        <v>1732.302302281422</v>
      </c>
    </row>
    <row r="22" spans="1:23" x14ac:dyDescent="0.25">
      <c r="A22" s="32" t="s">
        <v>19</v>
      </c>
      <c r="C22" s="377">
        <f>VLOOKUP($A22,'Trial Balance'!$A:$ZZ,C$1,FALSE)/1000</f>
        <v>0</v>
      </c>
      <c r="D22" s="378">
        <f>VLOOKUP($A22,'Trial Balance'!$A:$ZZ,D$1,FALSE)/1000</f>
        <v>0</v>
      </c>
      <c r="E22" s="379">
        <f>VLOOKUP($A22,'Trial Balance'!$A:$ZZ,E$1,FALSE)/1000</f>
        <v>0</v>
      </c>
      <c r="F22" s="379">
        <f>VLOOKUP($A22,'Trial Balance'!$A:$ZZ,F$1,FALSE)/1000</f>
        <v>0</v>
      </c>
      <c r="G22" s="380">
        <f>VLOOKUP($A22,'Trial Balance'!$A:$ZZ,G$1,FALSE)/1000</f>
        <v>0</v>
      </c>
      <c r="H22" s="380">
        <f>VLOOKUP($A22,'Trial Balance'!$A:$ZZ,H$1,FALSE)/1000</f>
        <v>0</v>
      </c>
      <c r="I22" s="381">
        <f t="shared" si="0"/>
        <v>0</v>
      </c>
      <c r="J22" s="145">
        <f>VLOOKUP($A22,'Station Information'!$A:$AAE,J$1,FALSE)</f>
        <v>0</v>
      </c>
      <c r="K22" s="300">
        <f>VLOOKUP($A22,'Station Information'!$A:$AAE,K$1,FALSE)</f>
        <v>0</v>
      </c>
      <c r="L22" s="21">
        <f>VLOOKUP($A22,'Station Information'!$A:$AAE,L$1,FALSE)</f>
        <v>0</v>
      </c>
      <c r="M22" s="21">
        <f>VLOOKUP($A22,'Station Information'!$A:$AAE,M$1,FALSE)</f>
        <v>0</v>
      </c>
      <c r="N22" s="307">
        <f>VLOOKUP($A22,'Station Information'!$A:$AAE,N$1,FALSE)</f>
        <v>0</v>
      </c>
      <c r="O22" s="307">
        <f>VLOOKUP($A22,'Station Information'!$A:$AAE,O$1,FALSE)</f>
        <v>0</v>
      </c>
      <c r="P22" s="381">
        <f t="shared" si="1"/>
        <v>0</v>
      </c>
      <c r="Q22" s="382">
        <f t="shared" si="10"/>
        <v>0</v>
      </c>
      <c r="R22" s="383">
        <f t="shared" si="10"/>
        <v>0</v>
      </c>
      <c r="S22" s="384">
        <f t="shared" si="10"/>
        <v>0</v>
      </c>
      <c r="T22" s="384">
        <f t="shared" si="10"/>
        <v>0</v>
      </c>
      <c r="U22" s="385">
        <f t="shared" si="10"/>
        <v>0</v>
      </c>
      <c r="V22" s="385">
        <f t="shared" si="9"/>
        <v>0</v>
      </c>
      <c r="W22" s="381">
        <f t="shared" si="3"/>
        <v>0</v>
      </c>
    </row>
    <row r="23" spans="1:23" x14ac:dyDescent="0.25">
      <c r="A23" s="32" t="s">
        <v>20</v>
      </c>
      <c r="C23" s="111">
        <f>VLOOKUP($A23,'Trial Balance'!$A:$ZZ,C$1,FALSE)/1000</f>
        <v>0</v>
      </c>
      <c r="D23" s="178">
        <f>VLOOKUP($A23,'Trial Balance'!$A:$ZZ,D$1,FALSE)/1000</f>
        <v>15.133139999999999</v>
      </c>
      <c r="E23" s="5">
        <f>VLOOKUP($A23,'Trial Balance'!$A:$ZZ,E$1,FALSE)/1000</f>
        <v>0</v>
      </c>
      <c r="F23" s="5">
        <f>VLOOKUP($A23,'Trial Balance'!$A:$ZZ,F$1,FALSE)/1000</f>
        <v>0.93</v>
      </c>
      <c r="G23" s="185">
        <f>VLOOKUP($A23,'Trial Balance'!$A:$ZZ,G$1,FALSE)/1000</f>
        <v>0</v>
      </c>
      <c r="H23" s="185">
        <f>VLOOKUP($A23,'Trial Balance'!$A:$ZZ,H$1,FALSE)/1000</f>
        <v>0.12745999999999999</v>
      </c>
      <c r="I23" s="226">
        <f t="shared" si="0"/>
        <v>5.3968666666666669</v>
      </c>
      <c r="J23" s="144">
        <f>VLOOKUP($A23,'Station Information'!$A:$AAE,J$1,FALSE)</f>
        <v>10</v>
      </c>
      <c r="K23" s="299">
        <f>VLOOKUP($A23,'Station Information'!$A:$AAE,K$1,FALSE)</f>
        <v>10</v>
      </c>
      <c r="L23" s="13">
        <f>VLOOKUP($A23,'Station Information'!$A:$AAE,L$1,FALSE)</f>
        <v>10</v>
      </c>
      <c r="M23" s="13">
        <f>VLOOKUP($A23,'Station Information'!$A:$AAE,M$1,FALSE)</f>
        <v>10</v>
      </c>
      <c r="N23" s="305">
        <f>VLOOKUP($A23,'Station Information'!$A:$AAE,N$1,FALSE)</f>
        <v>10</v>
      </c>
      <c r="O23" s="305">
        <f>VLOOKUP($A23,'Station Information'!$A:$AAE,O$1,FALSE)</f>
        <v>10</v>
      </c>
      <c r="P23" s="226">
        <f t="shared" si="1"/>
        <v>10</v>
      </c>
      <c r="Q23" s="109">
        <f t="shared" si="10"/>
        <v>0</v>
      </c>
      <c r="R23" s="188">
        <f t="shared" si="10"/>
        <v>1513.3139999999999</v>
      </c>
      <c r="S23" s="6">
        <f t="shared" si="10"/>
        <v>0</v>
      </c>
      <c r="T23" s="6">
        <f t="shared" si="10"/>
        <v>93</v>
      </c>
      <c r="U23" s="266">
        <f t="shared" si="10"/>
        <v>0</v>
      </c>
      <c r="V23" s="266">
        <f t="shared" si="9"/>
        <v>12.745999999999999</v>
      </c>
      <c r="W23" s="226">
        <f t="shared" si="3"/>
        <v>539.68666666666661</v>
      </c>
    </row>
    <row r="24" spans="1:23" x14ac:dyDescent="0.25">
      <c r="A24" s="32" t="s">
        <v>21</v>
      </c>
      <c r="C24" s="377">
        <f>VLOOKUP($A24,'Trial Balance'!$A:$ZZ,C$1,FALSE)/1000</f>
        <v>0</v>
      </c>
      <c r="D24" s="378">
        <f>VLOOKUP($A24,'Trial Balance'!$A:$ZZ,D$1,FALSE)/1000</f>
        <v>0</v>
      </c>
      <c r="E24" s="379">
        <f>VLOOKUP($A24,'Trial Balance'!$A:$ZZ,E$1,FALSE)/1000</f>
        <v>0</v>
      </c>
      <c r="F24" s="379">
        <f>VLOOKUP($A24,'Trial Balance'!$A:$ZZ,F$1,FALSE)/1000</f>
        <v>0</v>
      </c>
      <c r="G24" s="380">
        <f>VLOOKUP($A24,'Trial Balance'!$A:$ZZ,G$1,FALSE)/1000</f>
        <v>0</v>
      </c>
      <c r="H24" s="380">
        <f>VLOOKUP($A24,'Trial Balance'!$A:$ZZ,H$1,FALSE)/1000</f>
        <v>0</v>
      </c>
      <c r="I24" s="381">
        <f t="shared" si="0"/>
        <v>0</v>
      </c>
      <c r="J24" s="145">
        <f>VLOOKUP($A24,'Station Information'!$A:$AAE,J$1,FALSE)</f>
        <v>0</v>
      </c>
      <c r="K24" s="300">
        <f>VLOOKUP($A24,'Station Information'!$A:$AAE,K$1,FALSE)</f>
        <v>0</v>
      </c>
      <c r="L24" s="21">
        <f>VLOOKUP($A24,'Station Information'!$A:$AAE,L$1,FALSE)</f>
        <v>0</v>
      </c>
      <c r="M24" s="21">
        <f>VLOOKUP($A24,'Station Information'!$A:$AAE,M$1,FALSE)</f>
        <v>0</v>
      </c>
      <c r="N24" s="307">
        <f>VLOOKUP($A24,'Station Information'!$A:$AAE,N$1,FALSE)</f>
        <v>0</v>
      </c>
      <c r="O24" s="307">
        <f>VLOOKUP($A24,'Station Information'!$A:$AAE,O$1,FALSE)</f>
        <v>0</v>
      </c>
      <c r="P24" s="381">
        <f t="shared" si="1"/>
        <v>0</v>
      </c>
      <c r="Q24" s="382">
        <f t="shared" si="10"/>
        <v>0</v>
      </c>
      <c r="R24" s="383">
        <f t="shared" si="10"/>
        <v>0</v>
      </c>
      <c r="S24" s="384">
        <f t="shared" si="10"/>
        <v>0</v>
      </c>
      <c r="T24" s="384">
        <f t="shared" si="10"/>
        <v>0</v>
      </c>
      <c r="U24" s="385">
        <f t="shared" si="10"/>
        <v>0</v>
      </c>
      <c r="V24" s="385">
        <f t="shared" si="9"/>
        <v>0</v>
      </c>
      <c r="W24" s="381">
        <f t="shared" si="3"/>
        <v>0</v>
      </c>
    </row>
    <row r="25" spans="1:23" x14ac:dyDescent="0.25">
      <c r="A25" s="32" t="s">
        <v>425</v>
      </c>
      <c r="C25" s="377"/>
      <c r="D25" s="378"/>
      <c r="E25" s="379"/>
      <c r="F25" s="379"/>
      <c r="G25" s="380"/>
      <c r="H25" s="380">
        <f>VLOOKUP($A25,'Trial Balance'!$A:$ZZ,H$1,FALSE)/1000</f>
        <v>0</v>
      </c>
      <c r="I25" s="381">
        <f t="shared" si="0"/>
        <v>0</v>
      </c>
      <c r="J25" s="145"/>
      <c r="K25" s="300"/>
      <c r="L25" s="21"/>
      <c r="M25" s="21"/>
      <c r="N25" s="307"/>
      <c r="O25" s="307">
        <f>VLOOKUP($A25,'Station Information'!$A:$AAE,O$1,FALSE)</f>
        <v>0</v>
      </c>
      <c r="P25" s="381">
        <f t="shared" si="1"/>
        <v>0</v>
      </c>
      <c r="Q25" s="382"/>
      <c r="R25" s="383"/>
      <c r="S25" s="384"/>
      <c r="T25" s="384"/>
      <c r="U25" s="385"/>
      <c r="V25" s="385">
        <f t="shared" si="9"/>
        <v>0</v>
      </c>
      <c r="W25" s="381">
        <f t="shared" si="3"/>
        <v>0</v>
      </c>
    </row>
    <row r="26" spans="1:23" x14ac:dyDescent="0.25">
      <c r="A26" s="32" t="s">
        <v>22</v>
      </c>
      <c r="C26" s="111">
        <f>VLOOKUP($A26,'Trial Balance'!$A:$ZZ,C$1,FALSE)/1000</f>
        <v>735.26679000000001</v>
      </c>
      <c r="D26" s="178">
        <f>VLOOKUP($A26,'Trial Balance'!$A:$ZZ,D$1,FALSE)/1000</f>
        <v>733.69091000000003</v>
      </c>
      <c r="E26" s="5">
        <f>VLOOKUP($A26,'Trial Balance'!$A:$ZZ,E$1,FALSE)/1000</f>
        <v>821.93991000000005</v>
      </c>
      <c r="F26" s="5">
        <f>VLOOKUP($A26,'Trial Balance'!$A:$ZZ,F$1,FALSE)/1000</f>
        <v>855.60206000000005</v>
      </c>
      <c r="G26" s="185">
        <f>VLOOKUP($A26,'Trial Balance'!$A:$ZZ,G$1,FALSE)/1000</f>
        <v>716.94666000000007</v>
      </c>
      <c r="H26" s="185">
        <f>VLOOKUP($A26,'Trial Balance'!$A:$ZZ,H$1,FALSE)/1000</f>
        <v>905.90589</v>
      </c>
      <c r="I26" s="226">
        <f t="shared" si="0"/>
        <v>806.81708600000002</v>
      </c>
      <c r="J26" s="146">
        <f>VLOOKUP($A26,'Station Information'!$A:$AAE,J$1,FALSE)</f>
        <v>328.3</v>
      </c>
      <c r="K26" s="301">
        <f>VLOOKUP($A26,'Station Information'!$A:$AAE,K$1,FALSE)</f>
        <v>340</v>
      </c>
      <c r="L26" s="22">
        <f>VLOOKUP($A26,'Station Information'!$A:$AAE,L$1,FALSE)</f>
        <v>339.7</v>
      </c>
      <c r="M26" s="22">
        <f>VLOOKUP($A26,'Station Information'!$A:$AAE,M$1,FALSE)</f>
        <v>359.2</v>
      </c>
      <c r="N26" s="306">
        <f>VLOOKUP($A26,'Station Information'!$A:$AAE,N$1,FALSE)</f>
        <v>369.2</v>
      </c>
      <c r="O26" s="306">
        <f>VLOOKUP($A26,'Station Information'!$A:$AAE,O$1,FALSE)</f>
        <v>369</v>
      </c>
      <c r="P26" s="226">
        <f t="shared" si="1"/>
        <v>355.42</v>
      </c>
      <c r="Q26" s="229">
        <f t="shared" ref="Q26:Q37" si="11">IFERROR(C26/J26*1000,0)</f>
        <v>2239.6186110265003</v>
      </c>
      <c r="R26" s="289">
        <f t="shared" ref="R26:R37" si="12">IFERROR(D26/K26*1000,0)</f>
        <v>2157.914441176471</v>
      </c>
      <c r="S26" s="218">
        <f t="shared" ref="S26:S37" si="13">IFERROR(E26/L26*1000,0)</f>
        <v>2419.6052693553138</v>
      </c>
      <c r="T26" s="218">
        <f t="shared" ref="T26:T37" si="14">IFERROR(F26/M26*1000,0)</f>
        <v>2381.9656458797331</v>
      </c>
      <c r="U26" s="287">
        <f t="shared" ref="U26:U37" si="15">IFERROR(G26/N26*1000,0)</f>
        <v>1941.892361863489</v>
      </c>
      <c r="V26" s="287">
        <f t="shared" si="9"/>
        <v>2455.0295121951222</v>
      </c>
      <c r="W26" s="226">
        <f t="shared" si="3"/>
        <v>2271.2814460940258</v>
      </c>
    </row>
    <row r="27" spans="1:23" x14ac:dyDescent="0.25">
      <c r="A27" s="32" t="s">
        <v>23</v>
      </c>
      <c r="C27" s="377">
        <f>VLOOKUP($A27,'Trial Balance'!$A:$ZZ,C$1,FALSE)/1000</f>
        <v>2.91858</v>
      </c>
      <c r="D27" s="378">
        <f>VLOOKUP($A27,'Trial Balance'!$A:$ZZ,D$1,FALSE)/1000</f>
        <v>2.9367899999999998</v>
      </c>
      <c r="E27" s="379">
        <f>VLOOKUP($A27,'Trial Balance'!$A:$ZZ,E$1,FALSE)/1000</f>
        <v>2.6598000000000002</v>
      </c>
      <c r="F27" s="379">
        <f>VLOOKUP($A27,'Trial Balance'!$A:$ZZ,F$1,FALSE)/1000</f>
        <v>4.0722500000000004</v>
      </c>
      <c r="G27" s="380">
        <f>VLOOKUP($A27,'Trial Balance'!$A:$ZZ,G$1,FALSE)/1000</f>
        <v>14.30284</v>
      </c>
      <c r="H27" s="380">
        <f>VLOOKUP($A27,'Trial Balance'!$A:$ZZ,H$1,FALSE)/1000</f>
        <v>3.2726999999999999</v>
      </c>
      <c r="I27" s="381">
        <f t="shared" si="0"/>
        <v>5.4488760000000003</v>
      </c>
      <c r="J27" s="145">
        <f>VLOOKUP($A27,'Station Information'!$A:$AAE,J$1,FALSE)</f>
        <v>0</v>
      </c>
      <c r="K27" s="300">
        <f>VLOOKUP($A27,'Station Information'!$A:$AAE,K$1,FALSE)</f>
        <v>0</v>
      </c>
      <c r="L27" s="21">
        <f>VLOOKUP($A27,'Station Information'!$A:$AAE,L$1,FALSE)</f>
        <v>0</v>
      </c>
      <c r="M27" s="21">
        <f>VLOOKUP($A27,'Station Information'!$A:$AAE,M$1,FALSE)</f>
        <v>0</v>
      </c>
      <c r="N27" s="307">
        <f>VLOOKUP($A27,'Station Information'!$A:$AAE,N$1,FALSE)</f>
        <v>0</v>
      </c>
      <c r="O27" s="307">
        <f>VLOOKUP($A27,'Station Information'!$A:$AAE,O$1,FALSE)</f>
        <v>0</v>
      </c>
      <c r="P27" s="381">
        <f t="shared" si="1"/>
        <v>0</v>
      </c>
      <c r="Q27" s="382">
        <f t="shared" si="11"/>
        <v>0</v>
      </c>
      <c r="R27" s="383">
        <f t="shared" si="12"/>
        <v>0</v>
      </c>
      <c r="S27" s="384">
        <f t="shared" si="13"/>
        <v>0</v>
      </c>
      <c r="T27" s="384">
        <f t="shared" si="14"/>
        <v>0</v>
      </c>
      <c r="U27" s="385">
        <f t="shared" si="15"/>
        <v>0</v>
      </c>
      <c r="V27" s="385">
        <f t="shared" si="9"/>
        <v>0</v>
      </c>
      <c r="W27" s="381">
        <f t="shared" si="3"/>
        <v>0</v>
      </c>
    </row>
    <row r="28" spans="1:23" x14ac:dyDescent="0.25">
      <c r="A28" s="32" t="s">
        <v>24</v>
      </c>
      <c r="C28" s="111">
        <f>VLOOKUP($A28,'Trial Balance'!$A:$ZZ,C$1,FALSE)/1000</f>
        <v>225.42577</v>
      </c>
      <c r="D28" s="178">
        <f>VLOOKUP($A28,'Trial Balance'!$A:$ZZ,D$1,FALSE)/1000</f>
        <v>221.16508999999999</v>
      </c>
      <c r="E28" s="5">
        <f>VLOOKUP($A28,'Trial Balance'!$A:$ZZ,E$1,FALSE)/1000</f>
        <v>231.49030999999999</v>
      </c>
      <c r="F28" s="5">
        <f>VLOOKUP($A28,'Trial Balance'!$A:$ZZ,F$1,FALSE)/1000</f>
        <v>318.06314000000003</v>
      </c>
      <c r="G28" s="185">
        <f>VLOOKUP($A28,'Trial Balance'!$A:$ZZ,G$1,FALSE)/1000</f>
        <v>363.66856091</v>
      </c>
      <c r="H28" s="185">
        <f>VLOOKUP($A28,'Trial Balance'!$A:$ZZ,H$1,FALSE)/1000</f>
        <v>319.38252023000001</v>
      </c>
      <c r="I28" s="226">
        <f t="shared" si="0"/>
        <v>290.75392422800002</v>
      </c>
      <c r="J28" s="144">
        <f>VLOOKUP($A28,'Station Information'!$A:$AAE,J$1,FALSE)</f>
        <v>98</v>
      </c>
      <c r="K28" s="299">
        <f>VLOOKUP($A28,'Station Information'!$A:$AAE,K$1,FALSE)</f>
        <v>98</v>
      </c>
      <c r="L28" s="13">
        <f>VLOOKUP($A28,'Station Information'!$A:$AAE,L$1,FALSE)</f>
        <v>102</v>
      </c>
      <c r="M28" s="13">
        <f>VLOOKUP($A28,'Station Information'!$A:$AAE,M$1,FALSE)</f>
        <v>85</v>
      </c>
      <c r="N28" s="305">
        <f>VLOOKUP($A28,'Station Information'!$A:$AAE,N$1,FALSE)</f>
        <v>85</v>
      </c>
      <c r="O28" s="305">
        <f>VLOOKUP($A28,'Station Information'!$A:$AAE,O$1,FALSE)</f>
        <v>85</v>
      </c>
      <c r="P28" s="226">
        <f t="shared" si="1"/>
        <v>91</v>
      </c>
      <c r="Q28" s="109">
        <f t="shared" si="11"/>
        <v>2300.2629591836735</v>
      </c>
      <c r="R28" s="188">
        <f t="shared" si="12"/>
        <v>2256.7866326530611</v>
      </c>
      <c r="S28" s="6">
        <f t="shared" si="13"/>
        <v>2269.512843137255</v>
      </c>
      <c r="T28" s="6">
        <f t="shared" si="14"/>
        <v>3741.9192941176475</v>
      </c>
      <c r="U28" s="266">
        <f t="shared" si="15"/>
        <v>4278.4536577647059</v>
      </c>
      <c r="V28" s="266">
        <f t="shared" si="9"/>
        <v>3757.4414144705884</v>
      </c>
      <c r="W28" s="226">
        <f t="shared" si="3"/>
        <v>3260.8227684286517</v>
      </c>
    </row>
    <row r="29" spans="1:23" x14ac:dyDescent="0.25">
      <c r="A29" s="32" t="s">
        <v>25</v>
      </c>
      <c r="C29" s="377">
        <f>VLOOKUP($A29,'Trial Balance'!$A:$ZZ,C$1,FALSE)/1000</f>
        <v>0</v>
      </c>
      <c r="D29" s="378">
        <f>VLOOKUP($A29,'Trial Balance'!$A:$ZZ,D$1,FALSE)/1000</f>
        <v>0</v>
      </c>
      <c r="E29" s="379">
        <f>VLOOKUP($A29,'Trial Balance'!$A:$ZZ,E$1,FALSE)/1000</f>
        <v>0</v>
      </c>
      <c r="F29" s="379">
        <f>VLOOKUP($A29,'Trial Balance'!$A:$ZZ,F$1,FALSE)/1000</f>
        <v>0</v>
      </c>
      <c r="G29" s="380">
        <f>VLOOKUP($A29,'Trial Balance'!$A:$ZZ,G$1,FALSE)/1000</f>
        <v>0</v>
      </c>
      <c r="H29" s="380">
        <f>VLOOKUP($A29,'Trial Balance'!$A:$ZZ,H$1,FALSE)/1000</f>
        <v>0</v>
      </c>
      <c r="I29" s="381">
        <f t="shared" si="0"/>
        <v>0</v>
      </c>
      <c r="J29" s="145">
        <f>VLOOKUP($A29,'Station Information'!$A:$AAE,J$1,FALSE)</f>
        <v>0</v>
      </c>
      <c r="K29" s="300">
        <f>VLOOKUP($A29,'Station Information'!$A:$AAE,K$1,FALSE)</f>
        <v>0</v>
      </c>
      <c r="L29" s="21">
        <f>VLOOKUP($A29,'Station Information'!$A:$AAE,L$1,FALSE)</f>
        <v>0</v>
      </c>
      <c r="M29" s="21">
        <f>VLOOKUP($A29,'Station Information'!$A:$AAE,M$1,FALSE)</f>
        <v>0</v>
      </c>
      <c r="N29" s="307">
        <f>VLOOKUP($A29,'Station Information'!$A:$AAE,N$1,FALSE)</f>
        <v>0</v>
      </c>
      <c r="O29" s="307">
        <f>VLOOKUP($A29,'Station Information'!$A:$AAE,O$1,FALSE)</f>
        <v>0</v>
      </c>
      <c r="P29" s="381">
        <f t="shared" si="1"/>
        <v>0</v>
      </c>
      <c r="Q29" s="382">
        <f t="shared" si="11"/>
        <v>0</v>
      </c>
      <c r="R29" s="383">
        <f t="shared" si="12"/>
        <v>0</v>
      </c>
      <c r="S29" s="384">
        <f t="shared" si="13"/>
        <v>0</v>
      </c>
      <c r="T29" s="384">
        <f t="shared" si="14"/>
        <v>0</v>
      </c>
      <c r="U29" s="385">
        <f t="shared" si="15"/>
        <v>0</v>
      </c>
      <c r="V29" s="385">
        <f t="shared" si="9"/>
        <v>0</v>
      </c>
      <c r="W29" s="381">
        <f t="shared" si="3"/>
        <v>0</v>
      </c>
    </row>
    <row r="30" spans="1:23" x14ac:dyDescent="0.25">
      <c r="A30" s="32" t="s">
        <v>26</v>
      </c>
      <c r="C30" s="377">
        <f>VLOOKUP($A30,'Trial Balance'!$A:$ZZ,C$1,FALSE)/1000</f>
        <v>0</v>
      </c>
      <c r="D30" s="378">
        <f>VLOOKUP($A30,'Trial Balance'!$A:$ZZ,D$1,FALSE)/1000</f>
        <v>0</v>
      </c>
      <c r="E30" s="379">
        <f>VLOOKUP($A30,'Trial Balance'!$A:$ZZ,E$1,FALSE)/1000</f>
        <v>0</v>
      </c>
      <c r="F30" s="379">
        <f>VLOOKUP($A30,'Trial Balance'!$A:$ZZ,F$1,FALSE)/1000</f>
        <v>0</v>
      </c>
      <c r="G30" s="380">
        <f>VLOOKUP($A30,'Trial Balance'!$A:$ZZ,G$1,FALSE)/1000</f>
        <v>0</v>
      </c>
      <c r="H30" s="380">
        <f>VLOOKUP($A30,'Trial Balance'!$A:$ZZ,H$1,FALSE)/1000</f>
        <v>0</v>
      </c>
      <c r="I30" s="381">
        <f t="shared" si="0"/>
        <v>0</v>
      </c>
      <c r="J30" s="386">
        <f>VLOOKUP($A30,'Station Information'!$A:$AAE,J$1,FALSE)</f>
        <v>0</v>
      </c>
      <c r="K30" s="387">
        <f>VLOOKUP($A30,'Station Information'!$A:$AAE,K$1,FALSE)</f>
        <v>0</v>
      </c>
      <c r="L30" s="388">
        <f>VLOOKUP($A30,'Station Information'!$A:$AAE,L$1,FALSE)</f>
        <v>0</v>
      </c>
      <c r="M30" s="388">
        <f>VLOOKUP($A30,'Station Information'!$A:$AAE,M$1,FALSE)</f>
        <v>0</v>
      </c>
      <c r="N30" s="389">
        <f>VLOOKUP($A30,'Station Information'!$A:$AAE,N$1,FALSE)</f>
        <v>0</v>
      </c>
      <c r="O30" s="389">
        <f>VLOOKUP($A30,'Station Information'!$A:$AAE,O$1,FALSE)</f>
        <v>0</v>
      </c>
      <c r="P30" s="381">
        <f t="shared" si="1"/>
        <v>0</v>
      </c>
      <c r="Q30" s="390">
        <f t="shared" si="11"/>
        <v>0</v>
      </c>
      <c r="R30" s="391">
        <f t="shared" si="12"/>
        <v>0</v>
      </c>
      <c r="S30" s="392">
        <f t="shared" si="13"/>
        <v>0</v>
      </c>
      <c r="T30" s="392">
        <f t="shared" si="14"/>
        <v>0</v>
      </c>
      <c r="U30" s="393">
        <f t="shared" si="15"/>
        <v>0</v>
      </c>
      <c r="V30" s="423">
        <f t="shared" si="9"/>
        <v>0</v>
      </c>
      <c r="W30" s="381">
        <f t="shared" si="3"/>
        <v>0</v>
      </c>
    </row>
    <row r="31" spans="1:23" x14ac:dyDescent="0.25">
      <c r="A31" s="32" t="s">
        <v>27</v>
      </c>
      <c r="C31" s="111">
        <f>VLOOKUP($A31,'Trial Balance'!$A:$ZZ,C$1,FALSE)/1000</f>
        <v>16.88476</v>
      </c>
      <c r="D31" s="178">
        <f>VLOOKUP($A31,'Trial Balance'!$A:$ZZ,D$1,FALSE)/1000</f>
        <v>6.1156199999999998</v>
      </c>
      <c r="E31" s="5">
        <f>VLOOKUP($A31,'Trial Balance'!$A:$ZZ,E$1,FALSE)/1000</f>
        <v>30.355139999999999</v>
      </c>
      <c r="F31" s="5">
        <f>VLOOKUP($A31,'Trial Balance'!$A:$ZZ,F$1,FALSE)/1000</f>
        <v>9.5752800000000011</v>
      </c>
      <c r="G31" s="185">
        <f>VLOOKUP($A31,'Trial Balance'!$A:$ZZ,G$1,FALSE)/1000</f>
        <v>25.436310000000002</v>
      </c>
      <c r="H31" s="185">
        <f>VLOOKUP($A31,'Trial Balance'!$A:$ZZ,H$1,FALSE)/1000</f>
        <v>5.8917600000000006</v>
      </c>
      <c r="I31" s="226">
        <f t="shared" si="0"/>
        <v>15.474822</v>
      </c>
      <c r="J31" s="144">
        <f>VLOOKUP($A31,'Station Information'!$A:$AAE,J$1,FALSE)</f>
        <v>42.5</v>
      </c>
      <c r="K31" s="299">
        <f>VLOOKUP($A31,'Station Information'!$A:$AAE,K$1,FALSE)</f>
        <v>43</v>
      </c>
      <c r="L31" s="13">
        <f>VLOOKUP($A31,'Station Information'!$A:$AAE,L$1,FALSE)</f>
        <v>43</v>
      </c>
      <c r="M31" s="13">
        <f>VLOOKUP($A31,'Station Information'!$A:$AAE,M$1,FALSE)</f>
        <v>42.5</v>
      </c>
      <c r="N31" s="305">
        <f>VLOOKUP($A31,'Station Information'!$A:$AAE,N$1,FALSE)</f>
        <v>42.5</v>
      </c>
      <c r="O31" s="327">
        <v>42.5</v>
      </c>
      <c r="P31" s="226">
        <f t="shared" si="1"/>
        <v>42.7</v>
      </c>
      <c r="Q31" s="109">
        <f t="shared" si="11"/>
        <v>397.28847058823527</v>
      </c>
      <c r="R31" s="188">
        <f t="shared" si="12"/>
        <v>142.22372093023256</v>
      </c>
      <c r="S31" s="6">
        <f t="shared" si="13"/>
        <v>705.93348837209305</v>
      </c>
      <c r="T31" s="6">
        <f t="shared" si="14"/>
        <v>225.30070588235296</v>
      </c>
      <c r="U31" s="266">
        <f t="shared" si="15"/>
        <v>598.50141176470595</v>
      </c>
      <c r="V31" s="266">
        <f t="shared" si="9"/>
        <v>138.62964705882356</v>
      </c>
      <c r="W31" s="226">
        <f t="shared" si="3"/>
        <v>362.11779480164159</v>
      </c>
    </row>
    <row r="32" spans="1:23" x14ac:dyDescent="0.25">
      <c r="A32" s="32" t="s">
        <v>28</v>
      </c>
      <c r="C32" s="111">
        <f>VLOOKUP($A32,'Trial Balance'!$A:$ZZ,C$1,FALSE)/1000</f>
        <v>23255.747520000001</v>
      </c>
      <c r="D32" s="178">
        <f>VLOOKUP($A32,'Trial Balance'!$A:$ZZ,D$1,FALSE)/1000</f>
        <v>13539.625480000001</v>
      </c>
      <c r="E32" s="5">
        <f>VLOOKUP($A32,'Trial Balance'!$A:$ZZ,E$1,FALSE)/1000</f>
        <v>13844.964619999999</v>
      </c>
      <c r="F32" s="5">
        <f>VLOOKUP($A32,'Trial Balance'!$A:$ZZ,F$1,FALSE)/1000</f>
        <v>14847.208490000001</v>
      </c>
      <c r="G32" s="185">
        <f>VLOOKUP($A32,'Trial Balance'!$A:$ZZ,G$1,FALSE)/1000</f>
        <v>14766.919679999999</v>
      </c>
      <c r="H32" s="185">
        <f>VLOOKUP($A32,'Trial Balance'!$A:$ZZ,H$1,FALSE)/1000</f>
        <v>14861.6129</v>
      </c>
      <c r="I32" s="226">
        <f t="shared" si="0"/>
        <v>14372.066234000002</v>
      </c>
      <c r="J32" s="144">
        <f>VLOOKUP($A32,'Station Information'!$A:$AAE,J$1,FALSE)</f>
        <v>7292</v>
      </c>
      <c r="K32" s="299">
        <f>VLOOKUP($A32,'Station Information'!$A:$AAE,K$1,FALSE)</f>
        <v>7261</v>
      </c>
      <c r="L32" s="13">
        <f>VLOOKUP($A32,'Station Information'!$A:$AAE,L$1,FALSE)</f>
        <v>7370</v>
      </c>
      <c r="M32" s="13">
        <f>VLOOKUP($A32,'Station Information'!$A:$AAE,M$1,FALSE)</f>
        <v>7314</v>
      </c>
      <c r="N32" s="305">
        <f>VLOOKUP($A32,'Station Information'!$A:$AAE,N$1,FALSE)</f>
        <v>7545</v>
      </c>
      <c r="O32" s="305">
        <f>VLOOKUP($A32,'Station Information'!$A:$AAE,O$1,FALSE)</f>
        <v>7622</v>
      </c>
      <c r="P32" s="226">
        <f t="shared" si="1"/>
        <v>7422.4</v>
      </c>
      <c r="Q32" s="109">
        <f t="shared" si="11"/>
        <v>3189.2138672517831</v>
      </c>
      <c r="R32" s="188">
        <f t="shared" si="12"/>
        <v>1864.7053408621402</v>
      </c>
      <c r="S32" s="6">
        <f t="shared" si="13"/>
        <v>1878.5569362279512</v>
      </c>
      <c r="T32" s="6">
        <f t="shared" si="14"/>
        <v>2029.9710814875582</v>
      </c>
      <c r="U32" s="376">
        <f t="shared" si="15"/>
        <v>1957.1795467196816</v>
      </c>
      <c r="V32" s="424">
        <f t="shared" si="9"/>
        <v>1949.8311335607452</v>
      </c>
      <c r="W32" s="226">
        <f t="shared" si="3"/>
        <v>1936.0488077716152</v>
      </c>
    </row>
    <row r="33" spans="1:23" x14ac:dyDescent="0.25">
      <c r="A33" s="32" t="s">
        <v>29</v>
      </c>
      <c r="C33" s="111">
        <f>VLOOKUP($A33,'Trial Balance'!$A:$ZZ,C$1,FALSE)/1000</f>
        <v>692.63520999999992</v>
      </c>
      <c r="D33" s="178">
        <f>VLOOKUP($A33,'Trial Balance'!$A:$ZZ,D$1,FALSE)/1000</f>
        <v>1144.9220399999999</v>
      </c>
      <c r="E33" s="5">
        <f>VLOOKUP($A33,'Trial Balance'!$A:$ZZ,E$1,FALSE)/1000</f>
        <v>918.1735799999999</v>
      </c>
      <c r="F33" s="5">
        <f>VLOOKUP($A33,'Trial Balance'!$A:$ZZ,F$1,FALSE)/1000</f>
        <v>1849.65949</v>
      </c>
      <c r="G33" s="185">
        <f>VLOOKUP($A33,'Trial Balance'!$A:$ZZ,G$1,FALSE)/1000</f>
        <v>1596.3309400000001</v>
      </c>
      <c r="H33" s="185">
        <f>VLOOKUP($A33,'Trial Balance'!$A:$ZZ,H$1,FALSE)/1000</f>
        <v>1800.8022100000001</v>
      </c>
      <c r="I33" s="226">
        <f t="shared" si="0"/>
        <v>1461.977652</v>
      </c>
      <c r="J33" s="171">
        <f>VLOOKUP($A33,'Station Information'!$A:$AAE,J$1,FALSE)</f>
        <v>1201</v>
      </c>
      <c r="K33" s="302">
        <f>VLOOKUP($A33,'Station Information'!$A:$AAE,K$1,FALSE)</f>
        <v>1201</v>
      </c>
      <c r="L33" s="13">
        <f>VLOOKUP($A33,'Station Information'!$A:$AAE,L$1,FALSE)</f>
        <v>1201</v>
      </c>
      <c r="M33" s="13">
        <f>VLOOKUP($A33,'Station Information'!$A:$AAE,M$1,FALSE)</f>
        <v>2298</v>
      </c>
      <c r="N33" s="305">
        <f>VLOOKUP($A33,'Station Information'!$A:$AAE,N$1,FALSE)</f>
        <v>2273</v>
      </c>
      <c r="O33" s="305">
        <f>VLOOKUP($A33,'Station Information'!$A:$AAE,O$1,FALSE)</f>
        <v>2506</v>
      </c>
      <c r="P33" s="226">
        <f t="shared" si="1"/>
        <v>1895.8</v>
      </c>
      <c r="Q33" s="109">
        <f t="shared" si="11"/>
        <v>576.7154121565361</v>
      </c>
      <c r="R33" s="188">
        <f t="shared" si="12"/>
        <v>953.30727726894247</v>
      </c>
      <c r="S33" s="6">
        <f t="shared" si="13"/>
        <v>764.5075603663613</v>
      </c>
      <c r="T33" s="6">
        <f t="shared" si="14"/>
        <v>804.89969103568319</v>
      </c>
      <c r="U33" s="266">
        <f t="shared" si="15"/>
        <v>702.30133743950728</v>
      </c>
      <c r="V33" s="266">
        <f t="shared" si="9"/>
        <v>718.59625299281731</v>
      </c>
      <c r="W33" s="226">
        <f t="shared" si="3"/>
        <v>788.72242382066236</v>
      </c>
    </row>
    <row r="34" spans="1:23" x14ac:dyDescent="0.25">
      <c r="A34" s="32" t="s">
        <v>30</v>
      </c>
      <c r="C34" s="111">
        <f>VLOOKUP($A34,'Trial Balance'!$A:$ZZ,C$1,FALSE)/1000</f>
        <v>30.868779999999997</v>
      </c>
      <c r="D34" s="178">
        <f>VLOOKUP($A34,'Trial Balance'!$A:$ZZ,D$1,FALSE)/1000</f>
        <v>131.56824</v>
      </c>
      <c r="E34" s="5">
        <f>VLOOKUP($A34,'Trial Balance'!$A:$ZZ,E$1,FALSE)/1000</f>
        <v>78.459890000000001</v>
      </c>
      <c r="F34" s="5">
        <f>VLOOKUP($A34,'Trial Balance'!$A:$ZZ,F$1,FALSE)/1000</f>
        <v>41.032059999999994</v>
      </c>
      <c r="G34" s="185">
        <f>VLOOKUP($A34,'Trial Balance'!$A:$ZZ,G$1,FALSE)/1000</f>
        <v>125.78254</v>
      </c>
      <c r="H34" s="185">
        <f>VLOOKUP($A34,'Trial Balance'!$A:$ZZ,H$1,FALSE)/1000</f>
        <v>97.371960000000001</v>
      </c>
      <c r="I34" s="226">
        <f t="shared" si="0"/>
        <v>94.842938000000004</v>
      </c>
      <c r="J34" s="144">
        <f>VLOOKUP($A34,'Station Information'!$A:$AAE,J$1,FALSE)</f>
        <v>77.5</v>
      </c>
      <c r="K34" s="299">
        <f>VLOOKUP($A34,'Station Information'!$A:$AAE,K$1,FALSE)</f>
        <v>85</v>
      </c>
      <c r="L34" s="13">
        <f>VLOOKUP($A34,'Station Information'!$A:$AAE,L$1,FALSE)</f>
        <v>85</v>
      </c>
      <c r="M34" s="13">
        <f>VLOOKUP($A34,'Station Information'!$A:$AAE,M$1,FALSE)</f>
        <v>85</v>
      </c>
      <c r="N34" s="305">
        <f>VLOOKUP($A34,'Station Information'!$A:$AAE,N$1,FALSE)</f>
        <v>85</v>
      </c>
      <c r="O34" s="305">
        <f>VLOOKUP($A34,'Station Information'!$A:$AAE,O$1,FALSE)</f>
        <v>85</v>
      </c>
      <c r="P34" s="226">
        <f t="shared" si="1"/>
        <v>85</v>
      </c>
      <c r="Q34" s="109">
        <f t="shared" si="11"/>
        <v>398.30683870967738</v>
      </c>
      <c r="R34" s="188">
        <f t="shared" si="12"/>
        <v>1547.8616470588236</v>
      </c>
      <c r="S34" s="6">
        <f t="shared" si="13"/>
        <v>923.05752941176479</v>
      </c>
      <c r="T34" s="6">
        <f t="shared" si="14"/>
        <v>482.73011764705876</v>
      </c>
      <c r="U34" s="266">
        <f t="shared" si="15"/>
        <v>1479.794588235294</v>
      </c>
      <c r="V34" s="266">
        <f t="shared" si="9"/>
        <v>1145.5524705882353</v>
      </c>
      <c r="W34" s="226">
        <f t="shared" si="3"/>
        <v>1115.7992705882352</v>
      </c>
    </row>
    <row r="35" spans="1:23" x14ac:dyDescent="0.25">
      <c r="A35" s="32" t="s">
        <v>31</v>
      </c>
      <c r="C35" s="111">
        <f>VLOOKUP($A35,'Trial Balance'!$A:$ZZ,C$1,FALSE)/1000</f>
        <v>370.24299999999999</v>
      </c>
      <c r="D35" s="178">
        <f>VLOOKUP($A35,'Trial Balance'!$A:$ZZ,D$1,FALSE)/1000</f>
        <v>345.86099999999999</v>
      </c>
      <c r="E35" s="5">
        <f>VLOOKUP($A35,'Trial Balance'!$A:$ZZ,E$1,FALSE)/1000</f>
        <v>314.61346000000003</v>
      </c>
      <c r="F35" s="5">
        <f>VLOOKUP($A35,'Trial Balance'!$A:$ZZ,F$1,FALSE)/1000</f>
        <v>225.86595</v>
      </c>
      <c r="G35" s="185">
        <f>VLOOKUP($A35,'Trial Balance'!$A:$ZZ,G$1,FALSE)/1000</f>
        <v>252.07334</v>
      </c>
      <c r="H35" s="185">
        <f>VLOOKUP($A35,'Trial Balance'!$A:$ZZ,H$1,FALSE)/1000</f>
        <v>296.21429000000001</v>
      </c>
      <c r="I35" s="226">
        <f t="shared" si="0"/>
        <v>286.92560800000001</v>
      </c>
      <c r="J35" s="144">
        <f>VLOOKUP($A35,'Station Information'!$A:$AAE,J$1,FALSE)</f>
        <v>222</v>
      </c>
      <c r="K35" s="299">
        <f>VLOOKUP($A35,'Station Information'!$A:$AAE,K$1,FALSE)</f>
        <v>224</v>
      </c>
      <c r="L35" s="13">
        <f>VLOOKUP($A35,'Station Information'!$A:$AAE,L$1,FALSE)</f>
        <v>224</v>
      </c>
      <c r="M35" s="13">
        <f>VLOOKUP($A35,'Station Information'!$A:$AAE,M$1,FALSE)</f>
        <v>229.3</v>
      </c>
      <c r="N35" s="305">
        <f>VLOOKUP($A35,'Station Information'!$A:$AAE,N$1,FALSE)</f>
        <v>232.3</v>
      </c>
      <c r="O35" s="305">
        <f>VLOOKUP($A35,'Station Information'!$A:$AAE,O$1,FALSE)</f>
        <v>228</v>
      </c>
      <c r="P35" s="226">
        <f t="shared" si="1"/>
        <v>227.51999999999998</v>
      </c>
      <c r="Q35" s="109">
        <f t="shared" si="11"/>
        <v>1667.7612612612613</v>
      </c>
      <c r="R35" s="188">
        <f t="shared" si="12"/>
        <v>1544.0223214285713</v>
      </c>
      <c r="S35" s="6">
        <f t="shared" si="13"/>
        <v>1404.524375</v>
      </c>
      <c r="T35" s="6">
        <f t="shared" si="14"/>
        <v>985.02376798953333</v>
      </c>
      <c r="U35" s="266">
        <f t="shared" si="15"/>
        <v>1085.119845027981</v>
      </c>
      <c r="V35" s="266">
        <f t="shared" si="9"/>
        <v>1299.1854824561403</v>
      </c>
      <c r="W35" s="226">
        <f t="shared" si="3"/>
        <v>1263.5751583804454</v>
      </c>
    </row>
    <row r="36" spans="1:23" x14ac:dyDescent="0.25">
      <c r="A36" s="32" t="s">
        <v>33</v>
      </c>
      <c r="C36" s="111">
        <f>VLOOKUP($A36,'Trial Balance'!$A:$ZZ,C$1,FALSE)/1000</f>
        <v>36.666839999999993</v>
      </c>
      <c r="D36" s="178">
        <f>VLOOKUP($A36,'Trial Balance'!$A:$ZZ,D$1,FALSE)/1000</f>
        <v>43.533830000000002</v>
      </c>
      <c r="E36" s="5">
        <f>VLOOKUP($A36,'Trial Balance'!$A:$ZZ,E$1,FALSE)/1000</f>
        <v>65.255240000000001</v>
      </c>
      <c r="F36" s="5">
        <f>VLOOKUP($A36,'Trial Balance'!$A:$ZZ,F$1,FALSE)/1000</f>
        <v>61.722639999999998</v>
      </c>
      <c r="G36" s="185">
        <f>VLOOKUP($A36,'Trial Balance'!$A:$ZZ,G$1,FALSE)/1000</f>
        <v>84.278490000000005</v>
      </c>
      <c r="H36" s="185">
        <f>VLOOKUP($A36,'Trial Balance'!$A:$ZZ,H$1,FALSE)/1000</f>
        <v>57.449669999999998</v>
      </c>
      <c r="I36" s="226">
        <f t="shared" si="0"/>
        <v>62.447974000000002</v>
      </c>
      <c r="J36" s="144">
        <f>VLOOKUP($A36,'Station Information'!$A:$AAE,J$1,FALSE)</f>
        <v>86.933999999999997</v>
      </c>
      <c r="K36" s="299">
        <f>VLOOKUP($A36,'Station Information'!$A:$AAE,K$1,FALSE)</f>
        <v>86.933999999999997</v>
      </c>
      <c r="L36" s="13">
        <f>VLOOKUP($A36,'Station Information'!$A:$AAE,L$1,FALSE)</f>
        <v>86.933999999999997</v>
      </c>
      <c r="M36" s="13">
        <f>VLOOKUP($A36,'Station Information'!$A:$AAE,M$1,FALSE)</f>
        <v>90.3</v>
      </c>
      <c r="N36" s="305">
        <f>VLOOKUP($A36,'Station Information'!$A:$AAE,N$1,FALSE)</f>
        <v>90.3</v>
      </c>
      <c r="O36" s="305">
        <f>VLOOKUP($A36,'Station Information'!$A:$AAE,O$1,FALSE)</f>
        <v>90</v>
      </c>
      <c r="P36" s="226">
        <f t="shared" si="1"/>
        <v>88.893600000000006</v>
      </c>
      <c r="Q36" s="109">
        <f t="shared" si="11"/>
        <v>421.77790047622329</v>
      </c>
      <c r="R36" s="188">
        <f t="shared" si="12"/>
        <v>500.76874410472317</v>
      </c>
      <c r="S36" s="6">
        <f t="shared" si="13"/>
        <v>750.62967308532916</v>
      </c>
      <c r="T36" s="6">
        <f t="shared" si="14"/>
        <v>683.52868217054265</v>
      </c>
      <c r="U36" s="266">
        <f t="shared" si="15"/>
        <v>933.31661129568113</v>
      </c>
      <c r="V36" s="266">
        <f t="shared" si="9"/>
        <v>638.32966666666664</v>
      </c>
      <c r="W36" s="226">
        <f t="shared" si="3"/>
        <v>701.3146754645885</v>
      </c>
    </row>
    <row r="37" spans="1:23" x14ac:dyDescent="0.25">
      <c r="A37" s="32" t="s">
        <v>34</v>
      </c>
      <c r="C37" s="111">
        <f>VLOOKUP($A37,'Trial Balance'!$A:$ZZ,C$1,FALSE)/1000</f>
        <v>91.41194999999999</v>
      </c>
      <c r="D37" s="178">
        <f>VLOOKUP($A37,'Trial Balance'!$A:$ZZ,D$1,FALSE)/1000</f>
        <v>55.27178</v>
      </c>
      <c r="E37" s="5">
        <f>VLOOKUP($A37,'Trial Balance'!$A:$ZZ,E$1,FALSE)/1000</f>
        <v>67.324799999999996</v>
      </c>
      <c r="F37" s="5">
        <f>VLOOKUP($A37,'Trial Balance'!$A:$ZZ,F$1,FALSE)/1000</f>
        <v>74.598889999999997</v>
      </c>
      <c r="G37" s="185">
        <f>VLOOKUP($A37,'Trial Balance'!$A:$ZZ,G$1,FALSE)/1000</f>
        <v>73.457789999999989</v>
      </c>
      <c r="H37" s="185">
        <f>VLOOKUP($A37,'Trial Balance'!$A:$ZZ,H$1,FALSE)/1000</f>
        <v>80.128350000000012</v>
      </c>
      <c r="I37" s="226">
        <f t="shared" si="0"/>
        <v>70.156322000000003</v>
      </c>
      <c r="J37" s="144">
        <f>VLOOKUP($A37,'Station Information'!$A:$AAE,J$1,FALSE)</f>
        <v>80.5</v>
      </c>
      <c r="K37" s="299">
        <f>VLOOKUP($A37,'Station Information'!$A:$AAE,K$1,FALSE)</f>
        <v>80.5</v>
      </c>
      <c r="L37" s="13">
        <f>VLOOKUP($A37,'Station Information'!$A:$AAE,L$1,FALSE)</f>
        <v>75.5</v>
      </c>
      <c r="M37" s="13">
        <f>VLOOKUP($A37,'Station Information'!$A:$AAE,M$1,FALSE)</f>
        <v>76</v>
      </c>
      <c r="N37" s="305">
        <f>VLOOKUP($A37,'Station Information'!$A:$AAE,N$1,FALSE)</f>
        <v>75.5</v>
      </c>
      <c r="O37" s="305">
        <f>VLOOKUP($A37,'Station Information'!$A:$AAE,O$1,FALSE)</f>
        <v>75</v>
      </c>
      <c r="P37" s="226">
        <f t="shared" si="1"/>
        <v>76.5</v>
      </c>
      <c r="Q37" s="109">
        <f t="shared" si="11"/>
        <v>1135.5521739130434</v>
      </c>
      <c r="R37" s="188">
        <f t="shared" si="12"/>
        <v>686.60596273291935</v>
      </c>
      <c r="S37" s="6">
        <f t="shared" si="13"/>
        <v>891.71920529801321</v>
      </c>
      <c r="T37" s="6">
        <f t="shared" si="14"/>
        <v>981.56434210526311</v>
      </c>
      <c r="U37" s="266">
        <f t="shared" si="15"/>
        <v>972.95086092715223</v>
      </c>
      <c r="V37" s="266">
        <f t="shared" si="9"/>
        <v>1068.3780000000002</v>
      </c>
      <c r="W37" s="226">
        <f t="shared" si="3"/>
        <v>920.24367421266982</v>
      </c>
    </row>
    <row r="38" spans="1:23" x14ac:dyDescent="0.25">
      <c r="A38" s="32" t="s">
        <v>35</v>
      </c>
      <c r="C38" s="111">
        <f>VLOOKUP($A38,'Trial Balance'!$A:$ZZ,C$1,FALSE)/1000</f>
        <v>819.20884000000001</v>
      </c>
      <c r="D38" s="178">
        <f>VLOOKUP($A38,'Trial Balance'!$A:$ZZ,D$1,FALSE)/1000</f>
        <v>980.97483999999997</v>
      </c>
      <c r="E38" s="5">
        <f>VLOOKUP($A38,'Trial Balance'!$A:$ZZ,E$1,FALSE)/1000</f>
        <v>1010.2992399999999</v>
      </c>
      <c r="F38" s="5">
        <f>VLOOKUP($A38,'Trial Balance'!$A:$ZZ,F$1,FALSE)/1000</f>
        <v>1122.8722499999999</v>
      </c>
      <c r="G38" s="185">
        <f>VLOOKUP($A38,'Trial Balance'!$A:$ZZ,G$1,FALSE)/1000</f>
        <v>1236.6700800000001</v>
      </c>
      <c r="H38" s="185">
        <f>VLOOKUP($A38,'Trial Balance'!$A:$ZZ,H$1,FALSE)/1000</f>
        <v>1233.0195000000001</v>
      </c>
      <c r="I38" s="226">
        <f t="shared" si="0"/>
        <v>1116.767182</v>
      </c>
      <c r="J38" s="144">
        <f>VLOOKUP($A38,'Station Information'!$A:$AAE,J$1,FALSE)</f>
        <v>216</v>
      </c>
      <c r="K38" s="299">
        <f>VLOOKUP($A38,'Station Information'!$A:$AAE,K$1,FALSE)</f>
        <v>216</v>
      </c>
      <c r="L38" s="13">
        <f>VLOOKUP($A38,'Station Information'!$A:$AAE,L$1,FALSE)</f>
        <v>212</v>
      </c>
      <c r="M38" s="13">
        <f>VLOOKUP($A38,'Station Information'!$A:$AAE,M$1,FALSE)</f>
        <v>209</v>
      </c>
      <c r="N38" s="305">
        <f>VLOOKUP($A38,'Station Information'!$A:$AAE,N$1,FALSE)</f>
        <v>189.5</v>
      </c>
      <c r="O38" s="305">
        <f>VLOOKUP($A38,'Station Information'!$A:$AAE,O$1,FALSE)</f>
        <v>178</v>
      </c>
      <c r="P38" s="226">
        <f t="shared" si="1"/>
        <v>200.9</v>
      </c>
      <c r="Q38" s="109">
        <f t="shared" ref="Q38:R40" si="16">IFERROR(C38/J38*1000,0)</f>
        <v>3792.6335185185185</v>
      </c>
      <c r="R38" s="188">
        <f t="shared" si="16"/>
        <v>4541.550185185185</v>
      </c>
      <c r="S38" s="6">
        <f t="shared" ref="S38:S50" si="17">IFERROR(E38/L38*1000,0)</f>
        <v>4765.5624528301887</v>
      </c>
      <c r="T38" s="6">
        <f t="shared" ref="T38:T50" si="18">IFERROR(F38/M38*1000,0)</f>
        <v>5372.5944976076553</v>
      </c>
      <c r="U38" s="266">
        <f t="shared" ref="U38:U50" si="19">IFERROR(G38/N38*1000,0)</f>
        <v>6525.9634828496046</v>
      </c>
      <c r="V38" s="266">
        <f t="shared" si="9"/>
        <v>6927.0758426966304</v>
      </c>
      <c r="W38" s="226">
        <f t="shared" si="3"/>
        <v>5626.5492922338526</v>
      </c>
    </row>
    <row r="39" spans="1:23" x14ac:dyDescent="0.25">
      <c r="A39" s="32" t="s">
        <v>36</v>
      </c>
      <c r="C39" s="111">
        <f>VLOOKUP($A39,'Trial Balance'!$A:$ZZ,C$1,FALSE)/1000</f>
        <v>59.665999999999997</v>
      </c>
      <c r="D39" s="178">
        <f>VLOOKUP($A39,'Trial Balance'!$A:$ZZ,D$1,FALSE)/1000</f>
        <v>37.96</v>
      </c>
      <c r="E39" s="5">
        <f>VLOOKUP($A39,'Trial Balance'!$A:$ZZ,E$1,FALSE)/1000</f>
        <v>42.165999999999997</v>
      </c>
      <c r="F39" s="5">
        <f>VLOOKUP($A39,'Trial Balance'!$A:$ZZ,F$1,FALSE)/1000</f>
        <v>93.846000000000004</v>
      </c>
      <c r="G39" s="185">
        <f>VLOOKUP($A39,'Trial Balance'!$A:$ZZ,G$1,FALSE)/1000</f>
        <v>302.38299999999998</v>
      </c>
      <c r="H39" s="185">
        <f>VLOOKUP($A39,'Trial Balance'!$A:$ZZ,H$1,FALSE)/1000</f>
        <v>112.43899999999999</v>
      </c>
      <c r="I39" s="226">
        <f t="shared" si="0"/>
        <v>117.75879999999999</v>
      </c>
      <c r="J39" s="144">
        <f>VLOOKUP($A39,'Station Information'!$A:$AAE,J$1,FALSE)</f>
        <v>36</v>
      </c>
      <c r="K39" s="299">
        <f>VLOOKUP($A39,'Station Information'!$A:$AAE,K$1,FALSE)</f>
        <v>36</v>
      </c>
      <c r="L39" s="13">
        <f>VLOOKUP($A39,'Station Information'!$A:$AAE,L$1,FALSE)</f>
        <v>36</v>
      </c>
      <c r="M39" s="13">
        <f>VLOOKUP($A39,'Station Information'!$A:$AAE,M$1,FALSE)</f>
        <v>36</v>
      </c>
      <c r="N39" s="305">
        <f>VLOOKUP($A39,'Station Information'!$A:$AAE,N$1,FALSE)</f>
        <v>36</v>
      </c>
      <c r="O39" s="305">
        <f>VLOOKUP($A39,'Station Information'!$A:$AAE,O$1,FALSE)</f>
        <v>36</v>
      </c>
      <c r="P39" s="226">
        <f t="shared" si="1"/>
        <v>36</v>
      </c>
      <c r="Q39" s="109">
        <f t="shared" si="16"/>
        <v>1657.3888888888887</v>
      </c>
      <c r="R39" s="188">
        <f t="shared" si="16"/>
        <v>1054.4444444444446</v>
      </c>
      <c r="S39" s="6">
        <f t="shared" si="17"/>
        <v>1171.2777777777776</v>
      </c>
      <c r="T39" s="6">
        <f t="shared" si="18"/>
        <v>2606.8333333333335</v>
      </c>
      <c r="U39" s="266">
        <f t="shared" si="19"/>
        <v>8399.5277777777774</v>
      </c>
      <c r="V39" s="266">
        <f t="shared" si="9"/>
        <v>3123.3055555555557</v>
      </c>
      <c r="W39" s="226">
        <f t="shared" si="3"/>
        <v>3271.0777777777776</v>
      </c>
    </row>
    <row r="40" spans="1:23" x14ac:dyDescent="0.25">
      <c r="A40" s="32" t="s">
        <v>37</v>
      </c>
      <c r="C40" s="111">
        <f>VLOOKUP($A40,'Trial Balance'!$A:$ZZ,C$1,FALSE)/1000</f>
        <v>96.893990000000002</v>
      </c>
      <c r="D40" s="178">
        <f>VLOOKUP($A40,'Trial Balance'!$A:$ZZ,D$1,FALSE)/1000</f>
        <v>111.15428999999999</v>
      </c>
      <c r="E40" s="5">
        <f>VLOOKUP($A40,'Trial Balance'!$A:$ZZ,E$1,FALSE)/1000</f>
        <v>161.65045999999998</v>
      </c>
      <c r="F40" s="5">
        <f>VLOOKUP($A40,'Trial Balance'!$A:$ZZ,F$1,FALSE)/1000</f>
        <v>99.182190000000006</v>
      </c>
      <c r="G40" s="185">
        <f>VLOOKUP($A40,'Trial Balance'!$A:$ZZ,G$1,FALSE)/1000</f>
        <v>106.17900999999999</v>
      </c>
      <c r="H40" s="185">
        <f>VLOOKUP($A40,'Trial Balance'!$A:$ZZ,H$1,FALSE)/1000</f>
        <v>188.10843</v>
      </c>
      <c r="I40" s="226">
        <f t="shared" si="0"/>
        <v>133.254876</v>
      </c>
      <c r="J40" s="144">
        <f>VLOOKUP($A40,'Station Information'!$A:$AAE,J$1,FALSE)</f>
        <v>281</v>
      </c>
      <c r="K40" s="299">
        <f>VLOOKUP($A40,'Station Information'!$A:$AAE,K$1,FALSE)</f>
        <v>281</v>
      </c>
      <c r="L40" s="13">
        <f>VLOOKUP($A40,'Station Information'!$A:$AAE,L$1,FALSE)</f>
        <v>281</v>
      </c>
      <c r="M40" s="13">
        <f>VLOOKUP($A40,'Station Information'!$A:$AAE,M$1,FALSE)</f>
        <v>305</v>
      </c>
      <c r="N40" s="305">
        <f>VLOOKUP($A40,'Station Information'!$A:$AAE,N$1,FALSE)</f>
        <v>305</v>
      </c>
      <c r="O40" s="305">
        <f>VLOOKUP($A40,'Station Information'!$A:$AAE,O$1,FALSE)</f>
        <v>305</v>
      </c>
      <c r="P40" s="226">
        <f t="shared" si="1"/>
        <v>295.39999999999998</v>
      </c>
      <c r="Q40" s="109">
        <f t="shared" si="16"/>
        <v>344.81846975088968</v>
      </c>
      <c r="R40" s="188">
        <f t="shared" si="16"/>
        <v>395.56686832740212</v>
      </c>
      <c r="S40" s="6">
        <f t="shared" si="17"/>
        <v>575.26854092526685</v>
      </c>
      <c r="T40" s="6">
        <f t="shared" si="18"/>
        <v>325.1875081967213</v>
      </c>
      <c r="U40" s="266">
        <f t="shared" si="19"/>
        <v>348.1279016393442</v>
      </c>
      <c r="V40" s="266">
        <f t="shared" si="9"/>
        <v>616.74895081967213</v>
      </c>
      <c r="W40" s="226">
        <f t="shared" si="3"/>
        <v>452.17995398168131</v>
      </c>
    </row>
    <row r="41" spans="1:23" x14ac:dyDescent="0.25">
      <c r="A41" s="32" t="s">
        <v>38</v>
      </c>
      <c r="C41" s="111">
        <f>VLOOKUP($A41,'Trial Balance'!$A:$ZZ,C$1,FALSE)/1000</f>
        <v>27.993179999999999</v>
      </c>
      <c r="D41" s="178">
        <f>VLOOKUP($A41,'Trial Balance'!$A:$ZZ,D$1,FALSE)/1000</f>
        <v>41.546320000000001</v>
      </c>
      <c r="E41" s="5">
        <f>VLOOKUP($A41,'Trial Balance'!$A:$ZZ,E$1,FALSE)/1000</f>
        <v>22.933119999999999</v>
      </c>
      <c r="F41" s="5">
        <f>VLOOKUP($A41,'Trial Balance'!$A:$ZZ,F$1,FALSE)/1000</f>
        <v>53.924160000000001</v>
      </c>
      <c r="G41" s="185">
        <f>VLOOKUP($A41,'Trial Balance'!$A:$ZZ,G$1,FALSE)/1000</f>
        <v>59.979750000000003</v>
      </c>
      <c r="H41" s="185">
        <f>VLOOKUP($A41,'Trial Balance'!$A:$ZZ,H$1,FALSE)/1000</f>
        <v>40.476739999999999</v>
      </c>
      <c r="I41" s="226">
        <f t="shared" si="0"/>
        <v>43.772018000000003</v>
      </c>
      <c r="J41" s="144">
        <f>VLOOKUP($A41,'Station Information'!$A:$AAE,J$1,FALSE)</f>
        <v>175</v>
      </c>
      <c r="K41" s="299">
        <f>VLOOKUP($A41,'Station Information'!$A:$AAE,K$1,FALSE)</f>
        <v>175</v>
      </c>
      <c r="L41" s="13">
        <f>VLOOKUP($A41,'Station Information'!$A:$AAE,L$1,FALSE)</f>
        <v>165</v>
      </c>
      <c r="M41" s="13">
        <f>VLOOKUP($A41,'Station Information'!$A:$AAE,M$1,FALSE)</f>
        <v>161</v>
      </c>
      <c r="N41" s="305">
        <f>VLOOKUP($A41,'Station Information'!$A:$AAE,N$1,FALSE)</f>
        <v>71</v>
      </c>
      <c r="O41" s="305">
        <f>VLOOKUP($A41,'Station Information'!$A:$AAE,O$1,FALSE)</f>
        <v>71</v>
      </c>
      <c r="P41" s="226">
        <f t="shared" si="1"/>
        <v>128.6</v>
      </c>
      <c r="Q41" s="109">
        <f t="shared" ref="Q41:Q53" si="20">IFERROR(C41/J41*1000,0)</f>
        <v>159.96102857142859</v>
      </c>
      <c r="R41" s="188">
        <f t="shared" ref="R41:R53" si="21">IFERROR(D41/K41*1000,0)</f>
        <v>237.40754285714286</v>
      </c>
      <c r="S41" s="6">
        <f t="shared" si="17"/>
        <v>138.98860606060606</v>
      </c>
      <c r="T41" s="6">
        <f t="shared" si="18"/>
        <v>334.93267080745341</v>
      </c>
      <c r="U41" s="266">
        <f t="shared" si="19"/>
        <v>844.78521126760563</v>
      </c>
      <c r="V41" s="266">
        <f t="shared" si="9"/>
        <v>570.09492957746477</v>
      </c>
      <c r="W41" s="226">
        <f t="shared" si="3"/>
        <v>425.24179211405453</v>
      </c>
    </row>
    <row r="42" spans="1:23" x14ac:dyDescent="0.25">
      <c r="A42" s="32" t="s">
        <v>39</v>
      </c>
      <c r="C42" s="377">
        <f>VLOOKUP($A42,'Trial Balance'!$A:$ZZ,C$1,FALSE)/1000</f>
        <v>0</v>
      </c>
      <c r="D42" s="378">
        <f>VLOOKUP($A42,'Trial Balance'!$A:$ZZ,D$1,FALSE)/1000</f>
        <v>0</v>
      </c>
      <c r="E42" s="379">
        <f>VLOOKUP($A42,'Trial Balance'!$A:$ZZ,E$1,FALSE)/1000</f>
        <v>0</v>
      </c>
      <c r="F42" s="379">
        <f>VLOOKUP($A42,'Trial Balance'!$A:$ZZ,F$1,FALSE)/1000</f>
        <v>1.40425</v>
      </c>
      <c r="G42" s="380">
        <f>VLOOKUP($A42,'Trial Balance'!$A:$ZZ,G$1,FALSE)/1000</f>
        <v>14.853719999999999</v>
      </c>
      <c r="H42" s="380">
        <f>VLOOKUP($A42,'Trial Balance'!$A:$ZZ,H$1,FALSE)/1000</f>
        <v>6.6105</v>
      </c>
      <c r="I42" s="381">
        <f t="shared" si="0"/>
        <v>7.6228233333333337</v>
      </c>
      <c r="J42" s="145">
        <f>VLOOKUP($A42,'Station Information'!$A:$AAE,J$1,FALSE)</f>
        <v>0</v>
      </c>
      <c r="K42" s="300">
        <f>VLOOKUP($A42,'Station Information'!$A:$AAE,K$1,FALSE)</f>
        <v>0</v>
      </c>
      <c r="L42" s="21">
        <f>VLOOKUP($A42,'Station Information'!$A:$AAE,L$1,FALSE)</f>
        <v>0</v>
      </c>
      <c r="M42" s="21">
        <f>VLOOKUP($A42,'Station Information'!$A:$AAE,M$1,FALSE)</f>
        <v>0</v>
      </c>
      <c r="N42" s="307">
        <f>VLOOKUP($A42,'Station Information'!$A:$AAE,N$1,FALSE)</f>
        <v>0</v>
      </c>
      <c r="O42" s="307">
        <f>VLOOKUP($A42,'Station Information'!$A:$AAE,O$1,FALSE)</f>
        <v>0</v>
      </c>
      <c r="P42" s="381">
        <f t="shared" si="1"/>
        <v>0</v>
      </c>
      <c r="Q42" s="382">
        <f t="shared" si="20"/>
        <v>0</v>
      </c>
      <c r="R42" s="383">
        <f t="shared" si="21"/>
        <v>0</v>
      </c>
      <c r="S42" s="384">
        <f t="shared" si="17"/>
        <v>0</v>
      </c>
      <c r="T42" s="384">
        <f t="shared" si="18"/>
        <v>0</v>
      </c>
      <c r="U42" s="385">
        <f t="shared" si="19"/>
        <v>0</v>
      </c>
      <c r="V42" s="385">
        <f t="shared" si="9"/>
        <v>0</v>
      </c>
      <c r="W42" s="381">
        <f t="shared" si="3"/>
        <v>0</v>
      </c>
    </row>
    <row r="43" spans="1:23" x14ac:dyDescent="0.25">
      <c r="A43" s="32" t="s">
        <v>40</v>
      </c>
      <c r="C43" s="111">
        <f>VLOOKUP($A43,'Trial Balance'!$A:$ZZ,C$1,FALSE)/1000</f>
        <v>147.76594</v>
      </c>
      <c r="D43" s="178">
        <f>VLOOKUP($A43,'Trial Balance'!$A:$ZZ,D$1,FALSE)/1000</f>
        <v>129.65167</v>
      </c>
      <c r="E43" s="5">
        <f>VLOOKUP($A43,'Trial Balance'!$A:$ZZ,E$1,FALSE)/1000</f>
        <v>157.67899</v>
      </c>
      <c r="F43" s="5">
        <f>VLOOKUP($A43,'Trial Balance'!$A:$ZZ,F$1,FALSE)/1000</f>
        <v>142.159269489</v>
      </c>
      <c r="G43" s="185">
        <f>VLOOKUP($A43,'Trial Balance'!$A:$ZZ,G$1,FALSE)/1000</f>
        <v>167.81116</v>
      </c>
      <c r="H43" s="185">
        <f>VLOOKUP($A43,'Trial Balance'!$A:$ZZ,H$1,FALSE)/1000</f>
        <v>148.89965000000001</v>
      </c>
      <c r="I43" s="226">
        <f t="shared" si="0"/>
        <v>149.2401478978</v>
      </c>
      <c r="J43" s="144">
        <f>VLOOKUP($A43,'Station Information'!$A:$AAE,J$1,FALSE)</f>
        <v>166</v>
      </c>
      <c r="K43" s="299">
        <f>VLOOKUP($A43,'Station Information'!$A:$AAE,K$1,FALSE)</f>
        <v>168</v>
      </c>
      <c r="L43" s="13">
        <f>VLOOKUP($A43,'Station Information'!$A:$AAE,L$1,FALSE)</f>
        <v>168</v>
      </c>
      <c r="M43" s="13">
        <f>VLOOKUP($A43,'Station Information'!$A:$AAE,M$1,FALSE)</f>
        <v>168</v>
      </c>
      <c r="N43" s="305">
        <f>VLOOKUP($A43,'Station Information'!$A:$AAE,N$1,FALSE)</f>
        <v>168</v>
      </c>
      <c r="O43" s="305">
        <f>VLOOKUP($A43,'Station Information'!$A:$AAE,O$1,FALSE)</f>
        <v>170</v>
      </c>
      <c r="P43" s="226">
        <f t="shared" si="1"/>
        <v>168.4</v>
      </c>
      <c r="Q43" s="109">
        <f t="shared" si="20"/>
        <v>890.15626506024091</v>
      </c>
      <c r="R43" s="188">
        <f t="shared" si="21"/>
        <v>771.7361309523809</v>
      </c>
      <c r="S43" s="6">
        <f t="shared" si="17"/>
        <v>938.56541666666669</v>
      </c>
      <c r="T43" s="6">
        <f t="shared" si="18"/>
        <v>846.18612791071428</v>
      </c>
      <c r="U43" s="266">
        <f t="shared" si="19"/>
        <v>998.87595238095241</v>
      </c>
      <c r="V43" s="266">
        <f t="shared" si="9"/>
        <v>875.88029411764717</v>
      </c>
      <c r="W43" s="226">
        <f t="shared" si="3"/>
        <v>886.24878440567227</v>
      </c>
    </row>
    <row r="44" spans="1:23" x14ac:dyDescent="0.25">
      <c r="A44" s="32" t="s">
        <v>41</v>
      </c>
      <c r="C44" s="111">
        <f>VLOOKUP($A44,'Trial Balance'!$A:$ZZ,C$1,FALSE)/1000</f>
        <v>27.96059</v>
      </c>
      <c r="D44" s="178">
        <f>VLOOKUP($A44,'Trial Balance'!$A:$ZZ,D$1,FALSE)/1000</f>
        <v>17.942610000000002</v>
      </c>
      <c r="E44" s="5">
        <f>VLOOKUP($A44,'Trial Balance'!$A:$ZZ,E$1,FALSE)/1000</f>
        <v>25.088519999999999</v>
      </c>
      <c r="F44" s="5">
        <f>VLOOKUP($A44,'Trial Balance'!$A:$ZZ,F$1,FALSE)/1000</f>
        <v>28.060320000000001</v>
      </c>
      <c r="G44" s="185">
        <f>VLOOKUP($A44,'Trial Balance'!$A:$ZZ,G$1,FALSE)/1000</f>
        <v>16.365600000000001</v>
      </c>
      <c r="H44" s="185">
        <f>VLOOKUP($A44,'Trial Balance'!$A:$ZZ,H$1,FALSE)/1000</f>
        <v>34.411900000000003</v>
      </c>
      <c r="I44" s="226">
        <f t="shared" si="0"/>
        <v>24.373790000000003</v>
      </c>
      <c r="J44" s="144">
        <f>VLOOKUP($A44,'Station Information'!$A:$AAE,J$1,FALSE)</f>
        <v>34</v>
      </c>
      <c r="K44" s="299">
        <f>VLOOKUP($A44,'Station Information'!$A:$AAE,K$1,FALSE)</f>
        <v>34</v>
      </c>
      <c r="L44" s="13">
        <f>VLOOKUP($A44,'Station Information'!$A:$AAE,L$1,FALSE)</f>
        <v>34</v>
      </c>
      <c r="M44" s="13">
        <f>VLOOKUP($A44,'Station Information'!$A:$AAE,M$1,FALSE)</f>
        <v>34</v>
      </c>
      <c r="N44" s="305">
        <f>VLOOKUP($A44,'Station Information'!$A:$AAE,N$1,FALSE)</f>
        <v>39</v>
      </c>
      <c r="O44" s="305">
        <f>VLOOKUP($A44,'Station Information'!$A:$AAE,O$1,FALSE)</f>
        <v>39</v>
      </c>
      <c r="P44" s="226">
        <f t="shared" si="1"/>
        <v>36</v>
      </c>
      <c r="Q44" s="109">
        <f t="shared" si="20"/>
        <v>822.37029411764706</v>
      </c>
      <c r="R44" s="188">
        <f t="shared" si="21"/>
        <v>527.72382352941179</v>
      </c>
      <c r="S44" s="6">
        <f t="shared" si="17"/>
        <v>737.89764705882351</v>
      </c>
      <c r="T44" s="6">
        <f t="shared" si="18"/>
        <v>825.30352941176477</v>
      </c>
      <c r="U44" s="266">
        <f t="shared" si="19"/>
        <v>419.63076923076926</v>
      </c>
      <c r="V44" s="266">
        <f t="shared" si="9"/>
        <v>882.3564102564103</v>
      </c>
      <c r="W44" s="226">
        <f t="shared" si="3"/>
        <v>678.58243589743597</v>
      </c>
    </row>
    <row r="45" spans="1:23" x14ac:dyDescent="0.25">
      <c r="A45" s="32" t="s">
        <v>42</v>
      </c>
      <c r="C45" s="111">
        <f>VLOOKUP($A45,'Trial Balance'!$A:$ZZ,C$1,FALSE)/1000</f>
        <v>298.89997999999997</v>
      </c>
      <c r="D45" s="178">
        <f>VLOOKUP($A45,'Trial Balance'!$A:$ZZ,D$1,FALSE)/1000</f>
        <v>165.53975</v>
      </c>
      <c r="E45" s="5">
        <f>VLOOKUP($A45,'Trial Balance'!$A:$ZZ,E$1,FALSE)/1000</f>
        <v>65.061900000000009</v>
      </c>
      <c r="F45" s="5">
        <f>VLOOKUP($A45,'Trial Balance'!$A:$ZZ,F$1,FALSE)/1000</f>
        <v>204.19523999999998</v>
      </c>
      <c r="G45" s="185">
        <f>VLOOKUP($A45,'Trial Balance'!$A:$ZZ,G$1,FALSE)/1000</f>
        <v>207.99821</v>
      </c>
      <c r="H45" s="185">
        <f>VLOOKUP($A45,'Trial Balance'!$A:$ZZ,H$1,FALSE)/1000</f>
        <v>238.46395999999999</v>
      </c>
      <c r="I45" s="226">
        <f t="shared" si="0"/>
        <v>176.25181199999997</v>
      </c>
      <c r="J45" s="144">
        <f>VLOOKUP($A45,'Station Information'!$A:$AAE,J$1,FALSE)</f>
        <v>203</v>
      </c>
      <c r="K45" s="299">
        <f>VLOOKUP($A45,'Station Information'!$A:$AAE,K$1,FALSE)</f>
        <v>203</v>
      </c>
      <c r="L45" s="13">
        <f>VLOOKUP($A45,'Station Information'!$A:$AAE,L$1,FALSE)</f>
        <v>204</v>
      </c>
      <c r="M45" s="13">
        <f>VLOOKUP($A45,'Station Information'!$A:$AAE,M$1,FALSE)</f>
        <v>204</v>
      </c>
      <c r="N45" s="305">
        <f>VLOOKUP($A45,'Station Information'!$A:$AAE,N$1,FALSE)</f>
        <v>204</v>
      </c>
      <c r="O45" s="305">
        <f>VLOOKUP($A45,'Station Information'!$A:$AAE,O$1,FALSE)</f>
        <v>204</v>
      </c>
      <c r="P45" s="226">
        <f t="shared" si="1"/>
        <v>203.8</v>
      </c>
      <c r="Q45" s="109">
        <f t="shared" si="20"/>
        <v>1472.4136945812807</v>
      </c>
      <c r="R45" s="188">
        <f t="shared" si="21"/>
        <v>815.46674876847294</v>
      </c>
      <c r="S45" s="6">
        <f t="shared" si="17"/>
        <v>318.93088235294118</v>
      </c>
      <c r="T45" s="6">
        <f t="shared" si="18"/>
        <v>1000.9570588235292</v>
      </c>
      <c r="U45" s="266">
        <f t="shared" si="19"/>
        <v>1019.5990686274509</v>
      </c>
      <c r="V45" s="266">
        <f t="shared" si="9"/>
        <v>1168.9409803921569</v>
      </c>
      <c r="W45" s="226">
        <f t="shared" si="3"/>
        <v>864.77894779291023</v>
      </c>
    </row>
    <row r="46" spans="1:23" x14ac:dyDescent="0.25">
      <c r="A46" s="32" t="s">
        <v>43</v>
      </c>
      <c r="C46" s="111">
        <f>VLOOKUP($A46,'Trial Balance'!$A:$ZZ,C$1,FALSE)/1000</f>
        <v>44.469070000000002</v>
      </c>
      <c r="D46" s="178">
        <f>VLOOKUP($A46,'Trial Balance'!$A:$ZZ,D$1,FALSE)/1000</f>
        <v>34.548160000000003</v>
      </c>
      <c r="E46" s="5">
        <f>VLOOKUP($A46,'Trial Balance'!$A:$ZZ,E$1,FALSE)/1000</f>
        <v>45.091629999999995</v>
      </c>
      <c r="F46" s="5">
        <f>VLOOKUP($A46,'Trial Balance'!$A:$ZZ,F$1,FALSE)/1000</f>
        <v>35.691180000000003</v>
      </c>
      <c r="G46" s="185">
        <f>VLOOKUP($A46,'Trial Balance'!$A:$ZZ,G$1,FALSE)/1000</f>
        <v>58.770609999999998</v>
      </c>
      <c r="H46" s="185">
        <f>VLOOKUP($A46,'Trial Balance'!$A:$ZZ,H$1,FALSE)/1000</f>
        <v>38.549080000000004</v>
      </c>
      <c r="I46" s="226">
        <f t="shared" si="0"/>
        <v>42.530132000000002</v>
      </c>
      <c r="J46" s="144">
        <f>VLOOKUP($A46,'Station Information'!$A:$AAE,J$1,FALSE)</f>
        <v>20</v>
      </c>
      <c r="K46" s="299">
        <f>VLOOKUP($A46,'Station Information'!$A:$AAE,K$1,FALSE)</f>
        <v>20</v>
      </c>
      <c r="L46" s="13">
        <f>VLOOKUP($A46,'Station Information'!$A:$AAE,L$1,FALSE)</f>
        <v>15</v>
      </c>
      <c r="M46" s="13">
        <f>VLOOKUP($A46,'Station Information'!$A:$AAE,M$1,FALSE)</f>
        <v>15</v>
      </c>
      <c r="N46" s="305">
        <f>VLOOKUP($A46,'Station Information'!$A:$AAE,N$1,FALSE)</f>
        <v>15</v>
      </c>
      <c r="O46" s="305">
        <f>VLOOKUP($A46,'Station Information'!$A:$AAE,O$1,FALSE)</f>
        <v>15</v>
      </c>
      <c r="P46" s="226">
        <f t="shared" si="1"/>
        <v>16</v>
      </c>
      <c r="Q46" s="109">
        <f t="shared" si="20"/>
        <v>2223.4535000000001</v>
      </c>
      <c r="R46" s="188">
        <f t="shared" si="21"/>
        <v>1727.4080000000001</v>
      </c>
      <c r="S46" s="6">
        <f t="shared" si="17"/>
        <v>3006.1086666666665</v>
      </c>
      <c r="T46" s="6">
        <f t="shared" si="18"/>
        <v>2379.4120000000003</v>
      </c>
      <c r="U46" s="266">
        <f t="shared" si="19"/>
        <v>3918.0406666666668</v>
      </c>
      <c r="V46" s="266">
        <f t="shared" si="9"/>
        <v>2569.9386666666669</v>
      </c>
      <c r="W46" s="226">
        <f t="shared" si="3"/>
        <v>2720.1816000000003</v>
      </c>
    </row>
    <row r="47" spans="1:23" x14ac:dyDescent="0.25">
      <c r="A47" s="32" t="s">
        <v>44</v>
      </c>
      <c r="C47" s="111">
        <f>VLOOKUP($A47,'Trial Balance'!$A:$ZZ,C$1,FALSE)/1000</f>
        <v>126.94466</v>
      </c>
      <c r="D47" s="178">
        <f>VLOOKUP($A47,'Trial Balance'!$A:$ZZ,D$1,FALSE)/1000</f>
        <v>203.155</v>
      </c>
      <c r="E47" s="5">
        <f>VLOOKUP($A47,'Trial Balance'!$A:$ZZ,E$1,FALSE)/1000</f>
        <v>222.637</v>
      </c>
      <c r="F47" s="5">
        <f>VLOOKUP($A47,'Trial Balance'!$A:$ZZ,F$1,FALSE)/1000</f>
        <v>177.83041</v>
      </c>
      <c r="G47" s="185">
        <f>VLOOKUP($A47,'Trial Balance'!$A:$ZZ,G$1,FALSE)/1000</f>
        <v>235.51857999999999</v>
      </c>
      <c r="H47" s="185">
        <f>VLOOKUP($A47,'Trial Balance'!$A:$ZZ,H$1,FALSE)/1000</f>
        <v>350.07102000000003</v>
      </c>
      <c r="I47" s="226">
        <f t="shared" si="0"/>
        <v>237.84240200000005</v>
      </c>
      <c r="J47" s="144">
        <f>VLOOKUP($A47,'Station Information'!$A:$AAE,J$1,FALSE)</f>
        <v>370</v>
      </c>
      <c r="K47" s="299">
        <f>VLOOKUP($A47,'Station Information'!$A:$AAE,K$1,FALSE)</f>
        <v>420</v>
      </c>
      <c r="L47" s="13">
        <f>VLOOKUP($A47,'Station Information'!$A:$AAE,L$1,FALSE)</f>
        <v>420</v>
      </c>
      <c r="M47" s="13">
        <f>VLOOKUP($A47,'Station Information'!$A:$AAE,M$1,FALSE)</f>
        <v>420</v>
      </c>
      <c r="N47" s="305">
        <f>VLOOKUP($A47,'Station Information'!$A:$AAE,N$1,FALSE)</f>
        <v>425</v>
      </c>
      <c r="O47" s="305">
        <f>VLOOKUP($A47,'Station Information'!$A:$AAE,O$1,FALSE)</f>
        <v>425</v>
      </c>
      <c r="P47" s="226">
        <f t="shared" si="1"/>
        <v>422</v>
      </c>
      <c r="Q47" s="109">
        <f t="shared" si="20"/>
        <v>343.09367567567568</v>
      </c>
      <c r="R47" s="188">
        <f t="shared" si="21"/>
        <v>483.70238095238096</v>
      </c>
      <c r="S47" s="6">
        <f t="shared" si="17"/>
        <v>530.08809523809521</v>
      </c>
      <c r="T47" s="6">
        <f t="shared" si="18"/>
        <v>423.40573809523806</v>
      </c>
      <c r="U47" s="266">
        <f t="shared" si="19"/>
        <v>554.16136470588231</v>
      </c>
      <c r="V47" s="266">
        <f t="shared" si="9"/>
        <v>823.69651764705884</v>
      </c>
      <c r="W47" s="226">
        <f t="shared" si="3"/>
        <v>563.01081932773104</v>
      </c>
    </row>
    <row r="48" spans="1:23" x14ac:dyDescent="0.25">
      <c r="A48" s="32" t="s">
        <v>45</v>
      </c>
      <c r="C48" s="111">
        <f>VLOOKUP($A48,'Trial Balance'!$A:$ZZ,C$1,FALSE)/1000</f>
        <v>108.03981</v>
      </c>
      <c r="D48" s="178">
        <f>VLOOKUP($A48,'Trial Balance'!$A:$ZZ,D$1,FALSE)/1000</f>
        <v>149.39532</v>
      </c>
      <c r="E48" s="5">
        <f>VLOOKUP($A48,'Trial Balance'!$A:$ZZ,E$1,FALSE)/1000</f>
        <v>112.99839999999999</v>
      </c>
      <c r="F48" s="5">
        <f>VLOOKUP($A48,'Trial Balance'!$A:$ZZ,F$1,FALSE)/1000</f>
        <v>54.378929999999997</v>
      </c>
      <c r="G48" s="185">
        <f>VLOOKUP($A48,'Trial Balance'!$A:$ZZ,G$1,FALSE)/1000</f>
        <v>35.367440000000002</v>
      </c>
      <c r="H48" s="185">
        <f>VLOOKUP($A48,'Trial Balance'!$A:$ZZ,H$1,FALSE)/1000</f>
        <v>136.26089999999999</v>
      </c>
      <c r="I48" s="226">
        <f t="shared" si="0"/>
        <v>97.68019799999999</v>
      </c>
      <c r="J48" s="144">
        <f>VLOOKUP($A48,'Station Information'!$A:$AAE,J$1,FALSE)</f>
        <v>72.5</v>
      </c>
      <c r="K48" s="299">
        <f>VLOOKUP($A48,'Station Information'!$A:$AAE,K$1,FALSE)</f>
        <v>72.5</v>
      </c>
      <c r="L48" s="13">
        <f>VLOOKUP($A48,'Station Information'!$A:$AAE,L$1,FALSE)</f>
        <v>72.5</v>
      </c>
      <c r="M48" s="13">
        <f>VLOOKUP($A48,'Station Information'!$A:$AAE,M$1,FALSE)</f>
        <v>72</v>
      </c>
      <c r="N48" s="305">
        <f>VLOOKUP($A48,'Station Information'!$A:$AAE,N$1,FALSE)</f>
        <v>67</v>
      </c>
      <c r="O48" s="305">
        <f>VLOOKUP($A48,'Station Information'!$A:$AAE,O$1,FALSE)</f>
        <v>77</v>
      </c>
      <c r="P48" s="226">
        <f t="shared" si="1"/>
        <v>72.2</v>
      </c>
      <c r="Q48" s="109">
        <f t="shared" si="20"/>
        <v>1490.2042758620692</v>
      </c>
      <c r="R48" s="188">
        <f t="shared" si="21"/>
        <v>2060.6251034482757</v>
      </c>
      <c r="S48" s="6">
        <f t="shared" si="17"/>
        <v>1558.598620689655</v>
      </c>
      <c r="T48" s="6">
        <f t="shared" si="18"/>
        <v>755.26291666666668</v>
      </c>
      <c r="U48" s="266">
        <f t="shared" si="19"/>
        <v>527.87223880597026</v>
      </c>
      <c r="V48" s="266">
        <f t="shared" si="9"/>
        <v>1769.622077922078</v>
      </c>
      <c r="W48" s="226">
        <f t="shared" si="3"/>
        <v>1334.396191506529</v>
      </c>
    </row>
    <row r="49" spans="1:23" x14ac:dyDescent="0.25">
      <c r="A49" s="32" t="s">
        <v>46</v>
      </c>
      <c r="C49" s="111">
        <f>VLOOKUP($A49,'Trial Balance'!$A:$ZZ,C$1,FALSE)/1000</f>
        <v>81.597859999999997</v>
      </c>
      <c r="D49" s="178">
        <f>VLOOKUP($A49,'Trial Balance'!$A:$ZZ,D$1,FALSE)/1000</f>
        <v>103.22249000000001</v>
      </c>
      <c r="E49" s="5">
        <f>VLOOKUP($A49,'Trial Balance'!$A:$ZZ,E$1,FALSE)/1000</f>
        <v>266.88830999999999</v>
      </c>
      <c r="F49" s="5">
        <f>VLOOKUP($A49,'Trial Balance'!$A:$ZZ,F$1,FALSE)/1000</f>
        <v>490.76277000000005</v>
      </c>
      <c r="G49" s="185">
        <f>VLOOKUP($A49,'Trial Balance'!$A:$ZZ,G$1,FALSE)/1000</f>
        <v>463.00628999999998</v>
      </c>
      <c r="H49" s="185">
        <f>VLOOKUP($A49,'Trial Balance'!$A:$ZZ,H$1,FALSE)/1000</f>
        <v>335.22603999999995</v>
      </c>
      <c r="I49" s="226">
        <f t="shared" si="0"/>
        <v>331.82118000000003</v>
      </c>
      <c r="J49" s="144">
        <f>VLOOKUP($A49,'Station Information'!$A:$AAE,J$1,FALSE)</f>
        <v>269</v>
      </c>
      <c r="K49" s="299">
        <f>VLOOKUP($A49,'Station Information'!$A:$AAE,K$1,FALSE)</f>
        <v>260</v>
      </c>
      <c r="L49" s="13">
        <f>VLOOKUP($A49,'Station Information'!$A:$AAE,L$1,FALSE)</f>
        <v>260</v>
      </c>
      <c r="M49" s="13">
        <f>VLOOKUP($A49,'Station Information'!$A:$AAE,M$1,FALSE)</f>
        <v>260</v>
      </c>
      <c r="N49" s="305">
        <f>VLOOKUP($A49,'Station Information'!$A:$AAE,N$1,FALSE)</f>
        <v>260</v>
      </c>
      <c r="O49" s="305">
        <f>VLOOKUP($A49,'Station Information'!$A:$AAE,O$1,FALSE)</f>
        <v>277</v>
      </c>
      <c r="P49" s="226">
        <f t="shared" si="1"/>
        <v>263.39999999999998</v>
      </c>
      <c r="Q49" s="109">
        <f t="shared" si="20"/>
        <v>303.33776951672866</v>
      </c>
      <c r="R49" s="188">
        <f t="shared" si="21"/>
        <v>397.00957692307696</v>
      </c>
      <c r="S49" s="6">
        <f t="shared" si="17"/>
        <v>1026.4935</v>
      </c>
      <c r="T49" s="6">
        <f t="shared" si="18"/>
        <v>1887.5491153846156</v>
      </c>
      <c r="U49" s="266">
        <f t="shared" si="19"/>
        <v>1780.7934230769229</v>
      </c>
      <c r="V49" s="266">
        <f t="shared" si="9"/>
        <v>1210.2023104693137</v>
      </c>
      <c r="W49" s="226">
        <f t="shared" si="3"/>
        <v>1260.4095851707857</v>
      </c>
    </row>
    <row r="50" spans="1:23" x14ac:dyDescent="0.25">
      <c r="A50" s="32" t="s">
        <v>47</v>
      </c>
      <c r="C50" s="111">
        <f>VLOOKUP($A50,'Trial Balance'!$A:$ZZ,C$1,FALSE)/1000</f>
        <v>66.173820000000006</v>
      </c>
      <c r="D50" s="178">
        <f>VLOOKUP($A50,'Trial Balance'!$A:$ZZ,D$1,FALSE)/1000</f>
        <v>64.563870000000009</v>
      </c>
      <c r="E50" s="5">
        <f>VLOOKUP($A50,'Trial Balance'!$A:$ZZ,E$1,FALSE)/1000</f>
        <v>51.972970000000004</v>
      </c>
      <c r="F50" s="5">
        <f>VLOOKUP($A50,'Trial Balance'!$A:$ZZ,F$1,FALSE)/1000</f>
        <v>38.909480000000002</v>
      </c>
      <c r="G50" s="185">
        <f>VLOOKUP($A50,'Trial Balance'!$A:$ZZ,G$1,FALSE)/1000</f>
        <v>53.758449999999996</v>
      </c>
      <c r="H50" s="185">
        <f>VLOOKUP($A50,'Trial Balance'!$A:$ZZ,H$1,FALSE)/1000</f>
        <v>67.80716000000001</v>
      </c>
      <c r="I50" s="226">
        <f t="shared" si="0"/>
        <v>55.402386</v>
      </c>
      <c r="J50" s="144">
        <f>VLOOKUP($A50,'Station Information'!$A:$AAE,J$1,FALSE)</f>
        <v>25</v>
      </c>
      <c r="K50" s="299">
        <f>VLOOKUP($A50,'Station Information'!$A:$AAE,K$1,FALSE)</f>
        <v>25</v>
      </c>
      <c r="L50" s="13">
        <f>VLOOKUP($A50,'Station Information'!$A:$AAE,L$1,FALSE)</f>
        <v>25</v>
      </c>
      <c r="M50" s="13">
        <f>VLOOKUP($A50,'Station Information'!$A:$AAE,M$1,FALSE)</f>
        <v>25</v>
      </c>
      <c r="N50" s="305">
        <f>VLOOKUP($A50,'Station Information'!$A:$AAE,N$1,FALSE)</f>
        <v>25</v>
      </c>
      <c r="O50" s="305">
        <f>VLOOKUP($A50,'Station Information'!$A:$AAE,O$1,FALSE)</f>
        <v>25</v>
      </c>
      <c r="P50" s="226">
        <f t="shared" si="1"/>
        <v>25</v>
      </c>
      <c r="Q50" s="109">
        <f t="shared" si="20"/>
        <v>2646.9528</v>
      </c>
      <c r="R50" s="188">
        <f t="shared" si="21"/>
        <v>2582.5548000000003</v>
      </c>
      <c r="S50" s="6">
        <f t="shared" si="17"/>
        <v>2078.9188000000004</v>
      </c>
      <c r="T50" s="6">
        <f t="shared" si="18"/>
        <v>1556.3792000000001</v>
      </c>
      <c r="U50" s="266">
        <f t="shared" si="19"/>
        <v>2150.3379999999997</v>
      </c>
      <c r="V50" s="266">
        <f t="shared" si="9"/>
        <v>2712.2864000000004</v>
      </c>
      <c r="W50" s="226">
        <f t="shared" si="3"/>
        <v>2216.0954400000001</v>
      </c>
    </row>
    <row r="51" spans="1:23" x14ac:dyDescent="0.25">
      <c r="A51" s="32" t="s">
        <v>48</v>
      </c>
      <c r="C51" s="111">
        <f>VLOOKUP($A51,'Trial Balance'!$A:$ZZ,C$1,FALSE)/1000</f>
        <v>41.319580000000002</v>
      </c>
      <c r="D51" s="178">
        <f>VLOOKUP($A51,'Trial Balance'!$A:$ZZ,D$1,FALSE)/1000</f>
        <v>41.046410000000002</v>
      </c>
      <c r="E51" s="5">
        <f>VLOOKUP($A51,'Trial Balance'!$A:$ZZ,E$1,FALSE)/1000</f>
        <v>41.39264</v>
      </c>
      <c r="F51" s="5">
        <f>VLOOKUP($A51,'Trial Balance'!$A:$ZZ,F$1,FALSE)/1000</f>
        <v>45.489980000000003</v>
      </c>
      <c r="G51" s="185">
        <f>VLOOKUP($A51,'Trial Balance'!$A:$ZZ,G$1,FALSE)/1000</f>
        <v>52.7209</v>
      </c>
      <c r="H51" s="185">
        <f>VLOOKUP($A51,'Trial Balance'!$A:$ZZ,H$1,FALSE)/1000</f>
        <v>124.59608</v>
      </c>
      <c r="I51" s="226">
        <f t="shared" si="0"/>
        <v>61.049202000000001</v>
      </c>
      <c r="J51" s="144">
        <f>VLOOKUP($A51,'Station Information'!$A:$AAE,J$1,FALSE)</f>
        <v>37</v>
      </c>
      <c r="K51" s="299">
        <f>VLOOKUP($A51,'Station Information'!$A:$AAE,K$1,FALSE)</f>
        <v>40</v>
      </c>
      <c r="L51" s="13">
        <f>VLOOKUP($A51,'Station Information'!$A:$AAE,L$1,FALSE)</f>
        <v>40</v>
      </c>
      <c r="M51" s="476">
        <v>40</v>
      </c>
      <c r="N51" s="305">
        <f>VLOOKUP($A51,'Station Information'!$A:$AAE,N$1,FALSE)</f>
        <v>40</v>
      </c>
      <c r="O51" s="305">
        <f>VLOOKUP($A51,'Station Information'!$A:$AAE,O$1,FALSE)</f>
        <v>40</v>
      </c>
      <c r="P51" s="226">
        <f t="shared" si="1"/>
        <v>40</v>
      </c>
      <c r="Q51" s="109">
        <f t="shared" si="20"/>
        <v>1116.7454054054056</v>
      </c>
      <c r="R51" s="188">
        <f t="shared" si="21"/>
        <v>1026.1602499999999</v>
      </c>
      <c r="S51" s="6">
        <f t="shared" ref="S51:U54" si="22">IFERROR(E51/L51*1000,0)</f>
        <v>1034.816</v>
      </c>
      <c r="T51" s="6">
        <f t="shared" si="22"/>
        <v>1137.2495000000001</v>
      </c>
      <c r="U51" s="266">
        <f t="shared" si="22"/>
        <v>1318.0225</v>
      </c>
      <c r="V51" s="266">
        <f t="shared" si="9"/>
        <v>3114.902</v>
      </c>
      <c r="W51" s="226">
        <f t="shared" si="3"/>
        <v>1526.2300499999999</v>
      </c>
    </row>
    <row r="52" spans="1:23" x14ac:dyDescent="0.25">
      <c r="A52" s="32" t="s">
        <v>49</v>
      </c>
      <c r="C52" s="377">
        <f>VLOOKUP($A52,'Trial Balance'!$A:$ZZ,C$1,FALSE)/1000</f>
        <v>0</v>
      </c>
      <c r="D52" s="378">
        <f>VLOOKUP($A52,'Trial Balance'!$A:$ZZ,D$1,FALSE)/1000</f>
        <v>0</v>
      </c>
      <c r="E52" s="379">
        <f>VLOOKUP($A52,'Trial Balance'!$A:$ZZ,E$1,FALSE)/1000</f>
        <v>0</v>
      </c>
      <c r="F52" s="379">
        <f>VLOOKUP($A52,'Trial Balance'!$A:$ZZ,F$1,FALSE)/1000</f>
        <v>0</v>
      </c>
      <c r="G52" s="380">
        <f>VLOOKUP($A52,'Trial Balance'!$A:$ZZ,G$1,FALSE)/1000</f>
        <v>0</v>
      </c>
      <c r="H52" s="380">
        <f>VLOOKUP($A52,'Trial Balance'!$A:$ZZ,H$1,FALSE)/1000</f>
        <v>0</v>
      </c>
      <c r="I52" s="381">
        <f t="shared" si="0"/>
        <v>0</v>
      </c>
      <c r="J52" s="145">
        <f>VLOOKUP($A52,'Station Information'!$A:$AAE,J$1,FALSE)</f>
        <v>0</v>
      </c>
      <c r="K52" s="300">
        <f>VLOOKUP($A52,'Station Information'!$A:$AAE,K$1,FALSE)</f>
        <v>0</v>
      </c>
      <c r="L52" s="21">
        <f>VLOOKUP($A52,'Station Information'!$A:$AAE,L$1,FALSE)</f>
        <v>0</v>
      </c>
      <c r="M52" s="21">
        <f>VLOOKUP($A52,'Station Information'!$A:$AAE,M$1,FALSE)</f>
        <v>0</v>
      </c>
      <c r="N52" s="307">
        <f>VLOOKUP($A52,'Station Information'!$A:$AAE,N$1,FALSE)</f>
        <v>0</v>
      </c>
      <c r="O52" s="307">
        <f>VLOOKUP($A52,'Station Information'!$A:$AAE,O$1,FALSE)</f>
        <v>0</v>
      </c>
      <c r="P52" s="381">
        <f t="shared" si="1"/>
        <v>0</v>
      </c>
      <c r="Q52" s="382">
        <f t="shared" si="20"/>
        <v>0</v>
      </c>
      <c r="R52" s="383">
        <f t="shared" si="21"/>
        <v>0</v>
      </c>
      <c r="S52" s="384">
        <f t="shared" si="22"/>
        <v>0</v>
      </c>
      <c r="T52" s="384">
        <f t="shared" si="22"/>
        <v>0</v>
      </c>
      <c r="U52" s="385">
        <f t="shared" si="22"/>
        <v>0</v>
      </c>
      <c r="V52" s="385">
        <f t="shared" si="9"/>
        <v>0</v>
      </c>
      <c r="W52" s="381">
        <f t="shared" si="3"/>
        <v>0</v>
      </c>
    </row>
    <row r="53" spans="1:23" x14ac:dyDescent="0.25">
      <c r="A53" s="32" t="s">
        <v>50</v>
      </c>
      <c r="C53" s="111">
        <f>VLOOKUP($A53,'Trial Balance'!$A:$ZZ,C$1,FALSE)/1000</f>
        <v>327.53021999999999</v>
      </c>
      <c r="D53" s="178">
        <f>VLOOKUP($A53,'Trial Balance'!$A:$ZZ,D$1,FALSE)/1000</f>
        <v>415.48608000000002</v>
      </c>
      <c r="E53" s="5">
        <f>VLOOKUP($A53,'Trial Balance'!$A:$ZZ,E$1,FALSE)/1000</f>
        <v>336.83557999999999</v>
      </c>
      <c r="F53" s="5">
        <f>VLOOKUP($A53,'Trial Balance'!$A:$ZZ,F$1,FALSE)/1000</f>
        <v>328.77514000000002</v>
      </c>
      <c r="G53" s="185">
        <f>VLOOKUP($A53,'Trial Balance'!$A:$ZZ,G$1,FALSE)/1000</f>
        <v>241.16900000000001</v>
      </c>
      <c r="H53" s="185">
        <f>VLOOKUP($A53,'Trial Balance'!$A:$ZZ,H$1,FALSE)/1000</f>
        <v>297.54183</v>
      </c>
      <c r="I53" s="226">
        <f t="shared" si="0"/>
        <v>323.96152600000005</v>
      </c>
      <c r="J53" s="144">
        <f>VLOOKUP($A53,'Station Information'!$A:$AAE,J$1,FALSE)</f>
        <v>127.02500000000001</v>
      </c>
      <c r="K53" s="299">
        <f>VLOOKUP($A53,'Station Information'!$A:$AAE,K$1,FALSE)</f>
        <v>123.02500000000001</v>
      </c>
      <c r="L53" s="13">
        <f>VLOOKUP($A53,'Station Information'!$A:$AAE,L$1,FALSE)</f>
        <v>115.02500000000001</v>
      </c>
      <c r="M53" s="13">
        <f>VLOOKUP($A53,'Station Information'!$A:$AAE,M$1,FALSE)</f>
        <v>113.33499999999999</v>
      </c>
      <c r="N53" s="305">
        <f>VLOOKUP($A53,'Station Information'!$A:$AAE,N$1,FALSE)</f>
        <v>113</v>
      </c>
      <c r="O53" s="305">
        <f>VLOOKUP($A53,'Station Information'!$A:$AAE,O$1,FALSE)</f>
        <v>113</v>
      </c>
      <c r="P53" s="226">
        <f t="shared" si="1"/>
        <v>115.477</v>
      </c>
      <c r="Q53" s="109">
        <f t="shared" si="20"/>
        <v>2578.4705372958078</v>
      </c>
      <c r="R53" s="188">
        <f t="shared" si="21"/>
        <v>3377.2491769965454</v>
      </c>
      <c r="S53" s="6">
        <f t="shared" si="22"/>
        <v>2928.3684416431211</v>
      </c>
      <c r="T53" s="6">
        <f t="shared" si="22"/>
        <v>2900.9144571403363</v>
      </c>
      <c r="U53" s="266">
        <f t="shared" si="22"/>
        <v>2134.2389380530972</v>
      </c>
      <c r="V53" s="266">
        <f t="shared" si="9"/>
        <v>2633.113539823009</v>
      </c>
      <c r="W53" s="226">
        <f t="shared" si="3"/>
        <v>2794.7769107312215</v>
      </c>
    </row>
    <row r="54" spans="1:23" x14ac:dyDescent="0.25">
      <c r="A54" s="32" t="s">
        <v>51</v>
      </c>
      <c r="C54" s="377">
        <f>VLOOKUP($A54,'Trial Balance'!$A:$ZZ,C$1,FALSE)/1000</f>
        <v>19.75027</v>
      </c>
      <c r="D54" s="378">
        <f>VLOOKUP($A54,'Trial Balance'!$A:$ZZ,D$1,FALSE)/1000</f>
        <v>25.675470000000001</v>
      </c>
      <c r="E54" s="379">
        <f>VLOOKUP($A54,'Trial Balance'!$A:$ZZ,E$1,FALSE)/1000</f>
        <v>20.005669999999999</v>
      </c>
      <c r="F54" s="379">
        <f>VLOOKUP($A54,'Trial Balance'!$A:$ZZ,F$1,FALSE)/1000</f>
        <v>13.76694</v>
      </c>
      <c r="G54" s="380">
        <f>VLOOKUP($A54,'Trial Balance'!$A:$ZZ,G$1,FALSE)/1000</f>
        <v>16.53088</v>
      </c>
      <c r="H54" s="380">
        <f>VLOOKUP($A54,'Trial Balance'!$A:$ZZ,H$1,FALSE)/1000</f>
        <v>20.857950000000002</v>
      </c>
      <c r="I54" s="381">
        <f t="shared" si="0"/>
        <v>19.367381999999999</v>
      </c>
      <c r="J54" s="386">
        <f>VLOOKUP($A54,'Station Information'!$A:$AAE,J$1,FALSE)</f>
        <v>0</v>
      </c>
      <c r="K54" s="387">
        <f>VLOOKUP($A54,'Station Information'!$A:$AAE,K$1,FALSE)</f>
        <v>0</v>
      </c>
      <c r="L54" s="388">
        <f>VLOOKUP($A54,'Station Information'!$A:$AAE,L$1,FALSE)</f>
        <v>0</v>
      </c>
      <c r="M54" s="388">
        <f>VLOOKUP($A54,'Station Information'!$A:$AAE,M$1,FALSE)</f>
        <v>0</v>
      </c>
      <c r="N54" s="389">
        <f>VLOOKUP($A54,'Station Information'!$A:$AAE,N$1,FALSE)</f>
        <v>0</v>
      </c>
      <c r="O54" s="389">
        <f>VLOOKUP($A54,'Station Information'!$A:$AAE,O$1,FALSE)</f>
        <v>0</v>
      </c>
      <c r="P54" s="381">
        <f t="shared" si="1"/>
        <v>0</v>
      </c>
      <c r="Q54" s="390">
        <f>IFERROR(C54/J54*1000,0)</f>
        <v>0</v>
      </c>
      <c r="R54" s="391">
        <f>IFERROR(D54/K54*1000,0)</f>
        <v>0</v>
      </c>
      <c r="S54" s="392">
        <f t="shared" si="22"/>
        <v>0</v>
      </c>
      <c r="T54" s="392">
        <f t="shared" si="22"/>
        <v>0</v>
      </c>
      <c r="U54" s="394">
        <f t="shared" si="22"/>
        <v>0</v>
      </c>
      <c r="V54" s="394">
        <f t="shared" si="9"/>
        <v>0</v>
      </c>
      <c r="W54" s="381">
        <f t="shared" si="3"/>
        <v>0</v>
      </c>
    </row>
    <row r="55" spans="1:23" x14ac:dyDescent="0.25">
      <c r="A55" s="32" t="s">
        <v>52</v>
      </c>
      <c r="C55" s="111">
        <f>VLOOKUP($A55,'Trial Balance'!$A:$ZZ,C$1,FALSE)/1000</f>
        <v>11462.665499999999</v>
      </c>
      <c r="D55" s="178">
        <f>VLOOKUP($A55,'Trial Balance'!$A:$ZZ,D$1,FALSE)/1000</f>
        <v>12778.8896</v>
      </c>
      <c r="E55" s="5">
        <f>VLOOKUP($A55,'Trial Balance'!$A:$ZZ,E$1,FALSE)/1000</f>
        <v>8050.8433800000003</v>
      </c>
      <c r="F55" s="5">
        <f>VLOOKUP($A55,'Trial Balance'!$A:$ZZ,F$1,FALSE)/1000</f>
        <v>6488.2638999999999</v>
      </c>
      <c r="G55" s="185">
        <f>VLOOKUP($A55,'Trial Balance'!$A:$ZZ,G$1,FALSE)/1000</f>
        <v>9186.7207899999994</v>
      </c>
      <c r="H55" s="185">
        <f>VLOOKUP($A55,'Trial Balance'!$A:$ZZ,H$1,FALSE)/1000</f>
        <v>8601.7149900000004</v>
      </c>
      <c r="I55" s="226">
        <f t="shared" si="0"/>
        <v>9021.2865320000001</v>
      </c>
      <c r="J55" s="144">
        <f>VLOOKUP($A55,'Station Information'!$A:$AAE,J$1,FALSE)</f>
        <v>7583</v>
      </c>
      <c r="K55" s="299">
        <f>VLOOKUP($A55,'Station Information'!$A:$AAE,K$1,FALSE)</f>
        <v>7583</v>
      </c>
      <c r="L55" s="13">
        <f>VLOOKUP($A55,'Station Information'!$A:$AAE,L$1,FALSE)</f>
        <v>7617</v>
      </c>
      <c r="M55" s="13">
        <f>VLOOKUP($A55,'Station Information'!$A:$AAE,M$1,FALSE)</f>
        <v>7774</v>
      </c>
      <c r="N55" s="305">
        <f>VLOOKUP($A55,'Station Information'!$A:$AAE,N$1,FALSE)</f>
        <v>7891</v>
      </c>
      <c r="O55" s="305">
        <f>VLOOKUP($A55,'Station Information'!$A:$AAE,O$1,FALSE)</f>
        <v>7853</v>
      </c>
      <c r="P55" s="226">
        <f t="shared" si="1"/>
        <v>7743.6</v>
      </c>
      <c r="Q55" s="109">
        <f t="shared" ref="Q55:U59" si="23">IFERROR(C55/J55*1000,0)</f>
        <v>1511.6267308453118</v>
      </c>
      <c r="R55" s="188">
        <f t="shared" si="23"/>
        <v>1685.2023737307136</v>
      </c>
      <c r="S55" s="6">
        <f t="shared" si="23"/>
        <v>1056.9572508861759</v>
      </c>
      <c r="T55" s="6">
        <f t="shared" si="23"/>
        <v>834.61074093130946</v>
      </c>
      <c r="U55" s="266">
        <f t="shared" si="23"/>
        <v>1164.202355848435</v>
      </c>
      <c r="V55" s="266">
        <f t="shared" si="9"/>
        <v>1095.341269578505</v>
      </c>
      <c r="W55" s="226">
        <f t="shared" si="3"/>
        <v>1167.2627981950277</v>
      </c>
    </row>
    <row r="56" spans="1:23" x14ac:dyDescent="0.25">
      <c r="A56" s="32" t="s">
        <v>53</v>
      </c>
      <c r="C56" s="111">
        <f>VLOOKUP($A56,'Trial Balance'!$A:$ZZ,C$1,FALSE)/1000</f>
        <v>23.157400000000003</v>
      </c>
      <c r="D56" s="178">
        <f>VLOOKUP($A56,'Trial Balance'!$A:$ZZ,D$1,FALSE)/1000</f>
        <v>19.337389999999999</v>
      </c>
      <c r="E56" s="5">
        <f>VLOOKUP($A56,'Trial Balance'!$A:$ZZ,E$1,FALSE)/1000</f>
        <v>20.004840000000002</v>
      </c>
      <c r="F56" s="5">
        <f>VLOOKUP($A56,'Trial Balance'!$A:$ZZ,F$1,FALSE)/1000</f>
        <v>26.693159999999999</v>
      </c>
      <c r="G56" s="185">
        <f>VLOOKUP($A56,'Trial Balance'!$A:$ZZ,G$1,FALSE)/1000</f>
        <v>19.179689999999997</v>
      </c>
      <c r="H56" s="185">
        <f>VLOOKUP($A56,'Trial Balance'!$A:$ZZ,H$1,FALSE)/1000</f>
        <v>21.055959999999999</v>
      </c>
      <c r="I56" s="226">
        <f t="shared" si="0"/>
        <v>21.254207999999998</v>
      </c>
      <c r="J56" s="144">
        <f>VLOOKUP($A56,'Station Information'!$A:$AAE,J$1,FALSE)</f>
        <v>42.5</v>
      </c>
      <c r="K56" s="299">
        <f>VLOOKUP($A56,'Station Information'!$A:$AAE,K$1,FALSE)</f>
        <v>42.5</v>
      </c>
      <c r="L56" s="13">
        <f>VLOOKUP($A56,'Station Information'!$A:$AAE,L$1,FALSE)</f>
        <v>42.5</v>
      </c>
      <c r="M56" s="13">
        <f>VLOOKUP($A56,'Station Information'!$A:$AAE,M$1,FALSE)</f>
        <v>42.5</v>
      </c>
      <c r="N56" s="305">
        <f>VLOOKUP($A56,'Station Information'!$A:$AAE,N$1,FALSE)</f>
        <v>42.5</v>
      </c>
      <c r="O56" s="305">
        <f>VLOOKUP($A56,'Station Information'!$A:$AAE,O$1,FALSE)</f>
        <v>43</v>
      </c>
      <c r="P56" s="226">
        <f t="shared" si="1"/>
        <v>42.6</v>
      </c>
      <c r="Q56" s="109">
        <f t="shared" si="23"/>
        <v>544.88</v>
      </c>
      <c r="R56" s="188">
        <f t="shared" si="23"/>
        <v>454.99741176470587</v>
      </c>
      <c r="S56" s="6">
        <f t="shared" si="23"/>
        <v>470.70211764705886</v>
      </c>
      <c r="T56" s="6">
        <f t="shared" si="23"/>
        <v>628.07435294117647</v>
      </c>
      <c r="U56" s="266">
        <f t="shared" si="23"/>
        <v>451.28682352941166</v>
      </c>
      <c r="V56" s="266">
        <f t="shared" si="9"/>
        <v>489.673488372093</v>
      </c>
      <c r="W56" s="226">
        <f t="shared" si="3"/>
        <v>498.94683885088915</v>
      </c>
    </row>
    <row r="57" spans="1:23" x14ac:dyDescent="0.25">
      <c r="A57" s="32" t="s">
        <v>55</v>
      </c>
      <c r="C57" s="111">
        <f>VLOOKUP($A57,'Trial Balance'!$A:$ZZ,C$1,FALSE)/1000</f>
        <v>192.63266000000002</v>
      </c>
      <c r="D57" s="178">
        <f>VLOOKUP($A57,'Trial Balance'!$A:$ZZ,D$1,FALSE)/1000</f>
        <v>206.11707000000001</v>
      </c>
      <c r="E57" s="5">
        <f>VLOOKUP($A57,'Trial Balance'!$A:$ZZ,E$1,FALSE)/1000</f>
        <v>236.97623999999999</v>
      </c>
      <c r="F57" s="5">
        <f>VLOOKUP($A57,'Trial Balance'!$A:$ZZ,F$1,FALSE)/1000</f>
        <v>204.65613000000002</v>
      </c>
      <c r="G57" s="185">
        <f>VLOOKUP($A57,'Trial Balance'!$A:$ZZ,G$1,FALSE)/1000</f>
        <v>179.46229</v>
      </c>
      <c r="H57" s="185">
        <f>VLOOKUP($A57,'Trial Balance'!$A:$ZZ,H$1,FALSE)/1000</f>
        <v>176.92054000000002</v>
      </c>
      <c r="I57" s="226">
        <f t="shared" si="0"/>
        <v>200.82645400000001</v>
      </c>
      <c r="J57" s="144">
        <f>VLOOKUP($A57,'Station Information'!$A:$AAE,J$1,FALSE)</f>
        <v>74</v>
      </c>
      <c r="K57" s="299">
        <f>VLOOKUP($A57,'Station Information'!$A:$AAE,K$1,FALSE)</f>
        <v>70</v>
      </c>
      <c r="L57" s="13">
        <f>VLOOKUP($A57,'Station Information'!$A:$AAE,L$1,FALSE)</f>
        <v>71</v>
      </c>
      <c r="M57" s="13">
        <f>VLOOKUP($A57,'Station Information'!$A:$AAE,M$1,FALSE)</f>
        <v>71</v>
      </c>
      <c r="N57" s="305">
        <f>VLOOKUP($A57,'Station Information'!$A:$AAE,N$1,FALSE)</f>
        <v>71</v>
      </c>
      <c r="O57" s="305">
        <f>VLOOKUP($A57,'Station Information'!$A:$AAE,O$1,FALSE)</f>
        <v>72</v>
      </c>
      <c r="P57" s="226">
        <f t="shared" si="1"/>
        <v>71</v>
      </c>
      <c r="Q57" s="109">
        <f t="shared" si="23"/>
        <v>2603.1440540540543</v>
      </c>
      <c r="R57" s="188">
        <f t="shared" si="23"/>
        <v>2944.5295714285717</v>
      </c>
      <c r="S57" s="6">
        <f t="shared" si="23"/>
        <v>3337.6935211267601</v>
      </c>
      <c r="T57" s="6">
        <f t="shared" si="23"/>
        <v>2882.4807042253524</v>
      </c>
      <c r="U57" s="266">
        <f t="shared" si="23"/>
        <v>2527.6378873239437</v>
      </c>
      <c r="V57" s="266">
        <f t="shared" si="9"/>
        <v>2457.2297222222223</v>
      </c>
      <c r="W57" s="226">
        <f t="shared" si="3"/>
        <v>2829.9142812653699</v>
      </c>
    </row>
    <row r="58" spans="1:23" x14ac:dyDescent="0.25">
      <c r="A58" s="32" t="s">
        <v>56</v>
      </c>
      <c r="C58" s="111">
        <f>VLOOKUP($A58,'Trial Balance'!$A:$ZZ,C$1,FALSE)/1000</f>
        <v>32.289549999999998</v>
      </c>
      <c r="D58" s="178">
        <f>VLOOKUP($A58,'Trial Balance'!$A:$ZZ,D$1,FALSE)/1000</f>
        <v>23.211929999999999</v>
      </c>
      <c r="E58" s="5">
        <f>VLOOKUP($A58,'Trial Balance'!$A:$ZZ,E$1,FALSE)/1000</f>
        <v>42.383789999999998</v>
      </c>
      <c r="F58" s="5">
        <f>VLOOKUP($A58,'Trial Balance'!$A:$ZZ,F$1,FALSE)/1000</f>
        <v>44.273400000000002</v>
      </c>
      <c r="G58" s="185">
        <f>VLOOKUP($A58,'Trial Balance'!$A:$ZZ,G$1,FALSE)/1000</f>
        <v>49.405430000000003</v>
      </c>
      <c r="H58" s="185">
        <f>VLOOKUP($A58,'Trial Balance'!$A:$ZZ,H$1,FALSE)/1000</f>
        <v>54.89432</v>
      </c>
      <c r="I58" s="226">
        <f t="shared" si="0"/>
        <v>42.833773999999998</v>
      </c>
      <c r="J58" s="144">
        <f>VLOOKUP($A58,'Station Information'!$A:$AAE,J$1,FALSE)</f>
        <v>27</v>
      </c>
      <c r="K58" s="299">
        <f>VLOOKUP($A58,'Station Information'!$A:$AAE,K$1,FALSE)</f>
        <v>27</v>
      </c>
      <c r="L58" s="13">
        <f>VLOOKUP($A58,'Station Information'!$A:$AAE,L$1,FALSE)</f>
        <v>27</v>
      </c>
      <c r="M58" s="13">
        <f>VLOOKUP($A58,'Station Information'!$A:$AAE,M$1,FALSE)</f>
        <v>27</v>
      </c>
      <c r="N58" s="305">
        <f>VLOOKUP($A58,'Station Information'!$A:$AAE,N$1,FALSE)</f>
        <v>27</v>
      </c>
      <c r="O58" s="305">
        <f>VLOOKUP($A58,'Station Information'!$A:$AAE,O$1,FALSE)</f>
        <v>27</v>
      </c>
      <c r="P58" s="226">
        <f t="shared" si="1"/>
        <v>27</v>
      </c>
      <c r="Q58" s="109">
        <f t="shared" si="23"/>
        <v>1195.9092592592592</v>
      </c>
      <c r="R58" s="188">
        <f t="shared" si="23"/>
        <v>859.701111111111</v>
      </c>
      <c r="S58" s="6">
        <f t="shared" si="23"/>
        <v>1569.77</v>
      </c>
      <c r="T58" s="6">
        <f t="shared" si="23"/>
        <v>1639.7555555555557</v>
      </c>
      <c r="U58" s="266">
        <f t="shared" si="23"/>
        <v>1829.8307407407408</v>
      </c>
      <c r="V58" s="266">
        <f t="shared" si="9"/>
        <v>2033.1229629629629</v>
      </c>
      <c r="W58" s="226">
        <f t="shared" si="3"/>
        <v>1586.436074074074</v>
      </c>
    </row>
    <row r="59" spans="1:23" ht="15.75" thickBot="1" x14ac:dyDescent="0.3">
      <c r="A59" s="33" t="s">
        <v>57</v>
      </c>
      <c r="C59" s="121">
        <f>VLOOKUP($A59,'Trial Balance'!$A:$ZZ,C$1,FALSE)/1000</f>
        <v>214.96199999999999</v>
      </c>
      <c r="D59" s="179">
        <f>VLOOKUP($A59,'Trial Balance'!$A:$ZZ,D$1,FALSE)/1000</f>
        <v>194.53921</v>
      </c>
      <c r="E59" s="122">
        <f>VLOOKUP($A59,'Trial Balance'!$A:$ZZ,E$1,FALSE)/1000</f>
        <v>236.08722</v>
      </c>
      <c r="F59" s="122">
        <f>VLOOKUP($A59,'Trial Balance'!$A:$ZZ,F$1,FALSE)/1000</f>
        <v>293.05321000000004</v>
      </c>
      <c r="G59" s="186">
        <f>VLOOKUP($A59,'Trial Balance'!$A:$ZZ,G$1,FALSE)/1000</f>
        <v>225.53993</v>
      </c>
      <c r="H59" s="186">
        <f>VLOOKUP($A59,'Trial Balance'!$A:$ZZ,H$1,FALSE)/1000</f>
        <v>280.81771000000003</v>
      </c>
      <c r="I59" s="227">
        <f>IFERROR(AVERAGEIF(D59:H59,"&lt;&gt;0"),0)</f>
        <v>246.00745599999999</v>
      </c>
      <c r="J59" s="147">
        <f>VLOOKUP($A59,'Station Information'!$A:$AAE,J$1,FALSE)</f>
        <v>150</v>
      </c>
      <c r="K59" s="303">
        <f>VLOOKUP($A59,'Station Information'!$A:$AAE,K$1,FALSE)</f>
        <v>150</v>
      </c>
      <c r="L59" s="148">
        <f>VLOOKUP($A59,'Station Information'!$A:$AAE,L$1,FALSE)</f>
        <v>150</v>
      </c>
      <c r="M59" s="148">
        <f>VLOOKUP($A59,'Station Information'!$A:$AAE,M$1,FALSE)</f>
        <v>152</v>
      </c>
      <c r="N59" s="308">
        <f>VLOOKUP($A59,'Station Information'!$A:$AAE,N$1,FALSE)</f>
        <v>157</v>
      </c>
      <c r="O59" s="308">
        <f>VLOOKUP($A59,'Station Information'!$A:$AAE,O$1,FALSE)</f>
        <v>157</v>
      </c>
      <c r="P59" s="227">
        <f>IFERROR(AVERAGEIF(K59:O59,"&lt;&gt;0"),0)</f>
        <v>153.19999999999999</v>
      </c>
      <c r="Q59" s="115">
        <f t="shared" si="23"/>
        <v>1433.08</v>
      </c>
      <c r="R59" s="189">
        <f t="shared" si="23"/>
        <v>1296.9280666666666</v>
      </c>
      <c r="S59" s="116">
        <f t="shared" si="23"/>
        <v>1573.9148</v>
      </c>
      <c r="T59" s="116">
        <f t="shared" si="23"/>
        <v>1927.9816447368423</v>
      </c>
      <c r="U59" s="267">
        <f t="shared" si="23"/>
        <v>1436.5600636942675</v>
      </c>
      <c r="V59" s="267">
        <f t="shared" si="9"/>
        <v>1788.6478343949045</v>
      </c>
      <c r="W59" s="227">
        <f>IFERROR(AVERAGEIF(R59:V59,"&lt;&gt;0"),0)</f>
        <v>1604.8064818985363</v>
      </c>
    </row>
    <row r="60" spans="1:23" ht="15.75" thickBot="1" x14ac:dyDescent="0.3"/>
    <row r="61" spans="1:23" x14ac:dyDescent="0.25">
      <c r="A61" s="139" t="s">
        <v>358</v>
      </c>
      <c r="C61" s="208">
        <f t="shared" ref="C61:H61" si="24">MAX(C6:C59)</f>
        <v>23255.747520000001</v>
      </c>
      <c r="D61" s="270">
        <f t="shared" si="24"/>
        <v>13539.625480000001</v>
      </c>
      <c r="E61" s="209">
        <f t="shared" si="24"/>
        <v>13844.964619999999</v>
      </c>
      <c r="F61" s="209">
        <f t="shared" si="24"/>
        <v>14847.208490000001</v>
      </c>
      <c r="G61" s="262">
        <f t="shared" si="24"/>
        <v>14766.919679999999</v>
      </c>
      <c r="H61" s="262">
        <f t="shared" si="24"/>
        <v>14861.6129</v>
      </c>
      <c r="I61" s="193">
        <f>IFERROR(AVERAGEIF(D61:H61,"&lt;&gt;0"),0)</f>
        <v>14372.066234000002</v>
      </c>
      <c r="J61" s="208">
        <f t="shared" ref="J61:O61" si="25">MAX(J6:J59)</f>
        <v>7583</v>
      </c>
      <c r="K61" s="270">
        <f t="shared" si="25"/>
        <v>7583</v>
      </c>
      <c r="L61" s="209">
        <f t="shared" si="25"/>
        <v>7617</v>
      </c>
      <c r="M61" s="209">
        <f t="shared" si="25"/>
        <v>7774</v>
      </c>
      <c r="N61" s="262">
        <f t="shared" si="25"/>
        <v>7891</v>
      </c>
      <c r="O61" s="262">
        <f t="shared" si="25"/>
        <v>7853</v>
      </c>
      <c r="P61" s="193">
        <f>IFERROR(AVERAGEIF(K61:O61,"&lt;&gt;0"),0)</f>
        <v>7743.6</v>
      </c>
      <c r="Q61" s="210">
        <f t="shared" ref="Q61:W61" si="26">MAX(Q6:Q59)</f>
        <v>4424.2881879342667</v>
      </c>
      <c r="R61" s="280">
        <f t="shared" si="26"/>
        <v>4541.550185185185</v>
      </c>
      <c r="S61" s="211">
        <f t="shared" si="26"/>
        <v>5128.8799694189602</v>
      </c>
      <c r="T61" s="211">
        <f t="shared" si="26"/>
        <v>5372.5944976076553</v>
      </c>
      <c r="U61" s="268">
        <f t="shared" si="26"/>
        <v>8399.5277777777774</v>
      </c>
      <c r="V61" s="268">
        <f t="shared" si="26"/>
        <v>6927.0758426966304</v>
      </c>
      <c r="W61" s="212">
        <f t="shared" si="26"/>
        <v>5626.5492922338526</v>
      </c>
    </row>
    <row r="62" spans="1:23" x14ac:dyDescent="0.25">
      <c r="A62" s="32" t="s">
        <v>359</v>
      </c>
      <c r="C62" s="194" cm="1">
        <f t="array" ref="C62">MIN(IF(C6:C59&gt;0,C6:C59))</f>
        <v>0.62048999999999999</v>
      </c>
      <c r="D62" s="271" cm="1">
        <f t="array" ref="D62">MIN(IF(D6:D59&gt;0,D6:D59))</f>
        <v>2.3310900000000001</v>
      </c>
      <c r="E62" s="191" cm="1">
        <f t="array" ref="E62">MIN(IF(E6:E59&gt;0,E6:E59))</f>
        <v>2.45425</v>
      </c>
      <c r="F62" s="191" cm="1">
        <f t="array" ref="F62">MIN(IF(F6:F59&gt;0,F6:F59))</f>
        <v>0.93</v>
      </c>
      <c r="G62" s="263" cm="1">
        <f t="array" ref="G62">MIN(IF(G6:G59&gt;0,G6:G59))</f>
        <v>2.3536299999999999</v>
      </c>
      <c r="H62" s="263" cm="1">
        <f t="array" ref="H62">MIN(IF(H6:H59&gt;0,H6:H59))</f>
        <v>8.4580000000000002E-2</v>
      </c>
      <c r="I62" s="195">
        <f>IFERROR(AVERAGEIF(D62:H62,"&lt;&gt;0"),0)</f>
        <v>1.6307100000000001</v>
      </c>
      <c r="J62" s="194" cm="1">
        <f t="array" ref="J62">MIN(IF(J6:J59&gt;0,J6:J59))</f>
        <v>6.25</v>
      </c>
      <c r="K62" s="271" cm="1">
        <f t="array" ref="K62">MIN(IF(K6:K59&gt;0,K6:K59))</f>
        <v>6.25</v>
      </c>
      <c r="L62" s="191" cm="1">
        <f t="array" ref="L62">MIN(IF(L6:L59&gt;0,L6:L59))</f>
        <v>6.25</v>
      </c>
      <c r="M62" s="191" cm="1">
        <f t="array" ref="M62">MIN(IF(M6:M59&gt;0,M6:M59))</f>
        <v>6.25</v>
      </c>
      <c r="N62" s="263" cm="1">
        <f t="array" ref="N62">MIN(IF(N6:N59&gt;0,N6:N59))</f>
        <v>6.25</v>
      </c>
      <c r="O62" s="263" cm="1">
        <f t="array" ref="O62">MIN(IF(O6:O59&gt;0,O6:O59))</f>
        <v>6.25</v>
      </c>
      <c r="P62" s="195">
        <f>IFERROR(AVERAGEIF(K62:O62,"&lt;&gt;0"),0)</f>
        <v>6.25</v>
      </c>
      <c r="Q62" s="199" cm="1">
        <f t="array" ref="Q62">MIN(IF(Q6:Q59&gt;0,Q6:Q59))</f>
        <v>159.96102857142859</v>
      </c>
      <c r="R62" s="281" cm="1">
        <f t="array" ref="R62">MIN(IF(R6:R59&gt;0,R6:R59))</f>
        <v>142.22372093023256</v>
      </c>
      <c r="S62" s="192" cm="1">
        <f t="array" ref="S62">MIN(IF(S6:S59&gt;0,S6:S59))</f>
        <v>138.98860606060606</v>
      </c>
      <c r="T62" s="192" cm="1">
        <f t="array" ref="T62">MIN(IF(T6:T59&gt;0,T6:T59))</f>
        <v>93</v>
      </c>
      <c r="U62" s="269" cm="1">
        <f t="array" ref="U62">MIN(IF(U6:U59&gt;0,U6:U59))</f>
        <v>302.15021459227472</v>
      </c>
      <c r="V62" s="269" cm="1">
        <f t="array" ref="V62">MIN(IF(V6:V59&gt;0,V6:V59))</f>
        <v>12.745999999999999</v>
      </c>
      <c r="W62" s="200" cm="1">
        <f t="array" ref="W62">MIN(IF(W6:W59&gt;0,W6:W59))</f>
        <v>362.11779480164159</v>
      </c>
    </row>
    <row r="63" spans="1:23" ht="15.75" thickBot="1" x14ac:dyDescent="0.3">
      <c r="A63" s="33" t="s">
        <v>360</v>
      </c>
      <c r="C63" s="196">
        <f>C61/C62</f>
        <v>37479.649180486391</v>
      </c>
      <c r="D63" s="272">
        <f t="shared" ref="D63:W63" si="27">D61/D62</f>
        <v>5808.2808814760474</v>
      </c>
      <c r="E63" s="197">
        <f t="shared" si="27"/>
        <v>5641.2201772435565</v>
      </c>
      <c r="F63" s="197">
        <f t="shared" si="27"/>
        <v>15964.740311827956</v>
      </c>
      <c r="G63" s="264">
        <f t="shared" si="27"/>
        <v>6274.1041200188647</v>
      </c>
      <c r="H63" s="264">
        <f>H61/H62</f>
        <v>175710.7223930007</v>
      </c>
      <c r="I63" s="198">
        <f>IFERROR(AVERAGEIF(D63:H63,"&lt;&gt;0"),0)</f>
        <v>41879.813576713423</v>
      </c>
      <c r="J63" s="196">
        <f t="shared" ref="J63:O63" si="28">J61/J62</f>
        <v>1213.28</v>
      </c>
      <c r="K63" s="272">
        <f t="shared" si="28"/>
        <v>1213.28</v>
      </c>
      <c r="L63" s="197">
        <f t="shared" si="28"/>
        <v>1218.72</v>
      </c>
      <c r="M63" s="197">
        <f t="shared" si="28"/>
        <v>1243.8399999999999</v>
      </c>
      <c r="N63" s="264">
        <f t="shared" si="28"/>
        <v>1262.56</v>
      </c>
      <c r="O63" s="264">
        <f t="shared" si="28"/>
        <v>1256.48</v>
      </c>
      <c r="P63" s="198">
        <f>IFERROR(AVERAGEIF(K63:O63,"&lt;&gt;0"),0)</f>
        <v>1238.9759999999999</v>
      </c>
      <c r="Q63" s="201">
        <f t="shared" si="27"/>
        <v>27.658538004203045</v>
      </c>
      <c r="R63" s="286">
        <f t="shared" si="27"/>
        <v>31.932438242232667</v>
      </c>
      <c r="S63" s="202">
        <f t="shared" si="27"/>
        <v>36.901441886412684</v>
      </c>
      <c r="T63" s="202">
        <f t="shared" si="27"/>
        <v>57.769833307609197</v>
      </c>
      <c r="U63" s="288">
        <f t="shared" si="27"/>
        <v>27.799178594369707</v>
      </c>
      <c r="V63" s="288">
        <f>V61/V62</f>
        <v>543.47056666378717</v>
      </c>
      <c r="W63" s="203">
        <f t="shared" si="27"/>
        <v>15.537897813930755</v>
      </c>
    </row>
    <row r="64" spans="1:23" ht="15.75" thickBot="1" x14ac:dyDescent="0.3"/>
    <row r="65" spans="1:24" ht="15.75" thickBot="1" x14ac:dyDescent="0.3">
      <c r="A65" s="207" t="s">
        <v>413</v>
      </c>
      <c r="C65" s="364">
        <f t="shared" ref="C65:H65" si="29">SUM(C6:C9,C10:C14,C16,C18,C20:C21,C23,C26,C28,C31:C41,C43:C51,C53,C55:C59)</f>
        <v>46510.159470000013</v>
      </c>
      <c r="D65" s="365">
        <f t="shared" si="29"/>
        <v>39324.376829999994</v>
      </c>
      <c r="E65" s="366">
        <f t="shared" si="29"/>
        <v>38567.722129999995</v>
      </c>
      <c r="F65" s="366">
        <f t="shared" si="29"/>
        <v>38170.714939489</v>
      </c>
      <c r="G65" s="367">
        <f t="shared" si="29"/>
        <v>42418.369640910001</v>
      </c>
      <c r="H65" s="367">
        <f t="shared" si="29"/>
        <v>43230.192800230005</v>
      </c>
      <c r="I65" s="368">
        <f>AVERAGE(D65:H65)</f>
        <v>40342.275268125799</v>
      </c>
      <c r="J65" s="364">
        <f t="shared" ref="J65" si="30">SUM(J6:J9,J10:J14,J16,J18,J20:J21,J23,J26,J28,J31:J41,J43:J51,J53,J55:J59)</f>
        <v>28429.444000000003</v>
      </c>
      <c r="K65" s="365">
        <f>SUM(K6:K9,K10:K14,K16:K17,K18,K20:K21,K23,K26,K28,K31:K41,K43:K51,K53,K55:K59)</f>
        <v>28581.114000000001</v>
      </c>
      <c r="L65" s="366">
        <f t="shared" ref="L65:O65" si="31">SUM(L6:L9,L10:L14,L16:L17,L18,L20:L21,L23,L26,L28,L31:L41,L43:L51,L53,L55:L59)</f>
        <v>28669.644</v>
      </c>
      <c r="M65" s="366">
        <f t="shared" si="31"/>
        <v>30369.451999999997</v>
      </c>
      <c r="N65" s="367">
        <f t="shared" si="31"/>
        <v>30702.316999999995</v>
      </c>
      <c r="O65" s="367">
        <f t="shared" si="31"/>
        <v>31115.05</v>
      </c>
      <c r="P65" s="368">
        <f>AVERAGE(K65:O65)</f>
        <v>29887.515399999997</v>
      </c>
      <c r="Q65" s="398">
        <f t="shared" ref="Q65:V65" si="32">C65/J65*1000</f>
        <v>1635.9855461823315</v>
      </c>
      <c r="R65" s="398">
        <f t="shared" si="32"/>
        <v>1375.8867771913997</v>
      </c>
      <c r="S65" s="398">
        <f t="shared" si="32"/>
        <v>1345.2459378288754</v>
      </c>
      <c r="T65" s="398">
        <f t="shared" si="32"/>
        <v>1256.8786206444886</v>
      </c>
      <c r="U65" s="398">
        <f t="shared" si="32"/>
        <v>1381.6015788290508</v>
      </c>
      <c r="V65" s="398">
        <f t="shared" si="32"/>
        <v>1389.366007775337</v>
      </c>
      <c r="W65" s="399">
        <f>AVERAGE(Q65:U65)</f>
        <v>1399.1196921352289</v>
      </c>
    </row>
    <row r="66" spans="1:24" ht="15.75" thickBot="1" x14ac:dyDescent="0.3">
      <c r="A66" s="207" t="s">
        <v>456</v>
      </c>
      <c r="C66" s="432"/>
      <c r="D66" s="437"/>
      <c r="E66" s="442">
        <f>(E65-D65)/D65</f>
        <v>-1.9241365305571946E-2</v>
      </c>
      <c r="F66" s="442">
        <f>(F65-E65)/E65</f>
        <v>-1.0293768171550413E-2</v>
      </c>
      <c r="G66" s="443">
        <f>(G65-F65)/F65</f>
        <v>0.11128045959198545</v>
      </c>
      <c r="H66" s="443">
        <f>(H65-G65)/G65</f>
        <v>1.9138480950409941E-2</v>
      </c>
      <c r="I66" s="440"/>
      <c r="J66" s="437"/>
      <c r="K66" s="441"/>
      <c r="L66" s="442">
        <f>(L65-K65)/K65</f>
        <v>3.0974999784822532E-3</v>
      </c>
      <c r="M66" s="442">
        <f>(M65-L65)/L65</f>
        <v>5.928947007503816E-2</v>
      </c>
      <c r="N66" s="443">
        <f>(N65-M65)/M65</f>
        <v>1.0960520459835692E-2</v>
      </c>
      <c r="O66" s="443">
        <f>(O65-N65)/N65</f>
        <v>1.3443057082630079E-2</v>
      </c>
      <c r="P66" s="440"/>
      <c r="Q66" s="437"/>
      <c r="R66" s="441"/>
      <c r="S66" s="438"/>
      <c r="T66" s="438"/>
      <c r="U66" s="439"/>
      <c r="V66" s="439"/>
      <c r="W66" s="440"/>
    </row>
    <row r="70" spans="1:24" x14ac:dyDescent="0.25">
      <c r="C70" s="176"/>
      <c r="D70" s="176"/>
      <c r="E70" s="176"/>
      <c r="F70" s="176"/>
      <c r="G70" s="176"/>
      <c r="H70" s="176"/>
      <c r="I70" s="176"/>
      <c r="J70" s="176"/>
      <c r="K70" s="176"/>
      <c r="L70" s="176"/>
      <c r="M70" s="176"/>
      <c r="N70" s="176"/>
      <c r="O70" s="176"/>
      <c r="P70" s="176"/>
      <c r="Q70" s="176"/>
      <c r="R70" s="176"/>
      <c r="S70" s="176"/>
      <c r="T70" s="176"/>
      <c r="U70" s="176"/>
      <c r="V70" s="176"/>
      <c r="W70" s="176"/>
      <c r="X70" s="176"/>
    </row>
    <row r="71" spans="1:24" x14ac:dyDescent="0.25">
      <c r="C71" s="176"/>
      <c r="D71" s="176"/>
      <c r="E71" s="176"/>
      <c r="F71" s="176"/>
      <c r="G71" s="176"/>
      <c r="H71" s="176"/>
      <c r="I71" s="176"/>
      <c r="J71" s="176"/>
      <c r="K71" s="176"/>
      <c r="L71" s="176"/>
      <c r="M71" s="176"/>
      <c r="N71" s="176"/>
      <c r="O71" s="176"/>
      <c r="P71" s="176"/>
      <c r="Q71" s="176"/>
      <c r="R71" s="176"/>
      <c r="S71" s="176"/>
      <c r="T71" s="176"/>
      <c r="U71" s="176"/>
      <c r="V71" s="176"/>
      <c r="W71" s="176"/>
      <c r="X71" s="176"/>
    </row>
  </sheetData>
  <mergeCells count="8">
    <mergeCell ref="A2:A5"/>
    <mergeCell ref="C2:W2"/>
    <mergeCell ref="C3:I3"/>
    <mergeCell ref="J3:P3"/>
    <mergeCell ref="Q3:W3"/>
    <mergeCell ref="C4:I4"/>
    <mergeCell ref="J4:P4"/>
    <mergeCell ref="Q4:W4"/>
  </mergeCells>
  <hyperlinks>
    <hyperlink ref="A1" location="'Tab Legend'!A1" display="Tab Legend" xr:uid="{C55EFEC3-7D45-45F7-A5CF-5B8ED75F501C}"/>
  </hyperlink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F9D8E-258D-4D2E-BDE6-0299F8EA21E0}">
  <sheetPr>
    <tabColor theme="8"/>
  </sheetPr>
  <dimension ref="A1:AA71"/>
  <sheetViews>
    <sheetView showGridLines="0" zoomScale="85" zoomScaleNormal="85" workbookViewId="0">
      <pane xSplit="1" ySplit="5" topLeftCell="B6" activePane="bottomRight" state="frozen"/>
      <selection pane="topRight" activeCell="B1" sqref="B1"/>
      <selection pane="bottomLeft" activeCell="A6" sqref="A6"/>
      <selection pane="bottomRight" activeCell="K22" sqref="K22"/>
    </sheetView>
  </sheetViews>
  <sheetFormatPr defaultRowHeight="15" x14ac:dyDescent="0.25"/>
  <cols>
    <col min="1" max="1" width="45.85546875" bestFit="1" customWidth="1"/>
    <col min="2" max="2" width="0.85546875" customWidth="1"/>
    <col min="3" max="3" width="11.28515625" hidden="1" customWidth="1"/>
    <col min="4" max="9" width="11.28515625" customWidth="1"/>
    <col min="10" max="10" width="11.28515625" hidden="1" customWidth="1"/>
    <col min="11" max="16" width="11.28515625" customWidth="1"/>
    <col min="17" max="17" width="11.28515625" hidden="1" customWidth="1"/>
    <col min="18" max="23" width="11.28515625" customWidth="1"/>
    <col min="24" max="24" width="0.85546875" customWidth="1"/>
  </cols>
  <sheetData>
    <row r="1" spans="1:27" ht="15.75" thickBot="1" x14ac:dyDescent="0.3">
      <c r="A1" s="15" t="s">
        <v>298</v>
      </c>
      <c r="B1" s="414"/>
      <c r="C1" s="414">
        <v>25</v>
      </c>
      <c r="D1" s="414">
        <f>C1+24</f>
        <v>49</v>
      </c>
      <c r="E1" s="414">
        <f>D1+24</f>
        <v>73</v>
      </c>
      <c r="F1" s="414">
        <f>E1+24</f>
        <v>97</v>
      </c>
      <c r="G1" s="414">
        <f>F1+24</f>
        <v>121</v>
      </c>
      <c r="H1" s="414">
        <f>G1+24</f>
        <v>145</v>
      </c>
      <c r="I1" s="414"/>
      <c r="J1" s="414">
        <v>3</v>
      </c>
      <c r="K1" s="414">
        <f>J1+2</f>
        <v>5</v>
      </c>
      <c r="L1" s="414">
        <f>K1+2</f>
        <v>7</v>
      </c>
      <c r="M1" s="414">
        <f>L1+2</f>
        <v>9</v>
      </c>
      <c r="N1" s="414">
        <f>M1+2</f>
        <v>11</v>
      </c>
      <c r="O1" s="414">
        <f>N1+2</f>
        <v>13</v>
      </c>
      <c r="P1" s="414"/>
      <c r="Q1" s="414"/>
      <c r="R1" s="414"/>
      <c r="S1" s="414"/>
      <c r="T1" s="414"/>
      <c r="U1" s="414"/>
      <c r="V1" s="414"/>
      <c r="W1" s="414"/>
      <c r="X1" s="414"/>
      <c r="Y1" s="414"/>
      <c r="Z1" s="414"/>
      <c r="AA1" s="414"/>
    </row>
    <row r="2" spans="1:27" ht="16.5" thickBot="1" x14ac:dyDescent="0.3">
      <c r="A2" s="506" t="s">
        <v>58</v>
      </c>
      <c r="B2" s="449"/>
      <c r="C2" s="539" t="s">
        <v>273</v>
      </c>
      <c r="D2" s="540"/>
      <c r="E2" s="541"/>
      <c r="F2" s="541"/>
      <c r="G2" s="541"/>
      <c r="H2" s="541"/>
      <c r="I2" s="541"/>
      <c r="J2" s="541"/>
      <c r="K2" s="541"/>
      <c r="L2" s="541"/>
      <c r="M2" s="541"/>
      <c r="N2" s="541"/>
      <c r="O2" s="541"/>
      <c r="P2" s="541"/>
      <c r="Q2" s="541"/>
      <c r="R2" s="541"/>
      <c r="S2" s="541"/>
      <c r="T2" s="541"/>
      <c r="U2" s="542"/>
      <c r="V2" s="542"/>
      <c r="W2" s="543"/>
    </row>
    <row r="3" spans="1:27" x14ac:dyDescent="0.25">
      <c r="A3" s="507"/>
      <c r="B3" s="450"/>
      <c r="C3" s="522" t="s">
        <v>460</v>
      </c>
      <c r="D3" s="523"/>
      <c r="E3" s="524"/>
      <c r="F3" s="524"/>
      <c r="G3" s="525"/>
      <c r="H3" s="525"/>
      <c r="I3" s="526"/>
      <c r="J3" s="498"/>
      <c r="K3" s="499"/>
      <c r="L3" s="500"/>
      <c r="M3" s="500"/>
      <c r="N3" s="501"/>
      <c r="O3" s="501"/>
      <c r="P3" s="502"/>
      <c r="Q3" s="498"/>
      <c r="R3" s="499"/>
      <c r="S3" s="500"/>
      <c r="T3" s="500"/>
      <c r="U3" s="501"/>
      <c r="V3" s="501"/>
      <c r="W3" s="502"/>
    </row>
    <row r="4" spans="1:27" x14ac:dyDescent="0.25">
      <c r="A4" s="507"/>
      <c r="B4" s="450"/>
      <c r="C4" s="493" t="s">
        <v>241</v>
      </c>
      <c r="D4" s="494"/>
      <c r="E4" s="495"/>
      <c r="F4" s="495"/>
      <c r="G4" s="496"/>
      <c r="H4" s="496"/>
      <c r="I4" s="497"/>
      <c r="J4" s="493" t="s">
        <v>363</v>
      </c>
      <c r="K4" s="494"/>
      <c r="L4" s="495"/>
      <c r="M4" s="495"/>
      <c r="N4" s="496"/>
      <c r="O4" s="496"/>
      <c r="P4" s="497"/>
      <c r="Q4" s="493" t="s">
        <v>244</v>
      </c>
      <c r="R4" s="494"/>
      <c r="S4" s="495"/>
      <c r="T4" s="495"/>
      <c r="U4" s="496"/>
      <c r="V4" s="496"/>
      <c r="W4" s="497"/>
    </row>
    <row r="5" spans="1:27" ht="15.75" thickBot="1" x14ac:dyDescent="0.3">
      <c r="A5" s="508"/>
      <c r="B5" s="450"/>
      <c r="C5" s="230">
        <v>2017</v>
      </c>
      <c r="D5" s="309">
        <v>2018</v>
      </c>
      <c r="E5" s="231">
        <v>2019</v>
      </c>
      <c r="F5" s="231">
        <v>2020</v>
      </c>
      <c r="G5" s="310">
        <v>2021</v>
      </c>
      <c r="H5" s="310">
        <v>2022</v>
      </c>
      <c r="I5" s="232" t="s">
        <v>361</v>
      </c>
      <c r="J5" s="180">
        <v>2017</v>
      </c>
      <c r="K5" s="190">
        <v>2018</v>
      </c>
      <c r="L5" s="181">
        <v>2019</v>
      </c>
      <c r="M5" s="181">
        <v>2020</v>
      </c>
      <c r="N5" s="183">
        <v>2021</v>
      </c>
      <c r="O5" s="183">
        <v>2022</v>
      </c>
      <c r="P5" s="182" t="s">
        <v>361</v>
      </c>
      <c r="Q5" s="180">
        <v>2017</v>
      </c>
      <c r="R5" s="190">
        <v>2018</v>
      </c>
      <c r="S5" s="181">
        <v>2019</v>
      </c>
      <c r="T5" s="181">
        <v>2020</v>
      </c>
      <c r="U5" s="183">
        <v>2021</v>
      </c>
      <c r="V5" s="183">
        <v>2022</v>
      </c>
      <c r="W5" s="182" t="s">
        <v>361</v>
      </c>
    </row>
    <row r="6" spans="1:27" x14ac:dyDescent="0.25">
      <c r="A6" s="39" t="s">
        <v>1</v>
      </c>
      <c r="B6" s="450"/>
      <c r="C6" s="110">
        <f>VLOOKUP($A6,'Trial Balance'!$A:$ZZ,C$1,FALSE)/1000</f>
        <v>373.46709999999996</v>
      </c>
      <c r="D6" s="177">
        <f>VLOOKUP($A6,'Trial Balance'!$A:$ZZ,D$1,FALSE)/1000</f>
        <v>435.15292999999997</v>
      </c>
      <c r="E6" s="118">
        <f>VLOOKUP($A6,'Trial Balance'!$A:$ZZ,E$1,FALSE)/1000</f>
        <v>370.44529</v>
      </c>
      <c r="F6" s="118">
        <f>VLOOKUP($A6,'Trial Balance'!$A:$ZZ,F$1,FALSE)/1000</f>
        <v>435.84696000000002</v>
      </c>
      <c r="G6" s="184">
        <f>VLOOKUP($A6,'Trial Balance'!$A:$ZZ,G$1,FALSE)/1000</f>
        <v>623.28093999999999</v>
      </c>
      <c r="H6" s="184">
        <f>VLOOKUP($A6,'Trial Balance'!$A:$ZZ,H$1,FALSE)/1000</f>
        <v>-1.6357000000000002</v>
      </c>
      <c r="I6" s="225">
        <f>AVERAGEIF(C6:G6,"&lt;&gt;0")</f>
        <v>447.638644</v>
      </c>
      <c r="J6" s="110">
        <f>VLOOKUP($A6,'Total Poles'!$A:$AAB,J$1,FALSE)/1000</f>
        <v>123.489</v>
      </c>
      <c r="K6" s="177">
        <f>VLOOKUP($A6,'Total Poles'!$A:$AAB,K$1,FALSE)/1000</f>
        <v>123.489</v>
      </c>
      <c r="L6" s="118">
        <f>VLOOKUP($A6,'Total Poles'!$A:$AAB,L$1,FALSE)/1000</f>
        <v>123.489</v>
      </c>
      <c r="M6" s="118">
        <f>VLOOKUP($A6,'Total Poles'!$A:$AAB,M$1,FALSE)/1000</f>
        <v>134.071</v>
      </c>
      <c r="N6" s="184">
        <f>VLOOKUP($A6,'Total Poles'!$A:$AAB,N$1,FALSE)/1000</f>
        <v>135.54300000000001</v>
      </c>
      <c r="O6" s="184">
        <f>VLOOKUP($A6,'Total Poles'!$A:$AAB,O$1,FALSE)/1000</f>
        <v>136.452</v>
      </c>
      <c r="P6" s="119">
        <f>AVERAGEIF(J6:N6,"&lt;&gt;0")</f>
        <v>128.0162</v>
      </c>
      <c r="Q6" s="108">
        <f t="shared" ref="Q6:V6" si="0">C6/J6</f>
        <v>3.0242944715723663</v>
      </c>
      <c r="R6" s="187">
        <f t="shared" si="0"/>
        <v>3.5238193685267509</v>
      </c>
      <c r="S6" s="112">
        <f t="shared" si="0"/>
        <v>2.9998241948675588</v>
      </c>
      <c r="T6" s="112">
        <f t="shared" si="0"/>
        <v>3.2508667795421831</v>
      </c>
      <c r="U6" s="265">
        <f t="shared" si="0"/>
        <v>4.5984000649240455</v>
      </c>
      <c r="V6" s="265">
        <f t="shared" si="0"/>
        <v>-1.1987365520476067E-2</v>
      </c>
      <c r="W6" s="113">
        <f>AVERAGEIF(Q6:U6,"&lt;&gt;0")</f>
        <v>3.4794409758865812</v>
      </c>
    </row>
    <row r="7" spans="1:27" x14ac:dyDescent="0.25">
      <c r="A7" s="32" t="s">
        <v>2</v>
      </c>
      <c r="B7" s="450"/>
      <c r="C7" s="111">
        <f>VLOOKUP($A7,'Trial Balance'!$A:$ZZ,C$1,FALSE)/1000</f>
        <v>121.21664</v>
      </c>
      <c r="D7" s="178">
        <f>VLOOKUP($A7,'Trial Balance'!$A:$ZZ,D$1,FALSE)/1000</f>
        <v>101.80064999999999</v>
      </c>
      <c r="E7" s="5">
        <f>VLOOKUP($A7,'Trial Balance'!$A:$ZZ,E$1,FALSE)/1000</f>
        <v>142.20103</v>
      </c>
      <c r="F7" s="5">
        <f>VLOOKUP($A7,'Trial Balance'!$A:$ZZ,F$1,FALSE)/1000</f>
        <v>113.69448</v>
      </c>
      <c r="G7" s="185">
        <f>VLOOKUP($A7,'Trial Balance'!$A:$ZZ,G$1,FALSE)/1000</f>
        <v>122.30878</v>
      </c>
      <c r="H7" s="185">
        <f>VLOOKUP($A7,'Trial Balance'!$A:$ZZ,H$1,FALSE)/1000</f>
        <v>89.308149999999998</v>
      </c>
      <c r="I7" s="120">
        <f t="shared" ref="I7:I59" si="1">AVERAGEIF(C7:G7,"&lt;&gt;0")</f>
        <v>120.244316</v>
      </c>
      <c r="J7" s="111">
        <f>VLOOKUP($A7,'Total Poles'!$A:$AAB,J$1,FALSE)/1000</f>
        <v>30.2</v>
      </c>
      <c r="K7" s="178">
        <f>VLOOKUP($A7,'Total Poles'!$A:$AAB,K$1,FALSE)/1000</f>
        <v>30.35</v>
      </c>
      <c r="L7" s="5">
        <f>VLOOKUP($A7,'Total Poles'!$A:$AAB,L$1,FALSE)/1000</f>
        <v>30.471</v>
      </c>
      <c r="M7" s="5">
        <f>VLOOKUP($A7,'Total Poles'!$A:$AAB,M$1,FALSE)/1000</f>
        <v>28.986000000000001</v>
      </c>
      <c r="N7" s="185">
        <f>VLOOKUP($A7,'Total Poles'!$A:$AAB,N$1,FALSE)/1000</f>
        <v>28.710999999999999</v>
      </c>
      <c r="O7" s="185">
        <f>VLOOKUP($A7,'Total Poles'!$A:$AAB,O$1,FALSE)/1000</f>
        <v>28.931000000000001</v>
      </c>
      <c r="P7" s="120">
        <f t="shared" ref="P7:P59" si="2">AVERAGEIF(J7:N7,"&lt;&gt;0")</f>
        <v>29.743600000000004</v>
      </c>
      <c r="Q7" s="109">
        <f t="shared" ref="Q7:Q50" si="3">C7/J7</f>
        <v>4.0137960264900663</v>
      </c>
      <c r="R7" s="188">
        <f t="shared" ref="R7:R50" si="4">D7/K7</f>
        <v>3.3542224052718281</v>
      </c>
      <c r="S7" s="6">
        <f t="shared" ref="S7:S50" si="5">E7/L7</f>
        <v>4.6667661054773388</v>
      </c>
      <c r="T7" s="6">
        <f t="shared" ref="T7:T54" si="6">F7/M7</f>
        <v>3.9223928793210514</v>
      </c>
      <c r="U7" s="266">
        <f t="shared" ref="U7:U50" si="7">G7/N7</f>
        <v>4.2599972136115083</v>
      </c>
      <c r="V7" s="266">
        <f t="shared" ref="V7:V59" si="8">H7/O7</f>
        <v>3.0869361584459574</v>
      </c>
      <c r="W7" s="114">
        <f t="shared" ref="W7:W59" si="9">AVERAGEIF(Q7:U7,"&lt;&gt;0")</f>
        <v>4.0434349260343589</v>
      </c>
    </row>
    <row r="8" spans="1:27" x14ac:dyDescent="0.25">
      <c r="A8" s="32" t="s">
        <v>3</v>
      </c>
      <c r="B8" s="450"/>
      <c r="C8" s="111">
        <f>VLOOKUP($A8,'Trial Balance'!$A:$ZZ,C$1,FALSE)/1000</f>
        <v>0</v>
      </c>
      <c r="D8" s="178">
        <f>VLOOKUP($A8,'Trial Balance'!$A:$ZZ,D$1,FALSE)/1000</f>
        <v>0</v>
      </c>
      <c r="E8" s="5">
        <f>VLOOKUP($A8,'Trial Balance'!$A:$ZZ,E$1,FALSE)/1000</f>
        <v>0</v>
      </c>
      <c r="F8" s="5">
        <f>VLOOKUP($A8,'Trial Balance'!$A:$ZZ,F$1,FALSE)/1000</f>
        <v>0</v>
      </c>
      <c r="G8" s="185">
        <f>VLOOKUP($A8,'Trial Balance'!$A:$ZZ,G$1,FALSE)/1000</f>
        <v>2.6324000000000001</v>
      </c>
      <c r="H8" s="185">
        <f>VLOOKUP($A8,'Trial Balance'!$A:$ZZ,H$1,FALSE)/1000</f>
        <v>5.4075299999999995</v>
      </c>
      <c r="I8" s="120">
        <f t="shared" si="1"/>
        <v>2.6324000000000001</v>
      </c>
      <c r="J8" s="111">
        <f>VLOOKUP($A8,'Total Poles'!$A:$AAB,J$1,FALSE)/1000</f>
        <v>1.327</v>
      </c>
      <c r="K8" s="178">
        <f>VLOOKUP($A8,'Total Poles'!$A:$AAB,K$1,FALSE)/1000</f>
        <v>1.327</v>
      </c>
      <c r="L8" s="5">
        <f>VLOOKUP($A8,'Total Poles'!$A:$AAB,L$1,FALSE)/1000</f>
        <v>1.327</v>
      </c>
      <c r="M8" s="5">
        <f>VLOOKUP($A8,'Total Poles'!$A:$AAB,M$1,FALSE)/1000</f>
        <v>1.327</v>
      </c>
      <c r="N8" s="185">
        <f>VLOOKUP($A8,'Total Poles'!$A:$AAB,N$1,FALSE)/1000</f>
        <v>1.331</v>
      </c>
      <c r="O8" s="185">
        <f>VLOOKUP($A8,'Total Poles'!$A:$AAB,O$1,FALSE)/1000</f>
        <v>1.331</v>
      </c>
      <c r="P8" s="120">
        <f t="shared" si="2"/>
        <v>1.3277999999999999</v>
      </c>
      <c r="Q8" s="109">
        <f t="shared" si="3"/>
        <v>0</v>
      </c>
      <c r="R8" s="188">
        <f t="shared" si="4"/>
        <v>0</v>
      </c>
      <c r="S8" s="6">
        <f t="shared" si="5"/>
        <v>0</v>
      </c>
      <c r="T8" s="6">
        <f t="shared" si="6"/>
        <v>0</v>
      </c>
      <c r="U8" s="266">
        <f t="shared" si="7"/>
        <v>1.9777610818933133</v>
      </c>
      <c r="V8" s="266">
        <f t="shared" si="8"/>
        <v>4.0627573253193088</v>
      </c>
      <c r="W8" s="114">
        <f t="shared" si="9"/>
        <v>1.9777610818933133</v>
      </c>
    </row>
    <row r="9" spans="1:27" x14ac:dyDescent="0.25">
      <c r="A9" s="32" t="s">
        <v>4</v>
      </c>
      <c r="B9" s="450"/>
      <c r="C9" s="111">
        <f>VLOOKUP($A9,'Trial Balance'!$A:$ZZ,C$1,FALSE)/1000</f>
        <v>10.48991</v>
      </c>
      <c r="D9" s="178">
        <f>VLOOKUP($A9,'Trial Balance'!$A:$ZZ,D$1,FALSE)/1000</f>
        <v>5.5389999999999997</v>
      </c>
      <c r="E9" s="5">
        <f>VLOOKUP($A9,'Trial Balance'!$A:$ZZ,E$1,FALSE)/1000</f>
        <v>11.776</v>
      </c>
      <c r="F9" s="5">
        <f>VLOOKUP($A9,'Trial Balance'!$A:$ZZ,F$1,FALSE)/1000</f>
        <v>6.548</v>
      </c>
      <c r="G9" s="185">
        <f>VLOOKUP($A9,'Trial Balance'!$A:$ZZ,G$1,FALSE)/1000</f>
        <v>7.7210000000000001</v>
      </c>
      <c r="H9" s="185">
        <f>VLOOKUP($A9,'Trial Balance'!$A:$ZZ,H$1,FALSE)/1000</f>
        <v>3.2650000000000001</v>
      </c>
      <c r="I9" s="120">
        <f t="shared" si="1"/>
        <v>8.4147819999999989</v>
      </c>
      <c r="J9" s="111">
        <f>VLOOKUP($A9,'Total Poles'!$A:$AAB,J$1,FALSE)/1000</f>
        <v>15.33</v>
      </c>
      <c r="K9" s="178">
        <f>VLOOKUP($A9,'Total Poles'!$A:$AAB,K$1,FALSE)/1000</f>
        <v>15.388</v>
      </c>
      <c r="L9" s="5">
        <f>VLOOKUP($A9,'Total Poles'!$A:$AAB,L$1,FALSE)/1000</f>
        <v>15.404999999999999</v>
      </c>
      <c r="M9" s="5">
        <f>VLOOKUP($A9,'Total Poles'!$A:$AAB,M$1,FALSE)/1000</f>
        <v>15.364000000000001</v>
      </c>
      <c r="N9" s="185">
        <f>VLOOKUP($A9,'Total Poles'!$A:$AAB,N$1,FALSE)/1000</f>
        <v>15.441000000000001</v>
      </c>
      <c r="O9" s="185">
        <f>VLOOKUP($A9,'Total Poles'!$A:$AAB,O$1,FALSE)/1000</f>
        <v>15.462</v>
      </c>
      <c r="P9" s="120">
        <f t="shared" si="2"/>
        <v>15.3856</v>
      </c>
      <c r="Q9" s="109">
        <f t="shared" si="3"/>
        <v>0.68427332028701893</v>
      </c>
      <c r="R9" s="188">
        <f t="shared" si="4"/>
        <v>0.3599558097218612</v>
      </c>
      <c r="S9" s="6">
        <f t="shared" si="5"/>
        <v>0.76442713404738727</v>
      </c>
      <c r="T9" s="6">
        <f t="shared" si="6"/>
        <v>0.42619109606873207</v>
      </c>
      <c r="U9" s="266">
        <f t="shared" si="7"/>
        <v>0.5000323813224532</v>
      </c>
      <c r="V9" s="266">
        <f t="shared" si="8"/>
        <v>0.21116285086017333</v>
      </c>
      <c r="W9" s="114">
        <f t="shared" si="9"/>
        <v>0.54697594828949048</v>
      </c>
    </row>
    <row r="10" spans="1:27" x14ac:dyDescent="0.25">
      <c r="A10" s="32" t="s">
        <v>6</v>
      </c>
      <c r="B10" s="450"/>
      <c r="C10" s="111">
        <f>VLOOKUP($A10,'Trial Balance'!$A:$ZZ,C$1,FALSE)/1000</f>
        <v>81.23818</v>
      </c>
      <c r="D10" s="178">
        <f>VLOOKUP($A10,'Trial Balance'!$A:$ZZ,D$1,FALSE)/1000</f>
        <v>86.137740000000008</v>
      </c>
      <c r="E10" s="5">
        <f>VLOOKUP($A10,'Trial Balance'!$A:$ZZ,E$1,FALSE)/1000</f>
        <v>218.96875</v>
      </c>
      <c r="F10" s="5">
        <f>VLOOKUP($A10,'Trial Balance'!$A:$ZZ,F$1,FALSE)/1000</f>
        <v>44.657359999999997</v>
      </c>
      <c r="G10" s="185">
        <f>VLOOKUP($A10,'Trial Balance'!$A:$ZZ,G$1,FALSE)/1000</f>
        <v>73.656499999999994</v>
      </c>
      <c r="H10" s="185">
        <f>VLOOKUP($A10,'Trial Balance'!$A:$ZZ,H$1,FALSE)/1000</f>
        <v>113.04374</v>
      </c>
      <c r="I10" s="120">
        <f t="shared" si="1"/>
        <v>100.93170599999999</v>
      </c>
      <c r="J10" s="111">
        <f>VLOOKUP($A10,'Total Poles'!$A:$AAB,J$1,FALSE)/1000</f>
        <v>14.635999999999999</v>
      </c>
      <c r="K10" s="178">
        <f>VLOOKUP($A10,'Total Poles'!$A:$AAB,K$1,FALSE)/1000</f>
        <v>14.635999999999999</v>
      </c>
      <c r="L10" s="5">
        <f>VLOOKUP($A10,'Total Poles'!$A:$AAB,L$1,FALSE)/1000</f>
        <v>14.635999999999999</v>
      </c>
      <c r="M10" s="5">
        <f>VLOOKUP($A10,'Total Poles'!$A:$AAB,M$1,FALSE)/1000</f>
        <v>15.241</v>
      </c>
      <c r="N10" s="185">
        <f>VLOOKUP($A10,'Total Poles'!$A:$AAB,N$1,FALSE)/1000</f>
        <v>15.34</v>
      </c>
      <c r="O10" s="185">
        <f>VLOOKUP($A10,'Total Poles'!$A:$AAB,O$1,FALSE)/1000</f>
        <v>15.362</v>
      </c>
      <c r="P10" s="120">
        <f t="shared" si="2"/>
        <v>14.8978</v>
      </c>
      <c r="Q10" s="109">
        <f t="shared" si="3"/>
        <v>5.5505725608089644</v>
      </c>
      <c r="R10" s="188">
        <f t="shared" si="4"/>
        <v>5.8853334244329059</v>
      </c>
      <c r="S10" s="6">
        <f t="shared" si="5"/>
        <v>14.960969527193223</v>
      </c>
      <c r="T10" s="6">
        <f t="shared" si="6"/>
        <v>2.9300807033659209</v>
      </c>
      <c r="U10" s="266">
        <f t="shared" si="7"/>
        <v>4.8015971316818771</v>
      </c>
      <c r="V10" s="266">
        <f t="shared" si="8"/>
        <v>7.3586603306861083</v>
      </c>
      <c r="W10" s="114">
        <f t="shared" si="9"/>
        <v>6.8257106694965781</v>
      </c>
    </row>
    <row r="11" spans="1:27" x14ac:dyDescent="0.25">
      <c r="A11" s="32" t="s">
        <v>7</v>
      </c>
      <c r="B11" s="450"/>
      <c r="C11" s="111">
        <f>VLOOKUP($A11,'Trial Balance'!$A:$ZZ,C$1,FALSE)/1000</f>
        <v>81.885179999999991</v>
      </c>
      <c r="D11" s="178">
        <f>VLOOKUP($A11,'Trial Balance'!$A:$ZZ,D$1,FALSE)/1000</f>
        <v>93.519390000000001</v>
      </c>
      <c r="E11" s="5">
        <f>VLOOKUP($A11,'Trial Balance'!$A:$ZZ,E$1,FALSE)/1000</f>
        <v>124.42838999999999</v>
      </c>
      <c r="F11" s="5">
        <f>VLOOKUP($A11,'Trial Balance'!$A:$ZZ,F$1,FALSE)/1000</f>
        <v>161.87778</v>
      </c>
      <c r="G11" s="185">
        <f>VLOOKUP($A11,'Trial Balance'!$A:$ZZ,G$1,FALSE)/1000</f>
        <v>137.75029000000001</v>
      </c>
      <c r="H11" s="185">
        <f>VLOOKUP($A11,'Trial Balance'!$A:$ZZ,H$1,FALSE)/1000</f>
        <v>57.661300000000004</v>
      </c>
      <c r="I11" s="120">
        <f t="shared" si="1"/>
        <v>119.89220599999999</v>
      </c>
      <c r="J11" s="111">
        <f>VLOOKUP($A11,'Total Poles'!$A:$AAB,J$1,FALSE)/1000</f>
        <v>24.472000000000001</v>
      </c>
      <c r="K11" s="178">
        <f>VLOOKUP($A11,'Total Poles'!$A:$AAB,K$1,FALSE)/1000</f>
        <v>24.459</v>
      </c>
      <c r="L11" s="5">
        <f>VLOOKUP($A11,'Total Poles'!$A:$AAB,L$1,FALSE)/1000</f>
        <v>24.448</v>
      </c>
      <c r="M11" s="5">
        <f>VLOOKUP($A11,'Total Poles'!$A:$AAB,M$1,FALSE)/1000</f>
        <v>19.863</v>
      </c>
      <c r="N11" s="185">
        <f>VLOOKUP($A11,'Total Poles'!$A:$AAB,N$1,FALSE)/1000</f>
        <v>22.672000000000001</v>
      </c>
      <c r="O11" s="185">
        <f>VLOOKUP($A11,'Total Poles'!$A:$AAB,O$1,FALSE)/1000</f>
        <v>22.568999999999999</v>
      </c>
      <c r="P11" s="120">
        <f t="shared" si="2"/>
        <v>23.182799999999997</v>
      </c>
      <c r="Q11" s="109">
        <f t="shared" si="3"/>
        <v>3.3460763321346838</v>
      </c>
      <c r="R11" s="188">
        <f t="shared" si="4"/>
        <v>3.8235164969949711</v>
      </c>
      <c r="S11" s="6">
        <f t="shared" si="5"/>
        <v>5.0895120255235602</v>
      </c>
      <c r="T11" s="6">
        <f t="shared" si="6"/>
        <v>8.1497145446307204</v>
      </c>
      <c r="U11" s="266">
        <f t="shared" si="7"/>
        <v>6.0757890790402262</v>
      </c>
      <c r="V11" s="266">
        <f t="shared" si="8"/>
        <v>2.5548894501307107</v>
      </c>
      <c r="W11" s="114">
        <f t="shared" si="9"/>
        <v>5.2969216956648326</v>
      </c>
    </row>
    <row r="12" spans="1:27" x14ac:dyDescent="0.25">
      <c r="A12" s="32" t="s">
        <v>8</v>
      </c>
      <c r="B12" s="450"/>
      <c r="C12" s="111">
        <f>VLOOKUP($A12,'Trial Balance'!$A:$ZZ,C$1,FALSE)/1000</f>
        <v>17.797009999999997</v>
      </c>
      <c r="D12" s="178">
        <f>VLOOKUP($A12,'Trial Balance'!$A:$ZZ,D$1,FALSE)/1000</f>
        <v>50.260949999999994</v>
      </c>
      <c r="E12" s="5">
        <f>VLOOKUP($A12,'Trial Balance'!$A:$ZZ,E$1,FALSE)/1000</f>
        <v>60.396360000000001</v>
      </c>
      <c r="F12" s="5">
        <f>VLOOKUP($A12,'Trial Balance'!$A:$ZZ,F$1,FALSE)/1000</f>
        <v>26.94031</v>
      </c>
      <c r="G12" s="185">
        <f>VLOOKUP($A12,'Trial Balance'!$A:$ZZ,G$1,FALSE)/1000</f>
        <v>21.062259999999998</v>
      </c>
      <c r="H12" s="185">
        <f>VLOOKUP($A12,'Trial Balance'!$A:$ZZ,H$1,FALSE)/1000</f>
        <v>44.284829999999999</v>
      </c>
      <c r="I12" s="120">
        <f t="shared" si="1"/>
        <v>35.291378000000002</v>
      </c>
      <c r="J12" s="111">
        <f>VLOOKUP($A12,'Total Poles'!$A:$AAB,J$1,FALSE)/1000</f>
        <v>1.766</v>
      </c>
      <c r="K12" s="178">
        <f>VLOOKUP($A12,'Total Poles'!$A:$AAB,K$1,FALSE)/1000</f>
        <v>1.8160000000000001</v>
      </c>
      <c r="L12" s="5">
        <f>VLOOKUP($A12,'Total Poles'!$A:$AAB,L$1,FALSE)/1000</f>
        <v>1.8580000000000001</v>
      </c>
      <c r="M12" s="5">
        <f>VLOOKUP($A12,'Total Poles'!$A:$AAB,M$1,FALSE)/1000</f>
        <v>1.9079999999999999</v>
      </c>
      <c r="N12" s="185">
        <f>VLOOKUP($A12,'Total Poles'!$A:$AAB,N$1,FALSE)/1000</f>
        <v>1.915</v>
      </c>
      <c r="O12" s="185">
        <f>VLOOKUP($A12,'Total Poles'!$A:$AAB,O$1,FALSE)/1000</f>
        <v>1.923</v>
      </c>
      <c r="P12" s="120">
        <f t="shared" si="2"/>
        <v>1.8525999999999996</v>
      </c>
      <c r="Q12" s="109">
        <f t="shared" si="3"/>
        <v>10.077582106455264</v>
      </c>
      <c r="R12" s="188">
        <f t="shared" si="4"/>
        <v>27.676734581497794</v>
      </c>
      <c r="S12" s="6">
        <f t="shared" si="5"/>
        <v>32.506114101184068</v>
      </c>
      <c r="T12" s="6">
        <f t="shared" si="6"/>
        <v>14.119659329140461</v>
      </c>
      <c r="U12" s="266">
        <f t="shared" si="7"/>
        <v>10.998569190600522</v>
      </c>
      <c r="V12" s="266">
        <f t="shared" si="8"/>
        <v>23.02903276131045</v>
      </c>
      <c r="W12" s="114">
        <f t="shared" si="9"/>
        <v>19.075731861775623</v>
      </c>
    </row>
    <row r="13" spans="1:27" x14ac:dyDescent="0.25">
      <c r="A13" s="32" t="s">
        <v>9</v>
      </c>
      <c r="B13" s="450"/>
      <c r="C13" s="111">
        <f>VLOOKUP($A13,'Trial Balance'!$A:$ZZ,C$1,FALSE)/1000</f>
        <v>0</v>
      </c>
      <c r="D13" s="178">
        <f>VLOOKUP($A13,'Trial Balance'!$A:$ZZ,D$1,FALSE)/1000</f>
        <v>0.30657000000000001</v>
      </c>
      <c r="E13" s="5">
        <f>VLOOKUP($A13,'Trial Balance'!$A:$ZZ,E$1,FALSE)/1000</f>
        <v>0</v>
      </c>
      <c r="F13" s="5">
        <f>VLOOKUP($A13,'Trial Balance'!$A:$ZZ,F$1,FALSE)/1000</f>
        <v>0</v>
      </c>
      <c r="G13" s="185">
        <f>VLOOKUP($A13,'Trial Balance'!$A:$ZZ,G$1,FALSE)/1000</f>
        <v>1.8472500000000001</v>
      </c>
      <c r="H13" s="185">
        <f>VLOOKUP($A13,'Trial Balance'!$A:$ZZ,H$1,FALSE)/1000</f>
        <v>2.83914</v>
      </c>
      <c r="I13" s="120">
        <f t="shared" si="1"/>
        <v>1.07691</v>
      </c>
      <c r="J13" s="111">
        <f>VLOOKUP($A13,'Total Poles'!$A:$AAB,J$1,FALSE)/1000</f>
        <v>0.73</v>
      </c>
      <c r="K13" s="178">
        <f>VLOOKUP($A13,'Total Poles'!$A:$AAB,K$1,FALSE)/1000</f>
        <v>0.73</v>
      </c>
      <c r="L13" s="5">
        <f>VLOOKUP($A13,'Total Poles'!$A:$AAB,L$1,FALSE)/1000</f>
        <v>0.73</v>
      </c>
      <c r="M13" s="5">
        <f>VLOOKUP($A13,'Total Poles'!$A:$AAB,M$1,FALSE)/1000</f>
        <v>0.72799999999999998</v>
      </c>
      <c r="N13" s="185">
        <f>VLOOKUP($A13,'Total Poles'!$A:$AAB,N$1,FALSE)/1000</f>
        <v>0.72799999999999998</v>
      </c>
      <c r="O13" s="185">
        <f>VLOOKUP($A13,'Total Poles'!$A:$AAB,O$1,FALSE)/1000</f>
        <v>0.72899999999999998</v>
      </c>
      <c r="P13" s="120">
        <f t="shared" si="2"/>
        <v>0.72919999999999996</v>
      </c>
      <c r="Q13" s="109">
        <f t="shared" si="3"/>
        <v>0</v>
      </c>
      <c r="R13" s="188">
        <f t="shared" si="4"/>
        <v>0.41995890410958908</v>
      </c>
      <c r="S13" s="6">
        <f t="shared" si="5"/>
        <v>0</v>
      </c>
      <c r="T13" s="6">
        <f t="shared" si="6"/>
        <v>0</v>
      </c>
      <c r="U13" s="266">
        <f t="shared" si="7"/>
        <v>2.5374313186813189</v>
      </c>
      <c r="V13" s="266">
        <f t="shared" si="8"/>
        <v>3.8945679012345682</v>
      </c>
      <c r="W13" s="114">
        <f t="shared" si="9"/>
        <v>1.4786951113954541</v>
      </c>
    </row>
    <row r="14" spans="1:27" x14ac:dyDescent="0.25">
      <c r="A14" s="32" t="s">
        <v>10</v>
      </c>
      <c r="B14" s="450"/>
      <c r="C14" s="111">
        <f>VLOOKUP($A14,'Trial Balance'!$A:$ZZ,C$1,FALSE)/1000</f>
        <v>6.4364999999999997</v>
      </c>
      <c r="D14" s="178">
        <f>VLOOKUP($A14,'Trial Balance'!$A:$ZZ,D$1,FALSE)/1000</f>
        <v>5.6755000000000004</v>
      </c>
      <c r="E14" s="5">
        <f>VLOOKUP($A14,'Trial Balance'!$A:$ZZ,E$1,FALSE)/1000</f>
        <v>3.9129999999999998</v>
      </c>
      <c r="F14" s="5">
        <f>VLOOKUP($A14,'Trial Balance'!$A:$ZZ,F$1,FALSE)/1000</f>
        <v>5.3215000000000003</v>
      </c>
      <c r="G14" s="185">
        <f>VLOOKUP($A14,'Trial Balance'!$A:$ZZ,G$1,FALSE)/1000</f>
        <v>6.4879600000000002</v>
      </c>
      <c r="H14" s="185">
        <f>VLOOKUP($A14,'Trial Balance'!$A:$ZZ,H$1,FALSE)/1000</f>
        <v>7.1740200000000005</v>
      </c>
      <c r="I14" s="120">
        <f t="shared" si="1"/>
        <v>5.5668920000000002</v>
      </c>
      <c r="J14" s="111">
        <f>VLOOKUP($A14,'Total Poles'!$A:$AAB,J$1,FALSE)/1000</f>
        <v>0.432</v>
      </c>
      <c r="K14" s="178">
        <f>VLOOKUP($A14,'Total Poles'!$A:$AAB,K$1,FALSE)/1000</f>
        <v>0.432</v>
      </c>
      <c r="L14" s="5">
        <f>VLOOKUP($A14,'Total Poles'!$A:$AAB,L$1,FALSE)/1000</f>
        <v>0.432</v>
      </c>
      <c r="M14" s="5">
        <f>VLOOKUP($A14,'Total Poles'!$A:$AAB,M$1,FALSE)/1000</f>
        <v>0.34499999999999997</v>
      </c>
      <c r="N14" s="185">
        <f>VLOOKUP($A14,'Total Poles'!$A:$AAB,N$1,FALSE)/1000</f>
        <v>0.34499999999999997</v>
      </c>
      <c r="O14" s="185">
        <f>VLOOKUP($A14,'Total Poles'!$A:$AAB,O$1,FALSE)/1000</f>
        <v>0.34499999999999997</v>
      </c>
      <c r="P14" s="120">
        <f t="shared" si="2"/>
        <v>0.3972</v>
      </c>
      <c r="Q14" s="109">
        <f t="shared" si="3"/>
        <v>14.899305555555555</v>
      </c>
      <c r="R14" s="188">
        <f t="shared" si="4"/>
        <v>13.137731481481483</v>
      </c>
      <c r="S14" s="6">
        <f t="shared" si="5"/>
        <v>9.0578703703703702</v>
      </c>
      <c r="T14" s="6">
        <f t="shared" si="6"/>
        <v>15.424637681159423</v>
      </c>
      <c r="U14" s="266">
        <f t="shared" si="7"/>
        <v>18.805681159420292</v>
      </c>
      <c r="V14" s="266">
        <f t="shared" si="8"/>
        <v>20.794260869565221</v>
      </c>
      <c r="W14" s="114">
        <f t="shared" si="9"/>
        <v>14.265045249597424</v>
      </c>
    </row>
    <row r="15" spans="1:27" x14ac:dyDescent="0.25">
      <c r="A15" s="32" t="s">
        <v>11</v>
      </c>
      <c r="B15" s="450"/>
      <c r="C15" s="111">
        <f>VLOOKUP($A15,'Trial Balance'!$A:$ZZ,C$1,FALSE)/1000</f>
        <v>32.8489</v>
      </c>
      <c r="D15" s="178">
        <f>VLOOKUP($A15,'Trial Balance'!$A:$ZZ,D$1,FALSE)/1000</f>
        <v>23.900369999999999</v>
      </c>
      <c r="E15" s="5">
        <f>VLOOKUP($A15,'Trial Balance'!$A:$ZZ,E$1,FALSE)/1000</f>
        <v>30.109119999999997</v>
      </c>
      <c r="F15" s="5">
        <f>VLOOKUP($A15,'Trial Balance'!$A:$ZZ,F$1,FALSE)/1000</f>
        <v>38.893839999999997</v>
      </c>
      <c r="G15" s="185">
        <f>VLOOKUP($A15,'Trial Balance'!$A:$ZZ,G$1,FALSE)/1000</f>
        <v>40.750140000000002</v>
      </c>
      <c r="H15" s="185">
        <f>VLOOKUP($A15,'Trial Balance'!$A:$ZZ,H$1,FALSE)/1000</f>
        <v>69.640299999999996</v>
      </c>
      <c r="I15" s="120">
        <f t="shared" si="1"/>
        <v>33.300473999999994</v>
      </c>
      <c r="J15" s="111">
        <f>VLOOKUP($A15,'Total Poles'!$A:$AAB,J$1,FALSE)/1000</f>
        <v>3.2879999999999998</v>
      </c>
      <c r="K15" s="178">
        <f>VLOOKUP($A15,'Total Poles'!$A:$AAB,K$1,FALSE)/1000</f>
        <v>3.294</v>
      </c>
      <c r="L15" s="5">
        <f>VLOOKUP($A15,'Total Poles'!$A:$AAB,L$1,FALSE)/1000</f>
        <v>3.302</v>
      </c>
      <c r="M15" s="5">
        <f>VLOOKUP($A15,'Total Poles'!$A:$AAB,M$1,FALSE)/1000</f>
        <v>4.508</v>
      </c>
      <c r="N15" s="185">
        <f>VLOOKUP($A15,'Total Poles'!$A:$AAB,N$1,FALSE)/1000</f>
        <v>3.323</v>
      </c>
      <c r="O15" s="185">
        <f>VLOOKUP($A15,'Total Poles'!$A:$AAB,O$1,FALSE)/1000</f>
        <v>3.327</v>
      </c>
      <c r="P15" s="120">
        <f t="shared" si="2"/>
        <v>3.5430000000000001</v>
      </c>
      <c r="Q15" s="109">
        <f t="shared" si="3"/>
        <v>9.9905413625304149</v>
      </c>
      <c r="R15" s="188">
        <f t="shared" si="4"/>
        <v>7.2557285974499086</v>
      </c>
      <c r="S15" s="6">
        <f t="shared" si="5"/>
        <v>9.1184494245911552</v>
      </c>
      <c r="T15" s="6">
        <f t="shared" si="6"/>
        <v>8.6277373558118899</v>
      </c>
      <c r="U15" s="266">
        <f t="shared" si="7"/>
        <v>12.263057478182366</v>
      </c>
      <c r="V15" s="266">
        <f t="shared" si="8"/>
        <v>20.931860535016529</v>
      </c>
      <c r="W15" s="114">
        <f t="shared" si="9"/>
        <v>9.4511028437131479</v>
      </c>
    </row>
    <row r="16" spans="1:27" x14ac:dyDescent="0.25">
      <c r="A16" s="32" t="s">
        <v>14</v>
      </c>
      <c r="B16" s="450"/>
      <c r="C16" s="111">
        <f>VLOOKUP($A16,'Trial Balance'!$A:$ZZ,C$1,FALSE)/1000</f>
        <v>229.61851999999999</v>
      </c>
      <c r="D16" s="178">
        <f>VLOOKUP($A16,'Trial Balance'!$A:$ZZ,D$1,FALSE)/1000</f>
        <v>195.97764000000001</v>
      </c>
      <c r="E16" s="5">
        <f>VLOOKUP($A16,'Trial Balance'!$A:$ZZ,E$1,FALSE)/1000</f>
        <v>153.51938000000001</v>
      </c>
      <c r="F16" s="5">
        <f>VLOOKUP($A16,'Trial Balance'!$A:$ZZ,F$1,FALSE)/1000</f>
        <v>110.16803</v>
      </c>
      <c r="G16" s="185">
        <f>VLOOKUP($A16,'Trial Balance'!$A:$ZZ,G$1,FALSE)/1000</f>
        <v>92.072589999999991</v>
      </c>
      <c r="H16" s="185">
        <f>VLOOKUP($A16,'Trial Balance'!$A:$ZZ,H$1,FALSE)/1000</f>
        <v>69.371820000000014</v>
      </c>
      <c r="I16" s="120">
        <f t="shared" si="1"/>
        <v>156.271232</v>
      </c>
      <c r="J16" s="111">
        <f>VLOOKUP($A16,'Total Poles'!$A:$AAB,J$1,FALSE)/1000</f>
        <v>36.5</v>
      </c>
      <c r="K16" s="178">
        <f>VLOOKUP($A16,'Total Poles'!$A:$AAB,K$1,FALSE)/1000</f>
        <v>34.814999999999998</v>
      </c>
      <c r="L16" s="5">
        <f>VLOOKUP($A16,'Total Poles'!$A:$AAB,L$1,FALSE)/1000</f>
        <v>36.54</v>
      </c>
      <c r="M16" s="5">
        <f>VLOOKUP($A16,'Total Poles'!$A:$AAB,M$1,FALSE)/1000</f>
        <v>36.768999999999998</v>
      </c>
      <c r="N16" s="185">
        <f>VLOOKUP($A16,'Total Poles'!$A:$AAB,N$1,FALSE)/1000</f>
        <v>37.216000000000001</v>
      </c>
      <c r="O16" s="185">
        <f>VLOOKUP($A16,'Total Poles'!$A:$AAB,O$1,FALSE)/1000</f>
        <v>37.270000000000003</v>
      </c>
      <c r="P16" s="120">
        <f t="shared" si="2"/>
        <v>36.368000000000002</v>
      </c>
      <c r="Q16" s="109">
        <f t="shared" si="3"/>
        <v>6.2909183561643829</v>
      </c>
      <c r="R16" s="188">
        <f t="shared" si="4"/>
        <v>5.6291150366221459</v>
      </c>
      <c r="S16" s="6">
        <f t="shared" si="5"/>
        <v>4.2014061302681993</v>
      </c>
      <c r="T16" s="6">
        <f t="shared" si="6"/>
        <v>2.99622045745057</v>
      </c>
      <c r="U16" s="266">
        <f t="shared" si="7"/>
        <v>2.4740055352536539</v>
      </c>
      <c r="V16" s="266">
        <f t="shared" si="8"/>
        <v>1.8613313657096864</v>
      </c>
      <c r="W16" s="114">
        <f t="shared" si="9"/>
        <v>4.3183331031517902</v>
      </c>
    </row>
    <row r="17" spans="1:23" x14ac:dyDescent="0.25">
      <c r="A17" s="32" t="s">
        <v>424</v>
      </c>
      <c r="B17" s="450"/>
      <c r="C17" s="111">
        <f>VLOOKUP($A17,'Trial Balance'!$A:$ZZ,C$1,FALSE)/1000</f>
        <v>606.78018000000009</v>
      </c>
      <c r="D17" s="178">
        <f>VLOOKUP($A17,'Trial Balance'!$A:$ZZ,D$1,FALSE)/1000</f>
        <v>577.73130000000003</v>
      </c>
      <c r="E17" s="5">
        <f>VLOOKUP($A17,'Trial Balance'!$A:$ZZ,E$1,FALSE)/1000</f>
        <v>461.14262000000002</v>
      </c>
      <c r="F17" s="5">
        <f>VLOOKUP($A17,'Trial Balance'!$A:$ZZ,F$1,FALSE)/1000</f>
        <v>467.82769999999999</v>
      </c>
      <c r="G17" s="185">
        <f>VLOOKUP($A17,'Trial Balance'!$A:$ZZ,G$1,FALSE)/1000</f>
        <v>400.28748999999999</v>
      </c>
      <c r="H17" s="185">
        <f>VLOOKUP($A17,'Trial Balance'!$A:$ZZ,H$1,FALSE)/1000</f>
        <v>630.33101999999997</v>
      </c>
      <c r="I17" s="120">
        <f t="shared" si="1"/>
        <v>502.75385800000004</v>
      </c>
      <c r="J17" s="111">
        <f>VLOOKUP($A17,'Total Poles'!$A:$AAB,J$1,FALSE)/1000</f>
        <v>44.578000000000003</v>
      </c>
      <c r="K17" s="178">
        <f>VLOOKUP($A17,'Total Poles'!$A:$AAB,K$1,FALSE)/1000</f>
        <v>44.545000000000002</v>
      </c>
      <c r="L17" s="5">
        <f>VLOOKUP($A17,'Total Poles'!$A:$AAB,L$1,FALSE)/1000</f>
        <v>44.97</v>
      </c>
      <c r="M17" s="5">
        <f>VLOOKUP($A17,'Total Poles'!$A:$AAB,M$1,FALSE)/1000</f>
        <v>44.932000000000002</v>
      </c>
      <c r="N17" s="185">
        <f>VLOOKUP($A17,'Total Poles'!$A:$AAB,N$1,FALSE)/1000</f>
        <v>44.954000000000001</v>
      </c>
      <c r="O17" s="185">
        <f>VLOOKUP($A17,'Total Poles'!$A:$AAB,O$1,FALSE)/1000</f>
        <v>45.140999999999998</v>
      </c>
      <c r="P17" s="120">
        <f t="shared" si="2"/>
        <v>44.795800000000007</v>
      </c>
      <c r="Q17" s="109">
        <f t="shared" si="3"/>
        <v>13.611651038628921</v>
      </c>
      <c r="R17" s="188">
        <f t="shared" si="4"/>
        <v>12.969610506229655</v>
      </c>
      <c r="S17" s="6">
        <f t="shared" si="5"/>
        <v>10.254450077829665</v>
      </c>
      <c r="T17" s="6">
        <f t="shared" si="6"/>
        <v>10.411904655924507</v>
      </c>
      <c r="U17" s="266">
        <f t="shared" si="7"/>
        <v>8.9043798104729284</v>
      </c>
      <c r="V17" s="266">
        <f t="shared" si="8"/>
        <v>13.963603376088257</v>
      </c>
      <c r="W17" s="114">
        <f t="shared" si="9"/>
        <v>11.230399217817137</v>
      </c>
    </row>
    <row r="18" spans="1:23" x14ac:dyDescent="0.25">
      <c r="A18" s="32" t="s">
        <v>17</v>
      </c>
      <c r="B18" s="450"/>
      <c r="C18" s="111">
        <f>VLOOKUP($A18,'Trial Balance'!$A:$ZZ,C$1,FALSE)/1000</f>
        <v>70.082899999999995</v>
      </c>
      <c r="D18" s="178">
        <f>VLOOKUP($A18,'Trial Balance'!$A:$ZZ,D$1,FALSE)/1000</f>
        <v>60.120580000000004</v>
      </c>
      <c r="E18" s="5">
        <f>VLOOKUP($A18,'Trial Balance'!$A:$ZZ,E$1,FALSE)/1000</f>
        <v>152.18960000000001</v>
      </c>
      <c r="F18" s="5">
        <f>VLOOKUP($A18,'Trial Balance'!$A:$ZZ,F$1,FALSE)/1000</f>
        <v>106.42919999999999</v>
      </c>
      <c r="G18" s="185">
        <f>VLOOKUP($A18,'Trial Balance'!$A:$ZZ,G$1,FALSE)/1000</f>
        <v>120.64417</v>
      </c>
      <c r="H18" s="185">
        <f>VLOOKUP($A18,'Trial Balance'!$A:$ZZ,H$1,FALSE)/1000</f>
        <v>167.46735000000001</v>
      </c>
      <c r="I18" s="120">
        <f t="shared" si="1"/>
        <v>101.89329000000001</v>
      </c>
      <c r="J18" s="111">
        <f>VLOOKUP($A18,'Total Poles'!$A:$AAB,J$1,FALSE)/1000</f>
        <v>14.650812500000001</v>
      </c>
      <c r="K18" s="178">
        <f>VLOOKUP($A18,'Total Poles'!$A:$AAB,K$1,FALSE)/1000</f>
        <v>20.0785625</v>
      </c>
      <c r="L18" s="5">
        <f>VLOOKUP($A18,'Total Poles'!$A:$AAB,L$1,FALSE)/1000</f>
        <v>20.682312499999998</v>
      </c>
      <c r="M18" s="5">
        <f>VLOOKUP($A18,'Total Poles'!$A:$AAB,M$1,FALSE)/1000</f>
        <v>20.565999999999999</v>
      </c>
      <c r="N18" s="185">
        <f>VLOOKUP($A18,'Total Poles'!$A:$AAB,N$1,FALSE)/1000</f>
        <v>20.919</v>
      </c>
      <c r="O18" s="185">
        <f>VLOOKUP($A18,'Total Poles'!$A:$AAB,O$1,FALSE)/1000</f>
        <v>20.849</v>
      </c>
      <c r="P18" s="120">
        <f t="shared" si="2"/>
        <v>19.379337499999998</v>
      </c>
      <c r="Q18" s="109">
        <f t="shared" si="3"/>
        <v>4.7835504003617544</v>
      </c>
      <c r="R18" s="188">
        <f t="shared" si="4"/>
        <v>2.994267144373508</v>
      </c>
      <c r="S18" s="6">
        <f t="shared" si="5"/>
        <v>7.3584421471245065</v>
      </c>
      <c r="T18" s="6">
        <f t="shared" si="6"/>
        <v>5.1750072935913645</v>
      </c>
      <c r="U18" s="266">
        <f t="shared" si="7"/>
        <v>5.7672054113485345</v>
      </c>
      <c r="V18" s="266">
        <f t="shared" si="8"/>
        <v>8.0323924408844558</v>
      </c>
      <c r="W18" s="114">
        <f t="shared" si="9"/>
        <v>5.215694479359934</v>
      </c>
    </row>
    <row r="19" spans="1:23" x14ac:dyDescent="0.25">
      <c r="A19" s="32" t="s">
        <v>15</v>
      </c>
      <c r="B19" s="450"/>
      <c r="C19" s="111">
        <f>VLOOKUP($A19,'Trial Balance'!$A:$ZZ,C$1,FALSE)/1000</f>
        <v>0</v>
      </c>
      <c r="D19" s="178">
        <f>VLOOKUP($A19,'Trial Balance'!$A:$ZZ,D$1,FALSE)/1000</f>
        <v>554.34702000000004</v>
      </c>
      <c r="E19" s="5">
        <f>VLOOKUP($A19,'Trial Balance'!$A:$ZZ,E$1,FALSE)/1000</f>
        <v>576.17268000000001</v>
      </c>
      <c r="F19" s="5">
        <f>VLOOKUP($A19,'Trial Balance'!$A:$ZZ,F$1,FALSE)/1000</f>
        <v>937.46425999999997</v>
      </c>
      <c r="G19" s="185">
        <f>VLOOKUP($A19,'Trial Balance'!$A:$ZZ,G$1,FALSE)/1000</f>
        <v>1009.8355799999999</v>
      </c>
      <c r="H19" s="185">
        <f>VLOOKUP($A19,'Trial Balance'!$A:$ZZ,H$1,FALSE)/1000</f>
        <v>1095.8805</v>
      </c>
      <c r="I19" s="120">
        <f t="shared" si="1"/>
        <v>769.45488499999999</v>
      </c>
      <c r="J19" s="111">
        <f>VLOOKUP($A19,'Total Poles'!$A:$AAB,J$1,FALSE)/1000</f>
        <v>20.11</v>
      </c>
      <c r="K19" s="178">
        <f>VLOOKUP($A19,'Total Poles'!$A:$AAB,K$1,FALSE)/1000</f>
        <v>20.062999999999999</v>
      </c>
      <c r="L19" s="5">
        <f>VLOOKUP($A19,'Total Poles'!$A:$AAB,L$1,FALSE)/1000</f>
        <v>20.47</v>
      </c>
      <c r="M19" s="5">
        <f>VLOOKUP($A19,'Total Poles'!$A:$AAB,M$1,FALSE)/1000</f>
        <v>20.651</v>
      </c>
      <c r="N19" s="185">
        <f>VLOOKUP($A19,'Total Poles'!$A:$AAB,N$1,FALSE)/1000</f>
        <v>20.678000000000001</v>
      </c>
      <c r="O19" s="185">
        <f>VLOOKUP($A19,'Total Poles'!$A:$AAB,O$1,FALSE)/1000</f>
        <v>20.704999999999998</v>
      </c>
      <c r="P19" s="120">
        <f t="shared" si="2"/>
        <v>20.394399999999997</v>
      </c>
      <c r="Q19" s="109">
        <f t="shared" si="3"/>
        <v>0</v>
      </c>
      <c r="R19" s="188">
        <f t="shared" si="4"/>
        <v>27.630315506155615</v>
      </c>
      <c r="S19" s="6">
        <f t="shared" si="5"/>
        <v>28.147175378602835</v>
      </c>
      <c r="T19" s="6">
        <f t="shared" si="6"/>
        <v>45.395586654399303</v>
      </c>
      <c r="U19" s="266">
        <f t="shared" si="7"/>
        <v>48.836230776670853</v>
      </c>
      <c r="V19" s="266">
        <f t="shared" si="8"/>
        <v>52.928302342429369</v>
      </c>
      <c r="W19" s="114">
        <f t="shared" si="9"/>
        <v>37.502327078957151</v>
      </c>
    </row>
    <row r="20" spans="1:23" x14ac:dyDescent="0.25">
      <c r="A20" s="32" t="s">
        <v>12</v>
      </c>
      <c r="B20" s="450"/>
      <c r="C20" s="111">
        <f>VLOOKUP($A20,'Trial Balance'!$A:$ZZ,C$1,FALSE)/1000</f>
        <v>39.631440000000005</v>
      </c>
      <c r="D20" s="178">
        <f>VLOOKUP($A20,'Trial Balance'!$A:$ZZ,D$1,FALSE)/1000</f>
        <v>101.51321</v>
      </c>
      <c r="E20" s="5">
        <f>VLOOKUP($A20,'Trial Balance'!$A:$ZZ,E$1,FALSE)/1000</f>
        <v>52.195120000000003</v>
      </c>
      <c r="F20" s="5">
        <f>VLOOKUP($A20,'Trial Balance'!$A:$ZZ,F$1,FALSE)/1000</f>
        <v>114.28628</v>
      </c>
      <c r="G20" s="185">
        <f>VLOOKUP($A20,'Trial Balance'!$A:$ZZ,G$1,FALSE)/1000</f>
        <v>35.160080000000001</v>
      </c>
      <c r="H20" s="185">
        <f>VLOOKUP($A20,'Trial Balance'!$A:$ZZ,H$1,FALSE)/1000</f>
        <v>11.740600000000001</v>
      </c>
      <c r="I20" s="120">
        <f t="shared" si="1"/>
        <v>68.557226</v>
      </c>
      <c r="J20" s="111">
        <f>VLOOKUP($A20,'Total Poles'!$A:$AAB,J$1,FALSE)/1000</f>
        <v>5.141</v>
      </c>
      <c r="K20" s="178">
        <f>VLOOKUP($A20,'Total Poles'!$A:$AAB,K$1,FALSE)/1000</f>
        <v>5.0640000000000001</v>
      </c>
      <c r="L20" s="5">
        <f>VLOOKUP($A20,'Total Poles'!$A:$AAB,L$1,FALSE)/1000</f>
        <v>5.032</v>
      </c>
      <c r="M20" s="5">
        <f>VLOOKUP($A20,'Total Poles'!$A:$AAB,M$1,FALSE)/1000</f>
        <v>5.4539999999999997</v>
      </c>
      <c r="N20" s="185">
        <f>VLOOKUP($A20,'Total Poles'!$A:$AAB,N$1,FALSE)/1000</f>
        <v>5.5970000000000004</v>
      </c>
      <c r="O20" s="185">
        <f>VLOOKUP($A20,'Total Poles'!$A:$AAB,O$1,FALSE)/1000</f>
        <v>5.0970000000000004</v>
      </c>
      <c r="P20" s="120">
        <f t="shared" si="2"/>
        <v>5.2576000000000001</v>
      </c>
      <c r="Q20" s="109">
        <f t="shared" si="3"/>
        <v>7.708897101731182</v>
      </c>
      <c r="R20" s="188">
        <f t="shared" si="4"/>
        <v>20.046052527646129</v>
      </c>
      <c r="S20" s="6">
        <f t="shared" si="5"/>
        <v>10.372639109697934</v>
      </c>
      <c r="T20" s="6">
        <f t="shared" si="6"/>
        <v>20.954580124679136</v>
      </c>
      <c r="U20" s="266">
        <f t="shared" si="7"/>
        <v>6.2819510452027867</v>
      </c>
      <c r="V20" s="266">
        <f t="shared" si="8"/>
        <v>2.3034333921914851</v>
      </c>
      <c r="W20" s="114">
        <f t="shared" si="9"/>
        <v>13.072823981791434</v>
      </c>
    </row>
    <row r="21" spans="1:23" x14ac:dyDescent="0.25">
      <c r="A21" s="32" t="s">
        <v>13</v>
      </c>
      <c r="B21" s="450"/>
      <c r="C21" s="111">
        <f>VLOOKUP($A21,'Trial Balance'!$A:$ZZ,C$1,FALSE)/1000</f>
        <v>62.564749999999997</v>
      </c>
      <c r="D21" s="178">
        <f>VLOOKUP($A21,'Trial Balance'!$A:$ZZ,D$1,FALSE)/1000</f>
        <v>74.546779999999998</v>
      </c>
      <c r="E21" s="5">
        <f>VLOOKUP($A21,'Trial Balance'!$A:$ZZ,E$1,FALSE)/1000</f>
        <v>85.386979999999994</v>
      </c>
      <c r="F21" s="5">
        <f>VLOOKUP($A21,'Trial Balance'!$A:$ZZ,F$1,FALSE)/1000</f>
        <v>64.311999999999998</v>
      </c>
      <c r="G21" s="185">
        <f>VLOOKUP($A21,'Trial Balance'!$A:$ZZ,G$1,FALSE)/1000</f>
        <v>65.517449999999997</v>
      </c>
      <c r="H21" s="185">
        <f>VLOOKUP($A21,'Trial Balance'!$A:$ZZ,H$1,FALSE)/1000</f>
        <v>83.678749999999994</v>
      </c>
      <c r="I21" s="120">
        <f t="shared" si="1"/>
        <v>70.465591999999987</v>
      </c>
      <c r="J21" s="111">
        <f>VLOOKUP($A21,'Total Poles'!$A:$AAB,J$1,FALSE)/1000</f>
        <v>10.558</v>
      </c>
      <c r="K21" s="178">
        <f>VLOOKUP($A21,'Total Poles'!$A:$AAB,K$1,FALSE)/1000</f>
        <v>10.558</v>
      </c>
      <c r="L21" s="5">
        <f>VLOOKUP($A21,'Total Poles'!$A:$AAB,L$1,FALSE)/1000</f>
        <v>10.558</v>
      </c>
      <c r="M21" s="5">
        <f>VLOOKUP($A21,'Total Poles'!$A:$AAB,M$1,FALSE)/1000</f>
        <v>9.9749999999999996</v>
      </c>
      <c r="N21" s="185">
        <f>VLOOKUP($A21,'Total Poles'!$A:$AAB,N$1,FALSE)/1000</f>
        <v>9.9380000000000006</v>
      </c>
      <c r="O21" s="185">
        <f>VLOOKUP($A21,'Total Poles'!$A:$AAB,O$1,FALSE)/1000</f>
        <v>9.9760000000000009</v>
      </c>
      <c r="P21" s="120">
        <f t="shared" si="2"/>
        <v>10.317400000000001</v>
      </c>
      <c r="Q21" s="109">
        <f t="shared" si="3"/>
        <v>5.9258145482098881</v>
      </c>
      <c r="R21" s="188">
        <f t="shared" si="4"/>
        <v>7.0606914188293235</v>
      </c>
      <c r="S21" s="6">
        <f t="shared" si="5"/>
        <v>8.0874199659026331</v>
      </c>
      <c r="T21" s="6">
        <f t="shared" si="6"/>
        <v>6.4473182957393487</v>
      </c>
      <c r="U21" s="266">
        <f t="shared" si="7"/>
        <v>6.5926192392835574</v>
      </c>
      <c r="V21" s="266">
        <f t="shared" si="8"/>
        <v>8.3880062149157961</v>
      </c>
      <c r="W21" s="114">
        <f t="shared" si="9"/>
        <v>6.8227726935929498</v>
      </c>
    </row>
    <row r="22" spans="1:23" x14ac:dyDescent="0.25">
      <c r="A22" s="32" t="s">
        <v>19</v>
      </c>
      <c r="B22" s="450"/>
      <c r="C22" s="111">
        <f>VLOOKUP($A22,'Trial Balance'!$A:$ZZ,C$1,FALSE)/1000</f>
        <v>82.270030000000006</v>
      </c>
      <c r="D22" s="178">
        <f>VLOOKUP($A22,'Trial Balance'!$A:$ZZ,D$1,FALSE)/1000</f>
        <v>32.115389999999998</v>
      </c>
      <c r="E22" s="5">
        <f>VLOOKUP($A22,'Trial Balance'!$A:$ZZ,E$1,FALSE)/1000</f>
        <v>85.217470000000006</v>
      </c>
      <c r="F22" s="5">
        <f>VLOOKUP($A22,'Trial Balance'!$A:$ZZ,F$1,FALSE)/1000</f>
        <v>79.293499999999995</v>
      </c>
      <c r="G22" s="185">
        <f>VLOOKUP($A22,'Trial Balance'!$A:$ZZ,G$1,FALSE)/1000</f>
        <v>32.877389999999998</v>
      </c>
      <c r="H22" s="185">
        <f>VLOOKUP($A22,'Trial Balance'!$A:$ZZ,H$1,FALSE)/1000</f>
        <v>97.518179999999987</v>
      </c>
      <c r="I22" s="120">
        <f t="shared" si="1"/>
        <v>62.354755999999995</v>
      </c>
      <c r="J22" s="111">
        <f>VLOOKUP($A22,'Total Poles'!$A:$AAB,J$1,FALSE)/1000</f>
        <v>6.327</v>
      </c>
      <c r="K22" s="178">
        <f>VLOOKUP($A22,'Total Poles'!$A:$AAB,K$1,FALSE)/1000</f>
        <v>6.25</v>
      </c>
      <c r="L22" s="5">
        <f>VLOOKUP($A22,'Total Poles'!$A:$AAB,L$1,FALSE)/1000</f>
        <v>6.24</v>
      </c>
      <c r="M22" s="5">
        <f>VLOOKUP($A22,'Total Poles'!$A:$AAB,M$1,FALSE)/1000</f>
        <v>6.218</v>
      </c>
      <c r="N22" s="185">
        <f>VLOOKUP($A22,'Total Poles'!$A:$AAB,N$1,FALSE)/1000</f>
        <v>6.2110000000000003</v>
      </c>
      <c r="O22" s="185">
        <f>VLOOKUP($A22,'Total Poles'!$A:$AAB,O$1,FALSE)/1000</f>
        <v>6.218</v>
      </c>
      <c r="P22" s="120">
        <f t="shared" si="2"/>
        <v>6.2492000000000001</v>
      </c>
      <c r="Q22" s="137">
        <f t="shared" si="3"/>
        <v>13.003007744586693</v>
      </c>
      <c r="R22" s="285">
        <f t="shared" si="4"/>
        <v>5.1384623999999999</v>
      </c>
      <c r="S22" s="19">
        <f t="shared" si="5"/>
        <v>13.656645833333334</v>
      </c>
      <c r="T22" s="218">
        <f t="shared" si="6"/>
        <v>12.75225152782245</v>
      </c>
      <c r="U22" s="287">
        <f t="shared" si="7"/>
        <v>5.2934132989856701</v>
      </c>
      <c r="V22" s="287">
        <f t="shared" si="8"/>
        <v>15.683206818912831</v>
      </c>
      <c r="W22" s="114">
        <f t="shared" si="9"/>
        <v>9.9687561609456292</v>
      </c>
    </row>
    <row r="23" spans="1:23" x14ac:dyDescent="0.25">
      <c r="A23" s="32" t="s">
        <v>20</v>
      </c>
      <c r="B23" s="450"/>
      <c r="C23" s="111">
        <f>VLOOKUP($A23,'Trial Balance'!$A:$ZZ,C$1,FALSE)/1000</f>
        <v>55.739830000000005</v>
      </c>
      <c r="D23" s="178">
        <f>VLOOKUP($A23,'Trial Balance'!$A:$ZZ,D$1,FALSE)/1000</f>
        <v>34.228349999999999</v>
      </c>
      <c r="E23" s="5">
        <f>VLOOKUP($A23,'Trial Balance'!$A:$ZZ,E$1,FALSE)/1000</f>
        <v>58.909730000000003</v>
      </c>
      <c r="F23" s="5">
        <f>VLOOKUP($A23,'Trial Balance'!$A:$ZZ,F$1,FALSE)/1000</f>
        <v>54.334129999999995</v>
      </c>
      <c r="G23" s="185">
        <f>VLOOKUP($A23,'Trial Balance'!$A:$ZZ,G$1,FALSE)/1000</f>
        <v>71.949089999999998</v>
      </c>
      <c r="H23" s="185">
        <f>VLOOKUP($A23,'Trial Balance'!$A:$ZZ,H$1,FALSE)/1000</f>
        <v>113.83477999999999</v>
      </c>
      <c r="I23" s="120">
        <f t="shared" si="1"/>
        <v>55.032226000000001</v>
      </c>
      <c r="J23" s="111">
        <f>VLOOKUP($A23,'Total Poles'!$A:$AAB,J$1,FALSE)/1000</f>
        <v>6.0119999999999996</v>
      </c>
      <c r="K23" s="178">
        <f>VLOOKUP($A23,'Total Poles'!$A:$AAB,K$1,FALSE)/1000</f>
        <v>6.01</v>
      </c>
      <c r="L23" s="5">
        <f>VLOOKUP($A23,'Total Poles'!$A:$AAB,L$1,FALSE)/1000</f>
        <v>6.0019999999999998</v>
      </c>
      <c r="M23" s="5">
        <f>VLOOKUP($A23,'Total Poles'!$A:$AAB,M$1,FALSE)/1000</f>
        <v>6.1020000000000003</v>
      </c>
      <c r="N23" s="185">
        <f>VLOOKUP($A23,'Total Poles'!$A:$AAB,N$1,FALSE)/1000</f>
        <v>6.1139999999999999</v>
      </c>
      <c r="O23" s="185">
        <f>VLOOKUP($A23,'Total Poles'!$A:$AAB,O$1,FALSE)/1000</f>
        <v>6.0750000000000002</v>
      </c>
      <c r="P23" s="120">
        <f t="shared" si="2"/>
        <v>6.048</v>
      </c>
      <c r="Q23" s="109">
        <f t="shared" si="3"/>
        <v>9.2714288090485706</v>
      </c>
      <c r="R23" s="188">
        <f t="shared" si="4"/>
        <v>5.6952329450915142</v>
      </c>
      <c r="S23" s="6">
        <f t="shared" si="5"/>
        <v>9.8150166611129634</v>
      </c>
      <c r="T23" s="6">
        <f t="shared" si="6"/>
        <v>8.904314978695508</v>
      </c>
      <c r="U23" s="266">
        <f t="shared" si="7"/>
        <v>11.767924435721296</v>
      </c>
      <c r="V23" s="266">
        <f t="shared" si="8"/>
        <v>18.7382353909465</v>
      </c>
      <c r="W23" s="114">
        <f t="shared" si="9"/>
        <v>9.0907835659339717</v>
      </c>
    </row>
    <row r="24" spans="1:23" x14ac:dyDescent="0.25">
      <c r="A24" s="32" t="s">
        <v>21</v>
      </c>
      <c r="B24" s="450"/>
      <c r="C24" s="111">
        <f>VLOOKUP($A24,'Trial Balance'!$A:$ZZ,C$1,FALSE)/1000</f>
        <v>32.865540000000003</v>
      </c>
      <c r="D24" s="178">
        <f>VLOOKUP($A24,'Trial Balance'!$A:$ZZ,D$1,FALSE)/1000</f>
        <v>27.522770000000001</v>
      </c>
      <c r="E24" s="5">
        <f>VLOOKUP($A24,'Trial Balance'!$A:$ZZ,E$1,FALSE)/1000</f>
        <v>17.898209999999999</v>
      </c>
      <c r="F24" s="5">
        <f>VLOOKUP($A24,'Trial Balance'!$A:$ZZ,F$1,FALSE)/1000</f>
        <v>11.819090000000001</v>
      </c>
      <c r="G24" s="185">
        <f>VLOOKUP($A24,'Trial Balance'!$A:$ZZ,G$1,FALSE)/1000</f>
        <v>12.22941</v>
      </c>
      <c r="H24" s="185">
        <f>VLOOKUP($A24,'Trial Balance'!$A:$ZZ,H$1,FALSE)/1000</f>
        <v>5.9072800000000001</v>
      </c>
      <c r="I24" s="120">
        <f t="shared" si="1"/>
        <v>20.467003999999999</v>
      </c>
      <c r="J24" s="111">
        <f>VLOOKUP($A24,'Total Poles'!$A:$AAB,J$1,FALSE)/1000</f>
        <v>1.8740000000000001</v>
      </c>
      <c r="K24" s="178">
        <f>VLOOKUP($A24,'Total Poles'!$A:$AAB,K$1,FALSE)/1000</f>
        <v>1.867</v>
      </c>
      <c r="L24" s="5">
        <f>VLOOKUP($A24,'Total Poles'!$A:$AAB,L$1,FALSE)/1000</f>
        <v>1.8660000000000001</v>
      </c>
      <c r="M24" s="5">
        <f>VLOOKUP($A24,'Total Poles'!$A:$AAB,M$1,FALSE)/1000</f>
        <v>1.758</v>
      </c>
      <c r="N24" s="185">
        <f>VLOOKUP($A24,'Total Poles'!$A:$AAB,N$1,FALSE)/1000</f>
        <v>1.766</v>
      </c>
      <c r="O24" s="185">
        <f>VLOOKUP($A24,'Total Poles'!$A:$AAB,O$1,FALSE)/1000</f>
        <v>1.77</v>
      </c>
      <c r="P24" s="120">
        <f t="shared" si="2"/>
        <v>1.8262</v>
      </c>
      <c r="Q24" s="109">
        <f t="shared" si="3"/>
        <v>17.537641408751334</v>
      </c>
      <c r="R24" s="188">
        <f t="shared" si="4"/>
        <v>14.741708623460097</v>
      </c>
      <c r="S24" s="6">
        <f t="shared" si="5"/>
        <v>9.5917524115755608</v>
      </c>
      <c r="T24" s="6">
        <f t="shared" si="6"/>
        <v>6.7230318543799781</v>
      </c>
      <c r="U24" s="266">
        <f t="shared" si="7"/>
        <v>6.9249207248018116</v>
      </c>
      <c r="V24" s="266">
        <f t="shared" si="8"/>
        <v>3.3374463276836157</v>
      </c>
      <c r="W24" s="114">
        <f t="shared" si="9"/>
        <v>11.103811004593757</v>
      </c>
    </row>
    <row r="25" spans="1:23" x14ac:dyDescent="0.25">
      <c r="A25" s="32" t="s">
        <v>425</v>
      </c>
      <c r="B25" s="450"/>
      <c r="C25" s="111">
        <f>VLOOKUP($A25,'Trial Balance'!$A:$ZZ,C$1,FALSE)/1000</f>
        <v>110.69461</v>
      </c>
      <c r="D25" s="178">
        <f>VLOOKUP($A25,'Trial Balance'!$A:$ZZ,D$1,FALSE)/1000</f>
        <v>161.83435999999998</v>
      </c>
      <c r="E25" s="5">
        <f>VLOOKUP($A25,'Trial Balance'!$A:$ZZ,E$1,FALSE)/1000</f>
        <v>69.601070000000007</v>
      </c>
      <c r="F25" s="5">
        <f>VLOOKUP($A25,'Trial Balance'!$A:$ZZ,F$1,FALSE)/1000</f>
        <v>80.152070000000009</v>
      </c>
      <c r="G25" s="185">
        <f>VLOOKUP($A25,'Trial Balance'!$A:$ZZ,G$1,FALSE)/1000</f>
        <v>230.52745999999999</v>
      </c>
      <c r="H25" s="185">
        <f>VLOOKUP($A25,'Trial Balance'!$A:$ZZ,H$1,FALSE)/1000</f>
        <v>223.34163000000001</v>
      </c>
      <c r="I25" s="120">
        <f>AVERAGEIF(C25:G25,"&lt;&gt;0")</f>
        <v>130.561914</v>
      </c>
      <c r="J25" s="111">
        <f>VLOOKUP($A25,'Total Poles'!$A:$AAB,J$1,FALSE)/1000</f>
        <v>31.375</v>
      </c>
      <c r="K25" s="178">
        <f>VLOOKUP($A25,'Total Poles'!$A:$AAB,K$1,FALSE)/1000</f>
        <v>31.835999999999999</v>
      </c>
      <c r="L25" s="5">
        <f>VLOOKUP($A25,'Total Poles'!$A:$AAB,L$1,FALSE)/1000</f>
        <v>32.293999999999997</v>
      </c>
      <c r="M25" s="5">
        <f>VLOOKUP($A25,'Total Poles'!$A:$AAB,M$1,FALSE)/1000</f>
        <v>32.594000000000001</v>
      </c>
      <c r="N25" s="185">
        <f>VLOOKUP($A25,'Total Poles'!$A:$AAB,N$1,FALSE)/1000</f>
        <v>32.887</v>
      </c>
      <c r="O25" s="185">
        <f>VLOOKUP($A25,'Total Poles'!$A:$AAB,O$1,FALSE)/1000</f>
        <v>33.543999999999997</v>
      </c>
      <c r="P25" s="120">
        <f>AVERAGEIF(J25:N25,"&lt;&gt;0")</f>
        <v>32.197199999999995</v>
      </c>
      <c r="Q25" s="109">
        <f t="shared" si="3"/>
        <v>3.5281150597609563</v>
      </c>
      <c r="R25" s="188">
        <f t="shared" si="4"/>
        <v>5.0833760522678721</v>
      </c>
      <c r="S25" s="6">
        <f t="shared" si="5"/>
        <v>2.155232241283211</v>
      </c>
      <c r="T25" s="6">
        <f t="shared" si="6"/>
        <v>2.4591050500092044</v>
      </c>
      <c r="U25" s="266">
        <f t="shared" si="7"/>
        <v>7.0096834615501562</v>
      </c>
      <c r="V25" s="266">
        <f t="shared" si="8"/>
        <v>6.6581692702122597</v>
      </c>
      <c r="W25" s="114">
        <f>AVERAGEIF(Q25:U25,"&lt;&gt;0")</f>
        <v>4.0471023729742797</v>
      </c>
    </row>
    <row r="26" spans="1:23" x14ac:dyDescent="0.25">
      <c r="A26" s="32" t="s">
        <v>22</v>
      </c>
      <c r="B26" s="450"/>
      <c r="C26" s="111">
        <f>VLOOKUP($A26,'Trial Balance'!$A:$ZZ,C$1,FALSE)/1000</f>
        <v>260.39100000000002</v>
      </c>
      <c r="D26" s="178">
        <f>VLOOKUP($A26,'Trial Balance'!$A:$ZZ,D$1,FALSE)/1000</f>
        <v>242.69892999999999</v>
      </c>
      <c r="E26" s="5">
        <f>VLOOKUP($A26,'Trial Balance'!$A:$ZZ,E$1,FALSE)/1000</f>
        <v>190.09944000000002</v>
      </c>
      <c r="F26" s="5">
        <f>VLOOKUP($A26,'Trial Balance'!$A:$ZZ,F$1,FALSE)/1000</f>
        <v>87.796809999999994</v>
      </c>
      <c r="G26" s="185">
        <f>VLOOKUP($A26,'Trial Balance'!$A:$ZZ,G$1,FALSE)/1000</f>
        <v>82.010509999999996</v>
      </c>
      <c r="H26" s="185">
        <f>VLOOKUP($A26,'Trial Balance'!$A:$ZZ,H$1,FALSE)/1000</f>
        <v>72.41292</v>
      </c>
      <c r="I26" s="120">
        <f t="shared" si="1"/>
        <v>172.59933800000002</v>
      </c>
      <c r="J26" s="111">
        <f>VLOOKUP($A26,'Total Poles'!$A:$AAB,J$1,FALSE)/1000</f>
        <v>12.116</v>
      </c>
      <c r="K26" s="178">
        <f>VLOOKUP($A26,'Total Poles'!$A:$AAB,K$1,FALSE)/1000</f>
        <v>12.037000000000001</v>
      </c>
      <c r="L26" s="5">
        <f>VLOOKUP($A26,'Total Poles'!$A:$AAB,L$1,FALSE)/1000</f>
        <v>11.991</v>
      </c>
      <c r="M26" s="5">
        <f>VLOOKUP($A26,'Total Poles'!$A:$AAB,M$1,FALSE)/1000</f>
        <v>11.94</v>
      </c>
      <c r="N26" s="185">
        <f>VLOOKUP($A26,'Total Poles'!$A:$AAB,N$1,FALSE)/1000</f>
        <v>11.932</v>
      </c>
      <c r="O26" s="185">
        <f>VLOOKUP($A26,'Total Poles'!$A:$AAB,O$1,FALSE)/1000</f>
        <v>11.949</v>
      </c>
      <c r="P26" s="120">
        <f t="shared" si="2"/>
        <v>12.0032</v>
      </c>
      <c r="Q26" s="109">
        <f t="shared" si="3"/>
        <v>21.491498844503138</v>
      </c>
      <c r="R26" s="188">
        <f t="shared" si="4"/>
        <v>20.162742377668852</v>
      </c>
      <c r="S26" s="6">
        <f t="shared" si="5"/>
        <v>15.853510132599451</v>
      </c>
      <c r="T26" s="6">
        <f t="shared" si="6"/>
        <v>7.3531666666666666</v>
      </c>
      <c r="U26" s="266">
        <f t="shared" si="7"/>
        <v>6.8731570566543745</v>
      </c>
      <c r="V26" s="266">
        <f t="shared" si="8"/>
        <v>6.0601657042430332</v>
      </c>
      <c r="W26" s="114">
        <f t="shared" si="9"/>
        <v>14.346815015618498</v>
      </c>
    </row>
    <row r="27" spans="1:23" x14ac:dyDescent="0.25">
      <c r="A27" s="32" t="s">
        <v>23</v>
      </c>
      <c r="B27" s="450"/>
      <c r="C27" s="111">
        <f>VLOOKUP($A27,'Trial Balance'!$A:$ZZ,C$1,FALSE)/1000</f>
        <v>32.807650000000002</v>
      </c>
      <c r="D27" s="178">
        <f>VLOOKUP($A27,'Trial Balance'!$A:$ZZ,D$1,FALSE)/1000</f>
        <v>47.888179999999998</v>
      </c>
      <c r="E27" s="5">
        <f>VLOOKUP($A27,'Trial Balance'!$A:$ZZ,E$1,FALSE)/1000</f>
        <v>75.843310000000002</v>
      </c>
      <c r="F27" s="5">
        <f>VLOOKUP($A27,'Trial Balance'!$A:$ZZ,F$1,FALSE)/1000</f>
        <v>105.36919999999999</v>
      </c>
      <c r="G27" s="185">
        <f>VLOOKUP($A27,'Trial Balance'!$A:$ZZ,G$1,FALSE)/1000</f>
        <v>94.242850000000004</v>
      </c>
      <c r="H27" s="185">
        <f>VLOOKUP($A27,'Trial Balance'!$A:$ZZ,H$1,FALSE)/1000</f>
        <v>60.254049999999999</v>
      </c>
      <c r="I27" s="120">
        <f t="shared" si="1"/>
        <v>71.230238000000014</v>
      </c>
      <c r="J27" s="111">
        <f>VLOOKUP($A27,'Total Poles'!$A:$AAB,J$1,FALSE)/1000</f>
        <v>3.669</v>
      </c>
      <c r="K27" s="178">
        <f>VLOOKUP($A27,'Total Poles'!$A:$AAB,K$1,FALSE)/1000</f>
        <v>3.6720000000000002</v>
      </c>
      <c r="L27" s="5">
        <f>VLOOKUP($A27,'Total Poles'!$A:$AAB,L$1,FALSE)/1000</f>
        <v>3.673</v>
      </c>
      <c r="M27" s="5">
        <f>VLOOKUP($A27,'Total Poles'!$A:$AAB,M$1,FALSE)/1000</f>
        <v>3.6850000000000001</v>
      </c>
      <c r="N27" s="185">
        <f>VLOOKUP($A27,'Total Poles'!$A:$AAB,N$1,FALSE)/1000</f>
        <v>3.7010000000000001</v>
      </c>
      <c r="O27" s="185">
        <f>VLOOKUP($A27,'Total Poles'!$A:$AAB,O$1,FALSE)/1000</f>
        <v>3.7010000000000001</v>
      </c>
      <c r="P27" s="120">
        <f t="shared" si="2"/>
        <v>3.6799999999999997</v>
      </c>
      <c r="Q27" s="109">
        <f t="shared" si="3"/>
        <v>8.9418506405014995</v>
      </c>
      <c r="R27" s="188">
        <f t="shared" si="4"/>
        <v>13.041443355119824</v>
      </c>
      <c r="S27" s="6">
        <f t="shared" si="5"/>
        <v>20.648872855976041</v>
      </c>
      <c r="T27" s="6">
        <f t="shared" si="6"/>
        <v>28.594084124830392</v>
      </c>
      <c r="U27" s="266">
        <f t="shared" si="7"/>
        <v>25.464158335584976</v>
      </c>
      <c r="V27" s="266">
        <f t="shared" si="8"/>
        <v>16.28047824912186</v>
      </c>
      <c r="W27" s="114">
        <f t="shared" si="9"/>
        <v>19.338081862402543</v>
      </c>
    </row>
    <row r="28" spans="1:23" x14ac:dyDescent="0.25">
      <c r="A28" s="32" t="s">
        <v>24</v>
      </c>
      <c r="B28" s="450"/>
      <c r="C28" s="111">
        <f>VLOOKUP($A28,'Trial Balance'!$A:$ZZ,C$1,FALSE)/1000</f>
        <v>28.794080000000001</v>
      </c>
      <c r="D28" s="178">
        <f>VLOOKUP($A28,'Trial Balance'!$A:$ZZ,D$1,FALSE)/1000</f>
        <v>23.984119999999997</v>
      </c>
      <c r="E28" s="5">
        <f>VLOOKUP($A28,'Trial Balance'!$A:$ZZ,E$1,FALSE)/1000</f>
        <v>1.6821600000000001</v>
      </c>
      <c r="F28" s="5">
        <f>VLOOKUP($A28,'Trial Balance'!$A:$ZZ,F$1,FALSE)/1000</f>
        <v>16.49775</v>
      </c>
      <c r="G28" s="185">
        <f>VLOOKUP($A28,'Trial Balance'!$A:$ZZ,G$1,FALSE)/1000</f>
        <v>6.05335</v>
      </c>
      <c r="H28" s="185">
        <f>VLOOKUP($A28,'Trial Balance'!$A:$ZZ,H$1,FALSE)/1000</f>
        <v>6.9025600000000003</v>
      </c>
      <c r="I28" s="120">
        <f t="shared" si="1"/>
        <v>15.402291999999999</v>
      </c>
      <c r="J28" s="111">
        <f>VLOOKUP($A28,'Total Poles'!$A:$AAB,J$1,FALSE)/1000</f>
        <v>9.0670000000000002</v>
      </c>
      <c r="K28" s="178">
        <f>VLOOKUP($A28,'Total Poles'!$A:$AAB,K$1,FALSE)/1000</f>
        <v>9.2100000000000009</v>
      </c>
      <c r="L28" s="5">
        <f>VLOOKUP($A28,'Total Poles'!$A:$AAB,L$1,FALSE)/1000</f>
        <v>9.3539999999999992</v>
      </c>
      <c r="M28" s="5">
        <f>VLOOKUP($A28,'Total Poles'!$A:$AAB,M$1,FALSE)/1000</f>
        <v>9.3629999999999995</v>
      </c>
      <c r="N28" s="185">
        <f>VLOOKUP($A28,'Total Poles'!$A:$AAB,N$1,FALSE)/1000</f>
        <v>9.4469999999999992</v>
      </c>
      <c r="O28" s="185">
        <f>VLOOKUP($A28,'Total Poles'!$A:$AAB,O$1,FALSE)/1000</f>
        <v>9.4849999999999994</v>
      </c>
      <c r="P28" s="120">
        <f t="shared" si="2"/>
        <v>9.2881999999999998</v>
      </c>
      <c r="Q28" s="109">
        <f t="shared" si="3"/>
        <v>3.1757008933495094</v>
      </c>
      <c r="R28" s="188">
        <f t="shared" si="4"/>
        <v>2.6041389793702492</v>
      </c>
      <c r="S28" s="6">
        <f t="shared" si="5"/>
        <v>0.17983322642719696</v>
      </c>
      <c r="T28" s="6">
        <f t="shared" si="6"/>
        <v>1.7620153796859981</v>
      </c>
      <c r="U28" s="266">
        <f t="shared" si="7"/>
        <v>0.64076955647295442</v>
      </c>
      <c r="V28" s="266">
        <f t="shared" si="8"/>
        <v>0.72773431734317351</v>
      </c>
      <c r="W28" s="114">
        <f t="shared" si="9"/>
        <v>1.6724916070611815</v>
      </c>
    </row>
    <row r="29" spans="1:23" x14ac:dyDescent="0.25">
      <c r="A29" s="32" t="s">
        <v>25</v>
      </c>
      <c r="B29" s="450"/>
      <c r="C29" s="111">
        <f>VLOOKUP($A29,'Trial Balance'!$A:$ZZ,C$1,FALSE)/1000</f>
        <v>77.095309999999998</v>
      </c>
      <c r="D29" s="178">
        <f>VLOOKUP($A29,'Trial Balance'!$A:$ZZ,D$1,FALSE)/1000</f>
        <v>100.86962</v>
      </c>
      <c r="E29" s="5">
        <f>VLOOKUP($A29,'Trial Balance'!$A:$ZZ,E$1,FALSE)/1000</f>
        <v>49.40522</v>
      </c>
      <c r="F29" s="5">
        <f>VLOOKUP($A29,'Trial Balance'!$A:$ZZ,F$1,FALSE)/1000</f>
        <v>61.779849999999996</v>
      </c>
      <c r="G29" s="185">
        <f>VLOOKUP($A29,'Trial Balance'!$A:$ZZ,G$1,FALSE)/1000</f>
        <v>94.170839999999998</v>
      </c>
      <c r="H29" s="185">
        <f>VLOOKUP($A29,'Trial Balance'!$A:$ZZ,H$1,FALSE)/1000</f>
        <v>97.493520000000004</v>
      </c>
      <c r="I29" s="120">
        <f t="shared" si="1"/>
        <v>76.664167999999989</v>
      </c>
      <c r="J29" s="111">
        <f>VLOOKUP($A29,'Total Poles'!$A:$AAB,J$1,FALSE)/1000</f>
        <v>1.5289999999999999</v>
      </c>
      <c r="K29" s="178">
        <f>VLOOKUP($A29,'Total Poles'!$A:$AAB,K$1,FALSE)/1000</f>
        <v>1.5449999999999999</v>
      </c>
      <c r="L29" s="5">
        <f>VLOOKUP($A29,'Total Poles'!$A:$AAB,L$1,FALSE)/1000</f>
        <v>1.5449999999999999</v>
      </c>
      <c r="M29" s="5">
        <f>VLOOKUP($A29,'Total Poles'!$A:$AAB,M$1,FALSE)/1000</f>
        <v>1.5469999999999999</v>
      </c>
      <c r="N29" s="185">
        <f>VLOOKUP($A29,'Total Poles'!$A:$AAB,N$1,FALSE)/1000</f>
        <v>1.5489999999999999</v>
      </c>
      <c r="O29" s="185">
        <f>VLOOKUP($A29,'Total Poles'!$A:$AAB,O$1,FALSE)/1000</f>
        <v>1.5580000000000001</v>
      </c>
      <c r="P29" s="120">
        <f t="shared" si="2"/>
        <v>1.5429999999999999</v>
      </c>
      <c r="Q29" s="109">
        <f t="shared" si="3"/>
        <v>50.422047089601051</v>
      </c>
      <c r="R29" s="188">
        <f t="shared" si="4"/>
        <v>65.287779935275083</v>
      </c>
      <c r="S29" s="6">
        <f t="shared" si="5"/>
        <v>31.97748867313916</v>
      </c>
      <c r="T29" s="6">
        <f t="shared" si="6"/>
        <v>39.935261797026499</v>
      </c>
      <c r="U29" s="266">
        <f t="shared" si="7"/>
        <v>60.794602969657845</v>
      </c>
      <c r="V29" s="266">
        <f t="shared" si="8"/>
        <v>62.576071887034658</v>
      </c>
      <c r="W29" s="114">
        <f t="shared" si="9"/>
        <v>49.683436092939928</v>
      </c>
    </row>
    <row r="30" spans="1:23" x14ac:dyDescent="0.25">
      <c r="A30" s="32" t="s">
        <v>26</v>
      </c>
      <c r="B30" s="450"/>
      <c r="C30" s="111">
        <f>VLOOKUP($A30,'Trial Balance'!$A:$ZZ,C$1,FALSE)/1000</f>
        <v>27.403290000000002</v>
      </c>
      <c r="D30" s="178">
        <f>VLOOKUP($A30,'Trial Balance'!$A:$ZZ,D$1,FALSE)/1000</f>
        <v>0.88</v>
      </c>
      <c r="E30" s="5">
        <f>VLOOKUP($A30,'Trial Balance'!$A:$ZZ,E$1,FALSE)/1000</f>
        <v>3.085</v>
      </c>
      <c r="F30" s="5">
        <f>VLOOKUP($A30,'Trial Balance'!$A:$ZZ,F$1,FALSE)/1000</f>
        <v>6.008</v>
      </c>
      <c r="G30" s="185">
        <f>VLOOKUP($A30,'Trial Balance'!$A:$ZZ,G$1,FALSE)/1000</f>
        <v>4.0214999999999996</v>
      </c>
      <c r="H30" s="185">
        <f>VLOOKUP($A30,'Trial Balance'!$A:$ZZ,H$1,FALSE)/1000</f>
        <v>15.085750000000001</v>
      </c>
      <c r="I30" s="120">
        <f t="shared" si="1"/>
        <v>8.2795579999999998</v>
      </c>
      <c r="J30" s="111">
        <f>VLOOKUP($A30,'Total Poles'!$A:$AAB,J$1,FALSE)/1000</f>
        <v>0.36799999999999999</v>
      </c>
      <c r="K30" s="178">
        <f>VLOOKUP($A30,'Total Poles'!$A:$AAB,K$1,FALSE)/1000</f>
        <v>0.36799999999999999</v>
      </c>
      <c r="L30" s="5">
        <f>VLOOKUP($A30,'Total Poles'!$A:$AAB,L$1,FALSE)/1000</f>
        <v>0.36799999999999999</v>
      </c>
      <c r="M30" s="5">
        <f>VLOOKUP($A30,'Total Poles'!$A:$AAB,M$1,FALSE)/1000</f>
        <v>0.36799999999999999</v>
      </c>
      <c r="N30" s="185">
        <f>VLOOKUP($A30,'Total Poles'!$A:$AAB,N$1,FALSE)/1000</f>
        <v>0.39800000000000002</v>
      </c>
      <c r="O30" s="185">
        <f>VLOOKUP($A30,'Total Poles'!$A:$AAB,O$1,FALSE)/1000</f>
        <v>0.39900000000000002</v>
      </c>
      <c r="P30" s="120">
        <f t="shared" si="2"/>
        <v>0.374</v>
      </c>
      <c r="Q30" s="109">
        <f t="shared" si="3"/>
        <v>74.46546195652175</v>
      </c>
      <c r="R30" s="188">
        <f t="shared" si="4"/>
        <v>2.3913043478260869</v>
      </c>
      <c r="S30" s="6">
        <f t="shared" si="5"/>
        <v>8.383152173913043</v>
      </c>
      <c r="T30" s="6">
        <f t="shared" si="6"/>
        <v>16.326086956521738</v>
      </c>
      <c r="U30" s="266">
        <f t="shared" si="7"/>
        <v>10.104271356783919</v>
      </c>
      <c r="V30" s="266">
        <f t="shared" si="8"/>
        <v>37.808897243107772</v>
      </c>
      <c r="W30" s="114">
        <f t="shared" si="9"/>
        <v>22.334055358313311</v>
      </c>
    </row>
    <row r="31" spans="1:23" x14ac:dyDescent="0.25">
      <c r="A31" s="32" t="s">
        <v>27</v>
      </c>
      <c r="B31" s="450"/>
      <c r="C31" s="111">
        <f>VLOOKUP($A31,'Trial Balance'!$A:$ZZ,C$1,FALSE)/1000</f>
        <v>14.85782</v>
      </c>
      <c r="D31" s="178">
        <f>VLOOKUP($A31,'Trial Balance'!$A:$ZZ,D$1,FALSE)/1000</f>
        <v>11.86566</v>
      </c>
      <c r="E31" s="5">
        <f>VLOOKUP($A31,'Trial Balance'!$A:$ZZ,E$1,FALSE)/1000</f>
        <v>7.1790000000000003</v>
      </c>
      <c r="F31" s="5">
        <f>VLOOKUP($A31,'Trial Balance'!$A:$ZZ,F$1,FALSE)/1000</f>
        <v>5.6912000000000003</v>
      </c>
      <c r="G31" s="185">
        <f>VLOOKUP($A31,'Trial Balance'!$A:$ZZ,G$1,FALSE)/1000</f>
        <v>22.147200000000002</v>
      </c>
      <c r="H31" s="185">
        <f>VLOOKUP($A31,'Trial Balance'!$A:$ZZ,H$1,FALSE)/1000</f>
        <v>22.698880000000003</v>
      </c>
      <c r="I31" s="120">
        <f t="shared" si="1"/>
        <v>12.348176</v>
      </c>
      <c r="J31" s="111">
        <f>VLOOKUP($A31,'Total Poles'!$A:$AAB,J$1,FALSE)/1000</f>
        <v>1.5549999999999999</v>
      </c>
      <c r="K31" s="178">
        <f>VLOOKUP($A31,'Total Poles'!$A:$AAB,K$1,FALSE)/1000</f>
        <v>1.5680000000000001</v>
      </c>
      <c r="L31" s="5">
        <f>VLOOKUP($A31,'Total Poles'!$A:$AAB,L$1,FALSE)/1000</f>
        <v>1.5820000000000001</v>
      </c>
      <c r="M31" s="5">
        <f>VLOOKUP($A31,'Total Poles'!$A:$AAB,M$1,FALSE)/1000</f>
        <v>1.5980000000000001</v>
      </c>
      <c r="N31" s="185">
        <f>VLOOKUP($A31,'Total Poles'!$A:$AAB,N$1,FALSE)/1000</f>
        <v>1.5980000000000001</v>
      </c>
      <c r="O31" s="185">
        <f>VLOOKUP($A31,'Total Poles'!$A:$AAB,O$1,FALSE)/1000</f>
        <v>0.39800000000000002</v>
      </c>
      <c r="P31" s="120">
        <f t="shared" si="2"/>
        <v>1.5802</v>
      </c>
      <c r="Q31" s="109">
        <f t="shared" si="3"/>
        <v>9.5548681672025726</v>
      </c>
      <c r="R31" s="188">
        <f t="shared" si="4"/>
        <v>7.5673852040816323</v>
      </c>
      <c r="S31" s="6">
        <f t="shared" si="5"/>
        <v>4.5379266750948171</v>
      </c>
      <c r="T31" s="6">
        <f t="shared" si="6"/>
        <v>3.5614518147684606</v>
      </c>
      <c r="U31" s="266">
        <f t="shared" si="7"/>
        <v>13.859324155193992</v>
      </c>
      <c r="V31" s="266">
        <f t="shared" si="8"/>
        <v>57.032361809045227</v>
      </c>
      <c r="W31" s="114">
        <f t="shared" si="9"/>
        <v>7.8161912032682945</v>
      </c>
    </row>
    <row r="32" spans="1:23" x14ac:dyDescent="0.25">
      <c r="A32" s="32" t="s">
        <v>28</v>
      </c>
      <c r="B32" s="450"/>
      <c r="C32" s="111">
        <f>VLOOKUP($A32,'Trial Balance'!$A:$ZZ,C$1,FALSE)/1000</f>
        <v>19146.435460000001</v>
      </c>
      <c r="D32" s="178">
        <f>VLOOKUP($A32,'Trial Balance'!$A:$ZZ,D$1,FALSE)/1000</f>
        <v>19975.307250000002</v>
      </c>
      <c r="E32" s="5">
        <f>VLOOKUP($A32,'Trial Balance'!$A:$ZZ,E$1,FALSE)/1000</f>
        <v>23009.022629999999</v>
      </c>
      <c r="F32" s="5">
        <f>VLOOKUP($A32,'Trial Balance'!$A:$ZZ,F$1,FALSE)/1000</f>
        <v>23076.040739999997</v>
      </c>
      <c r="G32" s="185">
        <f>VLOOKUP($A32,'Trial Balance'!$A:$ZZ,G$1,FALSE)/1000</f>
        <v>22758.930840000001</v>
      </c>
      <c r="H32" s="185">
        <f>VLOOKUP($A32,'Trial Balance'!$A:$ZZ,H$1,FALSE)/1000</f>
        <v>22684.071960000001</v>
      </c>
      <c r="I32" s="120">
        <f t="shared" si="1"/>
        <v>21593.147384000004</v>
      </c>
      <c r="J32" s="111">
        <f>VLOOKUP($A32,'Total Poles'!$A:$AAB,J$1,FALSE)/1000</f>
        <v>1619.809</v>
      </c>
      <c r="K32" s="178">
        <f>VLOOKUP($A32,'Total Poles'!$A:$AAB,K$1,FALSE)/1000</f>
        <v>1623.7529999999999</v>
      </c>
      <c r="L32" s="5">
        <f>VLOOKUP($A32,'Total Poles'!$A:$AAB,L$1,FALSE)/1000</f>
        <v>1625.6289999999999</v>
      </c>
      <c r="M32" s="5">
        <f>VLOOKUP($A32,'Total Poles'!$A:$AAB,M$1,FALSE)/1000</f>
        <v>1613.008</v>
      </c>
      <c r="N32" s="185">
        <f>VLOOKUP($A32,'Total Poles'!$A:$AAB,N$1,FALSE)/1000</f>
        <v>1625.0989999999999</v>
      </c>
      <c r="O32" s="185">
        <f>VLOOKUP($A32,'Total Poles'!$A:$AAB,O$1,FALSE)/1000</f>
        <v>1628.4659999999999</v>
      </c>
      <c r="P32" s="120">
        <f t="shared" si="2"/>
        <v>1621.4595999999999</v>
      </c>
      <c r="Q32" s="109">
        <f t="shared" si="3"/>
        <v>11.820180934912697</v>
      </c>
      <c r="R32" s="188">
        <f t="shared" si="4"/>
        <v>12.301937086490373</v>
      </c>
      <c r="S32" s="6">
        <f t="shared" si="5"/>
        <v>14.153919885779597</v>
      </c>
      <c r="T32" s="6">
        <f t="shared" si="6"/>
        <v>14.306215927013378</v>
      </c>
      <c r="U32" s="266">
        <f t="shared" si="7"/>
        <v>14.004642695614237</v>
      </c>
      <c r="V32" s="266">
        <f t="shared" si="8"/>
        <v>13.929717881736556</v>
      </c>
      <c r="W32" s="114">
        <f t="shared" si="9"/>
        <v>13.317379305962055</v>
      </c>
    </row>
    <row r="33" spans="1:23" x14ac:dyDescent="0.25">
      <c r="A33" s="32" t="s">
        <v>29</v>
      </c>
      <c r="B33" s="450"/>
      <c r="C33" s="111">
        <f>VLOOKUP($A33,'Trial Balance'!$A:$ZZ,C$1,FALSE)/1000</f>
        <v>710.80449999999996</v>
      </c>
      <c r="D33" s="178">
        <f>VLOOKUP($A33,'Trial Balance'!$A:$ZZ,D$1,FALSE)/1000</f>
        <v>691.57677999999999</v>
      </c>
      <c r="E33" s="5">
        <f>VLOOKUP($A33,'Trial Balance'!$A:$ZZ,E$1,FALSE)/1000</f>
        <v>600.59557999999993</v>
      </c>
      <c r="F33" s="5">
        <f>VLOOKUP($A33,'Trial Balance'!$A:$ZZ,F$1,FALSE)/1000</f>
        <v>415.70146999999997</v>
      </c>
      <c r="G33" s="185">
        <f>VLOOKUP($A33,'Trial Balance'!$A:$ZZ,G$1,FALSE)/1000</f>
        <v>500.94196999999997</v>
      </c>
      <c r="H33" s="185">
        <f>VLOOKUP($A33,'Trial Balance'!$A:$ZZ,H$1,FALSE)/1000</f>
        <v>3104.0128500000001</v>
      </c>
      <c r="I33" s="120">
        <f t="shared" si="1"/>
        <v>583.92405999999994</v>
      </c>
      <c r="J33" s="111">
        <f>VLOOKUP($A33,'Total Poles'!$A:$AAB,J$1,FALSE)/1000</f>
        <v>49.484000000000002</v>
      </c>
      <c r="K33" s="178">
        <f>VLOOKUP($A33,'Total Poles'!$A:$AAB,K$1,FALSE)/1000</f>
        <v>48.514000000000003</v>
      </c>
      <c r="L33" s="5">
        <f>VLOOKUP($A33,'Total Poles'!$A:$AAB,L$1,FALSE)/1000</f>
        <v>48.911000000000001</v>
      </c>
      <c r="M33" s="5">
        <f>VLOOKUP($A33,'Total Poles'!$A:$AAB,M$1,FALSE)/1000</f>
        <v>48.789000000000001</v>
      </c>
      <c r="N33" s="185">
        <f>VLOOKUP($A33,'Total Poles'!$A:$AAB,N$1,FALSE)/1000</f>
        <v>49.241</v>
      </c>
      <c r="O33" s="185">
        <f>VLOOKUP($A33,'Total Poles'!$A:$AAB,O$1,FALSE)/1000</f>
        <v>49.72</v>
      </c>
      <c r="P33" s="120">
        <f t="shared" si="2"/>
        <v>48.987799999999993</v>
      </c>
      <c r="Q33" s="109">
        <f t="shared" si="3"/>
        <v>14.364329884407081</v>
      </c>
      <c r="R33" s="188">
        <f t="shared" si="4"/>
        <v>14.255200148410767</v>
      </c>
      <c r="S33" s="6">
        <f t="shared" si="5"/>
        <v>12.279355973093985</v>
      </c>
      <c r="T33" s="6">
        <f t="shared" si="6"/>
        <v>8.5203933263645482</v>
      </c>
      <c r="U33" s="266">
        <f t="shared" si="7"/>
        <v>10.173269633029385</v>
      </c>
      <c r="V33" s="266">
        <f t="shared" si="8"/>
        <v>62.429864239742564</v>
      </c>
      <c r="W33" s="114">
        <f t="shared" si="9"/>
        <v>11.918509793061153</v>
      </c>
    </row>
    <row r="34" spans="1:23" x14ac:dyDescent="0.25">
      <c r="A34" s="32" t="s">
        <v>30</v>
      </c>
      <c r="B34" s="450"/>
      <c r="C34" s="111">
        <f>VLOOKUP($A34,'Trial Balance'!$A:$ZZ,C$1,FALSE)/1000</f>
        <v>44.177680000000002</v>
      </c>
      <c r="D34" s="178">
        <f>VLOOKUP($A34,'Trial Balance'!$A:$ZZ,D$1,FALSE)/1000</f>
        <v>39.041870000000003</v>
      </c>
      <c r="E34" s="5">
        <f>VLOOKUP($A34,'Trial Balance'!$A:$ZZ,E$1,FALSE)/1000</f>
        <v>45.253579999999999</v>
      </c>
      <c r="F34" s="5">
        <f>VLOOKUP($A34,'Trial Balance'!$A:$ZZ,F$1,FALSE)/1000</f>
        <v>46.383760000000002</v>
      </c>
      <c r="G34" s="185">
        <f>VLOOKUP($A34,'Trial Balance'!$A:$ZZ,G$1,FALSE)/1000</f>
        <v>112.0243</v>
      </c>
      <c r="H34" s="185">
        <f>VLOOKUP($A34,'Trial Balance'!$A:$ZZ,H$1,FALSE)/1000</f>
        <v>39.382179999999998</v>
      </c>
      <c r="I34" s="120">
        <f t="shared" si="1"/>
        <v>57.376238000000001</v>
      </c>
      <c r="J34" s="111">
        <f>VLOOKUP($A34,'Total Poles'!$A:$AAB,J$1,FALSE)/1000</f>
        <v>10.429</v>
      </c>
      <c r="K34" s="178">
        <f>VLOOKUP($A34,'Total Poles'!$A:$AAB,K$1,FALSE)/1000</f>
        <v>10.544</v>
      </c>
      <c r="L34" s="5">
        <f>VLOOKUP($A34,'Total Poles'!$A:$AAB,L$1,FALSE)/1000</f>
        <v>10.739000000000001</v>
      </c>
      <c r="M34" s="5">
        <f>VLOOKUP($A34,'Total Poles'!$A:$AAB,M$1,FALSE)/1000</f>
        <v>11.048999999999999</v>
      </c>
      <c r="N34" s="185">
        <f>VLOOKUP($A34,'Total Poles'!$A:$AAB,N$1,FALSE)/1000</f>
        <v>11.275</v>
      </c>
      <c r="O34" s="185">
        <f>VLOOKUP($A34,'Total Poles'!$A:$AAB,O$1,FALSE)/1000</f>
        <v>11.352</v>
      </c>
      <c r="P34" s="120">
        <f t="shared" si="2"/>
        <v>10.807199999999998</v>
      </c>
      <c r="Q34" s="109">
        <f t="shared" si="3"/>
        <v>4.2360418065011025</v>
      </c>
      <c r="R34" s="188">
        <f t="shared" si="4"/>
        <v>3.7027570182094083</v>
      </c>
      <c r="S34" s="6">
        <f t="shared" si="5"/>
        <v>4.2139472949064158</v>
      </c>
      <c r="T34" s="6">
        <f t="shared" si="6"/>
        <v>4.198005249343832</v>
      </c>
      <c r="U34" s="266">
        <f t="shared" si="7"/>
        <v>9.9356363636363625</v>
      </c>
      <c r="V34" s="266">
        <f t="shared" si="8"/>
        <v>3.4691842847075405</v>
      </c>
      <c r="W34" s="114">
        <f t="shared" si="9"/>
        <v>5.2572775465194237</v>
      </c>
    </row>
    <row r="35" spans="1:23" x14ac:dyDescent="0.25">
      <c r="A35" s="32" t="s">
        <v>31</v>
      </c>
      <c r="B35" s="450"/>
      <c r="C35" s="111">
        <f>VLOOKUP($A35,'Trial Balance'!$A:$ZZ,C$1,FALSE)/1000</f>
        <v>100.328</v>
      </c>
      <c r="D35" s="178">
        <f>VLOOKUP($A35,'Trial Balance'!$A:$ZZ,D$1,FALSE)/1000</f>
        <v>72.343999999999994</v>
      </c>
      <c r="E35" s="5">
        <f>VLOOKUP($A35,'Trial Balance'!$A:$ZZ,E$1,FALSE)/1000</f>
        <v>65.738199999999992</v>
      </c>
      <c r="F35" s="5">
        <f>VLOOKUP($A35,'Trial Balance'!$A:$ZZ,F$1,FALSE)/1000</f>
        <v>61.148400000000002</v>
      </c>
      <c r="G35" s="185">
        <f>VLOOKUP($A35,'Trial Balance'!$A:$ZZ,G$1,FALSE)/1000</f>
        <v>89.895160000000004</v>
      </c>
      <c r="H35" s="185">
        <f>VLOOKUP($A35,'Trial Balance'!$A:$ZZ,H$1,FALSE)/1000</f>
        <v>102.52775</v>
      </c>
      <c r="I35" s="120">
        <f t="shared" si="1"/>
        <v>77.890751999999992</v>
      </c>
      <c r="J35" s="111">
        <f>VLOOKUP($A35,'Total Poles'!$A:$AAB,J$1,FALSE)/1000</f>
        <v>3.4920683700440529</v>
      </c>
      <c r="K35" s="178">
        <f>VLOOKUP($A35,'Total Poles'!$A:$AAB,K$1,FALSE)/1000</f>
        <v>3.50752</v>
      </c>
      <c r="L35" s="5">
        <f>VLOOKUP($A35,'Total Poles'!$A:$AAB,L$1,FALSE)/1000</f>
        <v>3.5230399999999999</v>
      </c>
      <c r="M35" s="5">
        <f>VLOOKUP($A35,'Total Poles'!$A:$AAB,M$1,FALSE)/1000</f>
        <v>5.048</v>
      </c>
      <c r="N35" s="185">
        <f>VLOOKUP($A35,'Total Poles'!$A:$AAB,N$1,FALSE)/1000</f>
        <v>5.1029999999999998</v>
      </c>
      <c r="O35" s="185">
        <f>VLOOKUP($A35,'Total Poles'!$A:$AAB,O$1,FALSE)/1000</f>
        <v>5.1159999999999997</v>
      </c>
      <c r="P35" s="120">
        <f t="shared" si="2"/>
        <v>4.134725674008811</v>
      </c>
      <c r="Q35" s="109">
        <f t="shared" si="3"/>
        <v>28.730250776485899</v>
      </c>
      <c r="R35" s="188">
        <f t="shared" si="4"/>
        <v>20.625399142414011</v>
      </c>
      <c r="S35" s="6">
        <f t="shared" si="5"/>
        <v>18.659509968663425</v>
      </c>
      <c r="T35" s="6">
        <f t="shared" si="6"/>
        <v>12.11339144215531</v>
      </c>
      <c r="U35" s="266">
        <f t="shared" si="7"/>
        <v>17.616139525769157</v>
      </c>
      <c r="V35" s="266">
        <f t="shared" si="8"/>
        <v>20.04060789679437</v>
      </c>
      <c r="W35" s="114">
        <f t="shared" si="9"/>
        <v>19.548938171097561</v>
      </c>
    </row>
    <row r="36" spans="1:23" x14ac:dyDescent="0.25">
      <c r="A36" s="32" t="s">
        <v>33</v>
      </c>
      <c r="B36" s="450"/>
      <c r="C36" s="111">
        <f>VLOOKUP($A36,'Trial Balance'!$A:$ZZ,C$1,FALSE)/1000</f>
        <v>0</v>
      </c>
      <c r="D36" s="178">
        <f>VLOOKUP($A36,'Trial Balance'!$A:$ZZ,D$1,FALSE)/1000</f>
        <v>0</v>
      </c>
      <c r="E36" s="5">
        <f>VLOOKUP($A36,'Trial Balance'!$A:$ZZ,E$1,FALSE)/1000</f>
        <v>0</v>
      </c>
      <c r="F36" s="5">
        <f>VLOOKUP($A36,'Trial Balance'!$A:$ZZ,F$1,FALSE)/1000</f>
        <v>0</v>
      </c>
      <c r="G36" s="185">
        <f>VLOOKUP($A36,'Trial Balance'!$A:$ZZ,G$1,FALSE)/1000</f>
        <v>0</v>
      </c>
      <c r="H36" s="185">
        <f>VLOOKUP($A36,'Trial Balance'!$A:$ZZ,H$1,FALSE)/1000</f>
        <v>0</v>
      </c>
      <c r="I36" s="120">
        <v>0</v>
      </c>
      <c r="J36" s="111">
        <f>VLOOKUP($A36,'Total Poles'!$A:$AAB,J$1,FALSE)/1000</f>
        <v>3.1379999999999999</v>
      </c>
      <c r="K36" s="178">
        <f>VLOOKUP($A36,'Total Poles'!$A:$AAB,K$1,FALSE)/1000</f>
        <v>3.1379999999999999</v>
      </c>
      <c r="L36" s="5">
        <f>VLOOKUP($A36,'Total Poles'!$A:$AAB,L$1,FALSE)/1000</f>
        <v>3.1379999999999999</v>
      </c>
      <c r="M36" s="5">
        <f>VLOOKUP($A36,'Total Poles'!$A:$AAB,M$1,FALSE)/1000</f>
        <v>3.145</v>
      </c>
      <c r="N36" s="185">
        <f>VLOOKUP($A36,'Total Poles'!$A:$AAB,N$1,FALSE)/1000</f>
        <v>3.145</v>
      </c>
      <c r="O36" s="185">
        <f>VLOOKUP($A36,'Total Poles'!$A:$AAB,O$1,FALSE)/1000</f>
        <v>3.145</v>
      </c>
      <c r="P36" s="120">
        <f t="shared" si="2"/>
        <v>3.1407999999999996</v>
      </c>
      <c r="Q36" s="109">
        <f t="shared" si="3"/>
        <v>0</v>
      </c>
      <c r="R36" s="188">
        <f t="shared" si="4"/>
        <v>0</v>
      </c>
      <c r="S36" s="6">
        <f t="shared" si="5"/>
        <v>0</v>
      </c>
      <c r="T36" s="6">
        <f t="shared" si="6"/>
        <v>0</v>
      </c>
      <c r="U36" s="266">
        <f t="shared" si="7"/>
        <v>0</v>
      </c>
      <c r="V36" s="266">
        <f t="shared" si="8"/>
        <v>0</v>
      </c>
      <c r="W36" s="114">
        <v>0</v>
      </c>
    </row>
    <row r="37" spans="1:23" x14ac:dyDescent="0.25">
      <c r="A37" s="32" t="s">
        <v>34</v>
      </c>
      <c r="B37" s="450"/>
      <c r="C37" s="111">
        <f>VLOOKUP($A37,'Trial Balance'!$A:$ZZ,C$1,FALSE)/1000</f>
        <v>0.16991999999999999</v>
      </c>
      <c r="D37" s="178">
        <f>VLOOKUP($A37,'Trial Balance'!$A:$ZZ,D$1,FALSE)/1000</f>
        <v>3.5963099999999999</v>
      </c>
      <c r="E37" s="5">
        <f>VLOOKUP($A37,'Trial Balance'!$A:$ZZ,E$1,FALSE)/1000</f>
        <v>27.053819999999998</v>
      </c>
      <c r="F37" s="5">
        <f>VLOOKUP($A37,'Trial Balance'!$A:$ZZ,F$1,FALSE)/1000</f>
        <v>50.462569999999999</v>
      </c>
      <c r="G37" s="185">
        <f>VLOOKUP($A37,'Trial Balance'!$A:$ZZ,G$1,FALSE)/1000</f>
        <v>32.937580000000004</v>
      </c>
      <c r="H37" s="185">
        <f>VLOOKUP($A37,'Trial Balance'!$A:$ZZ,H$1,FALSE)/1000</f>
        <v>92.014929999999993</v>
      </c>
      <c r="I37" s="120">
        <f t="shared" si="1"/>
        <v>22.84404</v>
      </c>
      <c r="J37" s="111">
        <f>VLOOKUP($A37,'Total Poles'!$A:$AAB,J$1,FALSE)/1000</f>
        <v>6.4109999999999996</v>
      </c>
      <c r="K37" s="178">
        <f>VLOOKUP($A37,'Total Poles'!$A:$AAB,K$1,FALSE)/1000</f>
        <v>6.3470000000000004</v>
      </c>
      <c r="L37" s="5">
        <f>VLOOKUP($A37,'Total Poles'!$A:$AAB,L$1,FALSE)/1000</f>
        <v>6.3369999999999997</v>
      </c>
      <c r="M37" s="5">
        <f>VLOOKUP($A37,'Total Poles'!$A:$AAB,M$1,FALSE)/1000</f>
        <v>6.36</v>
      </c>
      <c r="N37" s="185">
        <f>VLOOKUP($A37,'Total Poles'!$A:$AAB,N$1,FALSE)/1000</f>
        <v>6.38</v>
      </c>
      <c r="O37" s="185">
        <f>VLOOKUP($A37,'Total Poles'!$A:$AAB,O$1,FALSE)/1000</f>
        <v>6.3550000000000004</v>
      </c>
      <c r="P37" s="120">
        <f t="shared" si="2"/>
        <v>6.3669999999999991</v>
      </c>
      <c r="Q37" s="109">
        <f t="shared" si="3"/>
        <v>2.6504445484323819E-2</v>
      </c>
      <c r="R37" s="188">
        <f t="shared" si="4"/>
        <v>0.56661572396407744</v>
      </c>
      <c r="S37" s="6">
        <f t="shared" si="5"/>
        <v>4.2691841565409501</v>
      </c>
      <c r="T37" s="6">
        <f t="shared" si="6"/>
        <v>7.9343663522012573</v>
      </c>
      <c r="U37" s="266">
        <f t="shared" si="7"/>
        <v>5.1626300940438883</v>
      </c>
      <c r="V37" s="266">
        <f t="shared" si="8"/>
        <v>14.47913926042486</v>
      </c>
      <c r="W37" s="114">
        <f t="shared" si="9"/>
        <v>3.5918601544468993</v>
      </c>
    </row>
    <row r="38" spans="1:23" x14ac:dyDescent="0.25">
      <c r="A38" s="32" t="s">
        <v>35</v>
      </c>
      <c r="B38" s="450"/>
      <c r="C38" s="111">
        <f>VLOOKUP($A38,'Trial Balance'!$A:$ZZ,C$1,FALSE)/1000</f>
        <v>565.78168000000005</v>
      </c>
      <c r="D38" s="178">
        <f>VLOOKUP($A38,'Trial Balance'!$A:$ZZ,D$1,FALSE)/1000</f>
        <v>695.61703</v>
      </c>
      <c r="E38" s="5">
        <f>VLOOKUP($A38,'Trial Balance'!$A:$ZZ,E$1,FALSE)/1000</f>
        <v>640.13204000000007</v>
      </c>
      <c r="F38" s="5">
        <f>VLOOKUP($A38,'Trial Balance'!$A:$ZZ,F$1,FALSE)/1000</f>
        <v>566.7108199999999</v>
      </c>
      <c r="G38" s="185">
        <f>VLOOKUP($A38,'Trial Balance'!$A:$ZZ,G$1,FALSE)/1000</f>
        <v>699.36095</v>
      </c>
      <c r="H38" s="185">
        <f>VLOOKUP($A38,'Trial Balance'!$A:$ZZ,H$1,FALSE)/1000</f>
        <v>478.61412999999999</v>
      </c>
      <c r="I38" s="120">
        <f t="shared" si="1"/>
        <v>633.52050399999985</v>
      </c>
      <c r="J38" s="111">
        <f>VLOOKUP($A38,'Total Poles'!$A:$AAB,J$1,FALSE)/1000</f>
        <v>26.988</v>
      </c>
      <c r="K38" s="178">
        <f>VLOOKUP($A38,'Total Poles'!$A:$AAB,K$1,FALSE)/1000</f>
        <v>26.988</v>
      </c>
      <c r="L38" s="5">
        <f>VLOOKUP($A38,'Total Poles'!$A:$AAB,L$1,FALSE)/1000</f>
        <v>26.991</v>
      </c>
      <c r="M38" s="5">
        <f>VLOOKUP($A38,'Total Poles'!$A:$AAB,M$1,FALSE)/1000</f>
        <v>26.946999999999999</v>
      </c>
      <c r="N38" s="185">
        <f>VLOOKUP($A38,'Total Poles'!$A:$AAB,N$1,FALSE)/1000</f>
        <v>27.2</v>
      </c>
      <c r="O38" s="185">
        <f>VLOOKUP($A38,'Total Poles'!$A:$AAB,O$1,FALSE)/1000</f>
        <v>27.306999999999999</v>
      </c>
      <c r="P38" s="120">
        <f t="shared" si="2"/>
        <v>27.0228</v>
      </c>
      <c r="Q38" s="109">
        <f t="shared" si="3"/>
        <v>20.964194456795614</v>
      </c>
      <c r="R38" s="188">
        <f t="shared" si="4"/>
        <v>25.775049281161998</v>
      </c>
      <c r="S38" s="6">
        <f t="shared" si="5"/>
        <v>23.716499573932055</v>
      </c>
      <c r="T38" s="6">
        <f t="shared" si="6"/>
        <v>21.030571863287189</v>
      </c>
      <c r="U38" s="266">
        <f t="shared" si="7"/>
        <v>25.711799632352943</v>
      </c>
      <c r="V38" s="266">
        <f t="shared" si="8"/>
        <v>17.527158970227415</v>
      </c>
      <c r="W38" s="114">
        <f t="shared" si="9"/>
        <v>23.439622961505961</v>
      </c>
    </row>
    <row r="39" spans="1:23" x14ac:dyDescent="0.25">
      <c r="A39" s="32" t="s">
        <v>36</v>
      </c>
      <c r="B39" s="450"/>
      <c r="C39" s="111">
        <f>VLOOKUP($A39,'Trial Balance'!$A:$ZZ,C$1,FALSE)/1000</f>
        <v>157.25</v>
      </c>
      <c r="D39" s="178">
        <f>VLOOKUP($A39,'Trial Balance'!$A:$ZZ,D$1,FALSE)/1000</f>
        <v>360.22500000000002</v>
      </c>
      <c r="E39" s="5">
        <f>VLOOKUP($A39,'Trial Balance'!$A:$ZZ,E$1,FALSE)/1000</f>
        <v>334.29199999999997</v>
      </c>
      <c r="F39" s="5">
        <f>VLOOKUP($A39,'Trial Balance'!$A:$ZZ,F$1,FALSE)/1000</f>
        <v>144.965</v>
      </c>
      <c r="G39" s="185">
        <f>VLOOKUP($A39,'Trial Balance'!$A:$ZZ,G$1,FALSE)/1000</f>
        <v>259.26499999999999</v>
      </c>
      <c r="H39" s="185">
        <f>VLOOKUP($A39,'Trial Balance'!$A:$ZZ,H$1,FALSE)/1000</f>
        <v>275.24900000000002</v>
      </c>
      <c r="I39" s="120">
        <f t="shared" si="1"/>
        <v>251.19940000000003</v>
      </c>
      <c r="J39" s="111">
        <f>VLOOKUP($A39,'Total Poles'!$A:$AAB,J$1,FALSE)/1000</f>
        <v>9.7249999999999996</v>
      </c>
      <c r="K39" s="178">
        <f>VLOOKUP($A39,'Total Poles'!$A:$AAB,K$1,FALSE)/1000</f>
        <v>9.7080000000000002</v>
      </c>
      <c r="L39" s="5">
        <f>VLOOKUP($A39,'Total Poles'!$A:$AAB,L$1,FALSE)/1000</f>
        <v>9.7189999999999994</v>
      </c>
      <c r="M39" s="5">
        <f>VLOOKUP($A39,'Total Poles'!$A:$AAB,M$1,FALSE)/1000</f>
        <v>9.8000000000000007</v>
      </c>
      <c r="N39" s="185">
        <f>VLOOKUP($A39,'Total Poles'!$A:$AAB,N$1,FALSE)/1000</f>
        <v>10.113</v>
      </c>
      <c r="O39" s="185">
        <f>VLOOKUP($A39,'Total Poles'!$A:$AAB,O$1,FALSE)/1000</f>
        <v>10.196</v>
      </c>
      <c r="P39" s="120">
        <f t="shared" si="2"/>
        <v>9.8129999999999988</v>
      </c>
      <c r="Q39" s="109">
        <f t="shared" si="3"/>
        <v>16.169665809768638</v>
      </c>
      <c r="R39" s="188">
        <f t="shared" si="4"/>
        <v>37.105995055624227</v>
      </c>
      <c r="S39" s="6">
        <f t="shared" si="5"/>
        <v>34.395719724251464</v>
      </c>
      <c r="T39" s="6">
        <f t="shared" si="6"/>
        <v>14.792346938775509</v>
      </c>
      <c r="U39" s="266">
        <f t="shared" si="7"/>
        <v>25.636804113517254</v>
      </c>
      <c r="V39" s="266">
        <f t="shared" si="8"/>
        <v>26.995782659866617</v>
      </c>
      <c r="W39" s="114">
        <f t="shared" si="9"/>
        <v>25.620106328387418</v>
      </c>
    </row>
    <row r="40" spans="1:23" x14ac:dyDescent="0.25">
      <c r="A40" s="32" t="s">
        <v>37</v>
      </c>
      <c r="B40" s="450"/>
      <c r="C40" s="111">
        <f>VLOOKUP($A40,'Trial Balance'!$A:$ZZ,C$1,FALSE)/1000</f>
        <v>54.603300000000004</v>
      </c>
      <c r="D40" s="178">
        <f>VLOOKUP($A40,'Trial Balance'!$A:$ZZ,D$1,FALSE)/1000</f>
        <v>53.187760000000004</v>
      </c>
      <c r="E40" s="5">
        <f>VLOOKUP($A40,'Trial Balance'!$A:$ZZ,E$1,FALSE)/1000</f>
        <v>112.45003999999999</v>
      </c>
      <c r="F40" s="5">
        <f>VLOOKUP($A40,'Trial Balance'!$A:$ZZ,F$1,FALSE)/1000</f>
        <v>61.587499999999999</v>
      </c>
      <c r="G40" s="185">
        <f>VLOOKUP($A40,'Trial Balance'!$A:$ZZ,G$1,FALSE)/1000</f>
        <v>46.384740000000001</v>
      </c>
      <c r="H40" s="185">
        <f>VLOOKUP($A40,'Trial Balance'!$A:$ZZ,H$1,FALSE)/1000</f>
        <v>32.575429999999997</v>
      </c>
      <c r="I40" s="120">
        <f t="shared" si="1"/>
        <v>65.642668</v>
      </c>
      <c r="J40" s="111">
        <f>VLOOKUP($A40,'Total Poles'!$A:$AAB,J$1,FALSE)/1000</f>
        <v>8.4770000000000003</v>
      </c>
      <c r="K40" s="178">
        <f>VLOOKUP($A40,'Total Poles'!$A:$AAB,K$1,FALSE)/1000</f>
        <v>8.4770000000000003</v>
      </c>
      <c r="L40" s="5">
        <f>VLOOKUP($A40,'Total Poles'!$A:$AAB,L$1,FALSE)/1000</f>
        <v>8.4770000000000003</v>
      </c>
      <c r="M40" s="5">
        <f>VLOOKUP($A40,'Total Poles'!$A:$AAB,M$1,FALSE)/1000</f>
        <v>8.5109999999999992</v>
      </c>
      <c r="N40" s="185">
        <f>VLOOKUP($A40,'Total Poles'!$A:$AAB,N$1,FALSE)/1000</f>
        <v>8.5289999999999999</v>
      </c>
      <c r="O40" s="185">
        <f>VLOOKUP($A40,'Total Poles'!$A:$AAB,O$1,FALSE)/1000</f>
        <v>8.5519999999999996</v>
      </c>
      <c r="P40" s="120">
        <f t="shared" si="2"/>
        <v>8.4942000000000011</v>
      </c>
      <c r="Q40" s="109">
        <f t="shared" si="3"/>
        <v>6.4413471747080342</v>
      </c>
      <c r="R40" s="188">
        <f t="shared" si="4"/>
        <v>6.2743612126931696</v>
      </c>
      <c r="S40" s="6">
        <f t="shared" si="5"/>
        <v>13.265310841099444</v>
      </c>
      <c r="T40" s="6">
        <f t="shared" si="6"/>
        <v>7.2362237104923048</v>
      </c>
      <c r="U40" s="266">
        <f t="shared" si="7"/>
        <v>5.4384734435455506</v>
      </c>
      <c r="V40" s="266">
        <f t="shared" si="8"/>
        <v>3.8091007951356408</v>
      </c>
      <c r="W40" s="114">
        <f t="shared" si="9"/>
        <v>7.7311432765076997</v>
      </c>
    </row>
    <row r="41" spans="1:23" x14ac:dyDescent="0.25">
      <c r="A41" s="32" t="s">
        <v>38</v>
      </c>
      <c r="B41" s="450"/>
      <c r="C41" s="111">
        <f>VLOOKUP($A41,'Trial Balance'!$A:$ZZ,C$1,FALSE)/1000</f>
        <v>98.912279999999996</v>
      </c>
      <c r="D41" s="178">
        <f>VLOOKUP($A41,'Trial Balance'!$A:$ZZ,D$1,FALSE)/1000</f>
        <v>121.03975</v>
      </c>
      <c r="E41" s="5">
        <f>VLOOKUP($A41,'Trial Balance'!$A:$ZZ,E$1,FALSE)/1000</f>
        <v>117.00324000000001</v>
      </c>
      <c r="F41" s="5">
        <f>VLOOKUP($A41,'Trial Balance'!$A:$ZZ,F$1,FALSE)/1000</f>
        <v>188.62264999999999</v>
      </c>
      <c r="G41" s="185">
        <f>VLOOKUP($A41,'Trial Balance'!$A:$ZZ,G$1,FALSE)/1000</f>
        <v>134.71211</v>
      </c>
      <c r="H41" s="185">
        <f>VLOOKUP($A41,'Trial Balance'!$A:$ZZ,H$1,FALSE)/1000</f>
        <v>200.61420000000001</v>
      </c>
      <c r="I41" s="120">
        <f t="shared" si="1"/>
        <v>132.05800599999998</v>
      </c>
      <c r="J41" s="111">
        <f>VLOOKUP($A41,'Total Poles'!$A:$AAB,J$1,FALSE)/1000</f>
        <v>24.765999999999998</v>
      </c>
      <c r="K41" s="178">
        <f>VLOOKUP($A41,'Total Poles'!$A:$AAB,K$1,FALSE)/1000</f>
        <v>24.821999999999999</v>
      </c>
      <c r="L41" s="5">
        <f>VLOOKUP($A41,'Total Poles'!$A:$AAB,L$1,FALSE)/1000</f>
        <v>24.824000000000002</v>
      </c>
      <c r="M41" s="5">
        <f>VLOOKUP($A41,'Total Poles'!$A:$AAB,M$1,FALSE)/1000</f>
        <v>24.957000000000001</v>
      </c>
      <c r="N41" s="185">
        <f>VLOOKUP($A41,'Total Poles'!$A:$AAB,N$1,FALSE)/1000</f>
        <v>25.018999999999998</v>
      </c>
      <c r="O41" s="185">
        <f>VLOOKUP($A41,'Total Poles'!$A:$AAB,O$1,FALSE)/1000</f>
        <v>25.004999999999999</v>
      </c>
      <c r="P41" s="120">
        <f t="shared" si="2"/>
        <v>24.877600000000001</v>
      </c>
      <c r="Q41" s="109">
        <f t="shared" si="3"/>
        <v>3.9938738593232657</v>
      </c>
      <c r="R41" s="188">
        <f t="shared" si="4"/>
        <v>4.8763093223753122</v>
      </c>
      <c r="S41" s="6">
        <f t="shared" si="5"/>
        <v>4.7133113116339027</v>
      </c>
      <c r="T41" s="6">
        <f t="shared" si="6"/>
        <v>7.5579055976279195</v>
      </c>
      <c r="U41" s="266">
        <f t="shared" si="7"/>
        <v>5.3843922618809703</v>
      </c>
      <c r="V41" s="266">
        <f t="shared" si="8"/>
        <v>8.022963407318537</v>
      </c>
      <c r="W41" s="114">
        <f t="shared" si="9"/>
        <v>5.3051584705682746</v>
      </c>
    </row>
    <row r="42" spans="1:23" x14ac:dyDescent="0.25">
      <c r="A42" s="32" t="s">
        <v>39</v>
      </c>
      <c r="B42" s="450"/>
      <c r="C42" s="111">
        <f>VLOOKUP($A42,'Trial Balance'!$A:$ZZ,C$1,FALSE)/1000</f>
        <v>79.908810000000003</v>
      </c>
      <c r="D42" s="178">
        <f>VLOOKUP($A42,'Trial Balance'!$A:$ZZ,D$1,FALSE)/1000</f>
        <v>52.487360000000002</v>
      </c>
      <c r="E42" s="5">
        <f>VLOOKUP($A42,'Trial Balance'!$A:$ZZ,E$1,FALSE)/1000</f>
        <v>63.527269999999994</v>
      </c>
      <c r="F42" s="5">
        <f>VLOOKUP($A42,'Trial Balance'!$A:$ZZ,F$1,FALSE)/1000</f>
        <v>46.717669999999998</v>
      </c>
      <c r="G42" s="185">
        <f>VLOOKUP($A42,'Trial Balance'!$A:$ZZ,G$1,FALSE)/1000</f>
        <v>48.724879999999999</v>
      </c>
      <c r="H42" s="185">
        <f>VLOOKUP($A42,'Trial Balance'!$A:$ZZ,H$1,FALSE)/1000</f>
        <v>32.299999999999997</v>
      </c>
      <c r="I42" s="120">
        <f t="shared" si="1"/>
        <v>58.273198000000001</v>
      </c>
      <c r="J42" s="111">
        <f>VLOOKUP($A42,'Total Poles'!$A:$AAB,J$1,FALSE)/1000</f>
        <v>4.774</v>
      </c>
      <c r="K42" s="178">
        <f>VLOOKUP($A42,'Total Poles'!$A:$AAB,K$1,FALSE)/1000</f>
        <v>4.774</v>
      </c>
      <c r="L42" s="5">
        <f>VLOOKUP($A42,'Total Poles'!$A:$AAB,L$1,FALSE)/1000</f>
        <v>4.774</v>
      </c>
      <c r="M42" s="5">
        <f>VLOOKUP($A42,'Total Poles'!$A:$AAB,M$1,FALSE)/1000</f>
        <v>4.774</v>
      </c>
      <c r="N42" s="185">
        <f>VLOOKUP($A42,'Total Poles'!$A:$AAB,N$1,FALSE)/1000</f>
        <v>4.9829999999999997</v>
      </c>
      <c r="O42" s="185">
        <f>VLOOKUP($A42,'Total Poles'!$A:$AAB,O$1,FALSE)/1000</f>
        <v>4.7169999999999996</v>
      </c>
      <c r="P42" s="120">
        <f t="shared" si="2"/>
        <v>4.8158000000000003</v>
      </c>
      <c r="Q42" s="109">
        <f t="shared" si="3"/>
        <v>16.738334729786342</v>
      </c>
      <c r="R42" s="188">
        <f t="shared" si="4"/>
        <v>10.994419773774613</v>
      </c>
      <c r="S42" s="6">
        <f t="shared" si="5"/>
        <v>13.30692710515291</v>
      </c>
      <c r="T42" s="6">
        <f t="shared" si="6"/>
        <v>9.7858546292417259</v>
      </c>
      <c r="U42" s="266">
        <f t="shared" si="7"/>
        <v>9.7782219546457956</v>
      </c>
      <c r="V42" s="266">
        <f t="shared" si="8"/>
        <v>6.8475726097095615</v>
      </c>
      <c r="W42" s="114">
        <f t="shared" si="9"/>
        <v>12.120751638520277</v>
      </c>
    </row>
    <row r="43" spans="1:23" x14ac:dyDescent="0.25">
      <c r="A43" s="32" t="s">
        <v>40</v>
      </c>
      <c r="B43" s="450"/>
      <c r="C43" s="111">
        <f>VLOOKUP($A43,'Trial Balance'!$A:$ZZ,C$1,FALSE)/1000</f>
        <v>68.130579999999995</v>
      </c>
      <c r="D43" s="178">
        <f>VLOOKUP($A43,'Trial Balance'!$A:$ZZ,D$1,FALSE)/1000</f>
        <v>32.859960000000001</v>
      </c>
      <c r="E43" s="5">
        <f>VLOOKUP($A43,'Trial Balance'!$A:$ZZ,E$1,FALSE)/1000</f>
        <v>175.17175</v>
      </c>
      <c r="F43" s="5">
        <f>VLOOKUP($A43,'Trial Balance'!$A:$ZZ,F$1,FALSE)/1000</f>
        <v>214.12956349999999</v>
      </c>
      <c r="G43" s="185">
        <f>VLOOKUP($A43,'Trial Balance'!$A:$ZZ,G$1,FALSE)/1000</f>
        <v>95.225289999999987</v>
      </c>
      <c r="H43" s="185">
        <f>VLOOKUP($A43,'Trial Balance'!$A:$ZZ,H$1,FALSE)/1000</f>
        <v>77.078509999999994</v>
      </c>
      <c r="I43" s="120">
        <f t="shared" si="1"/>
        <v>117.10342869999999</v>
      </c>
      <c r="J43" s="111">
        <f>VLOOKUP($A43,'Total Poles'!$A:$AAB,J$1,FALSE)/1000</f>
        <v>12.435</v>
      </c>
      <c r="K43" s="178">
        <f>VLOOKUP($A43,'Total Poles'!$A:$AAB,K$1,FALSE)/1000</f>
        <v>12.435</v>
      </c>
      <c r="L43" s="5">
        <f>VLOOKUP($A43,'Total Poles'!$A:$AAB,L$1,FALSE)/1000</f>
        <v>12.435</v>
      </c>
      <c r="M43" s="5">
        <f>VLOOKUP($A43,'Total Poles'!$A:$AAB,M$1,FALSE)/1000</f>
        <v>12.047000000000001</v>
      </c>
      <c r="N43" s="185">
        <f>VLOOKUP($A43,'Total Poles'!$A:$AAB,N$1,FALSE)/1000</f>
        <v>12.097</v>
      </c>
      <c r="O43" s="185">
        <f>VLOOKUP($A43,'Total Poles'!$A:$AAB,O$1,FALSE)/1000</f>
        <v>12.083</v>
      </c>
      <c r="P43" s="120">
        <f t="shared" si="2"/>
        <v>12.289800000000001</v>
      </c>
      <c r="Q43" s="109">
        <f t="shared" si="3"/>
        <v>5.4789368717330111</v>
      </c>
      <c r="R43" s="188">
        <f t="shared" si="4"/>
        <v>2.6425379975874548</v>
      </c>
      <c r="S43" s="6">
        <f t="shared" si="5"/>
        <v>14.086992360273422</v>
      </c>
      <c r="T43" s="6">
        <f t="shared" si="6"/>
        <v>17.774513447331284</v>
      </c>
      <c r="U43" s="266">
        <f t="shared" si="7"/>
        <v>7.8718103662064971</v>
      </c>
      <c r="V43" s="266">
        <f t="shared" si="8"/>
        <v>6.3790871472316475</v>
      </c>
      <c r="W43" s="114">
        <f t="shared" si="9"/>
        <v>9.5709582086263332</v>
      </c>
    </row>
    <row r="44" spans="1:23" x14ac:dyDescent="0.25">
      <c r="A44" s="32" t="s">
        <v>41</v>
      </c>
      <c r="B44" s="450"/>
      <c r="C44" s="111">
        <f>VLOOKUP($A44,'Trial Balance'!$A:$ZZ,C$1,FALSE)/1000</f>
        <v>16.923580000000001</v>
      </c>
      <c r="D44" s="178">
        <f>VLOOKUP($A44,'Trial Balance'!$A:$ZZ,D$1,FALSE)/1000</f>
        <v>22.731159999999999</v>
      </c>
      <c r="E44" s="5">
        <f>VLOOKUP($A44,'Trial Balance'!$A:$ZZ,E$1,FALSE)/1000</f>
        <v>16.974229999999999</v>
      </c>
      <c r="F44" s="5">
        <f>VLOOKUP($A44,'Trial Balance'!$A:$ZZ,F$1,FALSE)/1000</f>
        <v>13.46923</v>
      </c>
      <c r="G44" s="185">
        <f>VLOOKUP($A44,'Trial Balance'!$A:$ZZ,G$1,FALSE)/1000</f>
        <v>3.2466599999999999</v>
      </c>
      <c r="H44" s="185">
        <f>VLOOKUP($A44,'Trial Balance'!$A:$ZZ,H$1,FALSE)/1000</f>
        <v>46.055480000000003</v>
      </c>
      <c r="I44" s="120">
        <f t="shared" si="1"/>
        <v>14.668972000000002</v>
      </c>
      <c r="J44" s="111">
        <f>VLOOKUP($A44,'Total Poles'!$A:$AAB,J$1,FALSE)/1000</f>
        <v>3.02</v>
      </c>
      <c r="K44" s="178">
        <f>VLOOKUP($A44,'Total Poles'!$A:$AAB,K$1,FALSE)/1000</f>
        <v>3.03</v>
      </c>
      <c r="L44" s="5">
        <f>VLOOKUP($A44,'Total Poles'!$A:$AAB,L$1,FALSE)/1000</f>
        <v>3.036</v>
      </c>
      <c r="M44" s="5">
        <f>VLOOKUP($A44,'Total Poles'!$A:$AAB,M$1,FALSE)/1000</f>
        <v>3.036</v>
      </c>
      <c r="N44" s="185">
        <f>VLOOKUP($A44,'Total Poles'!$A:$AAB,N$1,FALSE)/1000</f>
        <v>2.9750000000000001</v>
      </c>
      <c r="O44" s="185">
        <f>VLOOKUP($A44,'Total Poles'!$A:$AAB,O$1,FALSE)/1000</f>
        <v>2.9750000000000001</v>
      </c>
      <c r="P44" s="120">
        <f t="shared" si="2"/>
        <v>3.0194000000000001</v>
      </c>
      <c r="Q44" s="109">
        <f t="shared" si="3"/>
        <v>5.6038344370860926</v>
      </c>
      <c r="R44" s="188">
        <f t="shared" si="4"/>
        <v>7.5020330033003306</v>
      </c>
      <c r="S44" s="6">
        <f t="shared" si="5"/>
        <v>5.5909848484848483</v>
      </c>
      <c r="T44" s="6">
        <f t="shared" si="6"/>
        <v>4.4365052700922263</v>
      </c>
      <c r="U44" s="266">
        <f t="shared" si="7"/>
        <v>1.0913142857142857</v>
      </c>
      <c r="V44" s="266">
        <f t="shared" si="8"/>
        <v>15.480833613445379</v>
      </c>
      <c r="W44" s="114">
        <f t="shared" si="9"/>
        <v>4.8449343689355562</v>
      </c>
    </row>
    <row r="45" spans="1:23" x14ac:dyDescent="0.25">
      <c r="A45" s="32" t="s">
        <v>42</v>
      </c>
      <c r="B45" s="450"/>
      <c r="C45" s="111">
        <f>VLOOKUP($A45,'Trial Balance'!$A:$ZZ,C$1,FALSE)/1000</f>
        <v>10.585870000000002</v>
      </c>
      <c r="D45" s="178">
        <f>VLOOKUP($A45,'Trial Balance'!$A:$ZZ,D$1,FALSE)/1000</f>
        <v>33.909999999999997</v>
      </c>
      <c r="E45" s="5">
        <f>VLOOKUP($A45,'Trial Balance'!$A:$ZZ,E$1,FALSE)/1000</f>
        <v>2.2010000000000001</v>
      </c>
      <c r="F45" s="5">
        <f>VLOOKUP($A45,'Trial Balance'!$A:$ZZ,F$1,FALSE)/1000</f>
        <v>25.682729999999999</v>
      </c>
      <c r="G45" s="185">
        <f>VLOOKUP($A45,'Trial Balance'!$A:$ZZ,G$1,FALSE)/1000</f>
        <v>21.649189999999997</v>
      </c>
      <c r="H45" s="185">
        <f>VLOOKUP($A45,'Trial Balance'!$A:$ZZ,H$1,FALSE)/1000</f>
        <v>56.344819999999999</v>
      </c>
      <c r="I45" s="120">
        <f t="shared" si="1"/>
        <v>18.805757999999997</v>
      </c>
      <c r="J45" s="111">
        <f>VLOOKUP($A45,'Total Poles'!$A:$AAB,J$1,FALSE)/1000</f>
        <v>8.3552000000000124</v>
      </c>
      <c r="K45" s="178">
        <f>VLOOKUP($A45,'Total Poles'!$A:$AAB,K$1,FALSE)/1000</f>
        <v>8.4429999999999996</v>
      </c>
      <c r="L45" s="5">
        <f>VLOOKUP($A45,'Total Poles'!$A:$AAB,L$1,FALSE)/1000</f>
        <v>8.5307999999999886</v>
      </c>
      <c r="M45" s="5">
        <f>VLOOKUP($A45,'Total Poles'!$A:$AAB,M$1,FALSE)/1000</f>
        <v>8.6069999999999993</v>
      </c>
      <c r="N45" s="185">
        <f>VLOOKUP($A45,'Total Poles'!$A:$AAB,N$1,FALSE)/1000</f>
        <v>8.6590000000000007</v>
      </c>
      <c r="O45" s="185">
        <f>VLOOKUP($A45,'Total Poles'!$A:$AAB,O$1,FALSE)/1000</f>
        <v>8.7919999999999998</v>
      </c>
      <c r="P45" s="120">
        <f t="shared" si="2"/>
        <v>8.5190000000000001</v>
      </c>
      <c r="Q45" s="109">
        <f t="shared" si="3"/>
        <v>1.2669798448870149</v>
      </c>
      <c r="R45" s="188">
        <f t="shared" si="4"/>
        <v>4.0163449011015038</v>
      </c>
      <c r="S45" s="6">
        <f t="shared" si="5"/>
        <v>0.25800628311530022</v>
      </c>
      <c r="T45" s="6">
        <f t="shared" si="6"/>
        <v>2.9839351690484492</v>
      </c>
      <c r="U45" s="266">
        <f t="shared" si="7"/>
        <v>2.5001951726527309</v>
      </c>
      <c r="V45" s="266">
        <f t="shared" si="8"/>
        <v>6.4086464968152868</v>
      </c>
      <c r="W45" s="114">
        <f t="shared" si="9"/>
        <v>2.2050922741609997</v>
      </c>
    </row>
    <row r="46" spans="1:23" x14ac:dyDescent="0.25">
      <c r="A46" s="32" t="s">
        <v>43</v>
      </c>
      <c r="B46" s="450"/>
      <c r="C46" s="111">
        <f>VLOOKUP($A46,'Trial Balance'!$A:$ZZ,C$1,FALSE)/1000</f>
        <v>28.750419999999998</v>
      </c>
      <c r="D46" s="178">
        <f>VLOOKUP($A46,'Trial Balance'!$A:$ZZ,D$1,FALSE)/1000</f>
        <v>5.4714</v>
      </c>
      <c r="E46" s="5">
        <f>VLOOKUP($A46,'Trial Balance'!$A:$ZZ,E$1,FALSE)/1000</f>
        <v>5.3605499999999999</v>
      </c>
      <c r="F46" s="5">
        <f>VLOOKUP($A46,'Trial Balance'!$A:$ZZ,F$1,FALSE)/1000</f>
        <v>0.60944000000000009</v>
      </c>
      <c r="G46" s="185">
        <f>VLOOKUP($A46,'Trial Balance'!$A:$ZZ,G$1,FALSE)/1000</f>
        <v>2.6080999999999999</v>
      </c>
      <c r="H46" s="185">
        <f>VLOOKUP($A46,'Trial Balance'!$A:$ZZ,H$1,FALSE)/1000</f>
        <v>1.5208499999999998</v>
      </c>
      <c r="I46" s="120">
        <f t="shared" si="1"/>
        <v>8.5599819999999998</v>
      </c>
      <c r="J46" s="111">
        <f>VLOOKUP($A46,'Total Poles'!$A:$AAB,J$1,FALSE)/1000</f>
        <v>1.726</v>
      </c>
      <c r="K46" s="178">
        <f>VLOOKUP($A46,'Total Poles'!$A:$AAB,K$1,FALSE)/1000</f>
        <v>1.726</v>
      </c>
      <c r="L46" s="5">
        <f>VLOOKUP($A46,'Total Poles'!$A:$AAB,L$1,FALSE)/1000</f>
        <v>1.7070000000000001</v>
      </c>
      <c r="M46" s="5">
        <f>VLOOKUP($A46,'Total Poles'!$A:$AAB,M$1,FALSE)/1000</f>
        <v>1.696</v>
      </c>
      <c r="N46" s="185">
        <f>VLOOKUP($A46,'Total Poles'!$A:$AAB,N$1,FALSE)/1000</f>
        <v>1.6850000000000001</v>
      </c>
      <c r="O46" s="185">
        <f>VLOOKUP($A46,'Total Poles'!$A:$AAB,O$1,FALSE)/1000</f>
        <v>1.6879999999999999</v>
      </c>
      <c r="P46" s="120">
        <f t="shared" si="2"/>
        <v>1.7079999999999997</v>
      </c>
      <c r="Q46" s="109">
        <f t="shared" si="3"/>
        <v>16.657253765932793</v>
      </c>
      <c r="R46" s="188">
        <f t="shared" si="4"/>
        <v>3.1699884125144844</v>
      </c>
      <c r="S46" s="6">
        <f t="shared" si="5"/>
        <v>3.1403339191564146</v>
      </c>
      <c r="T46" s="6">
        <f t="shared" si="6"/>
        <v>0.35933962264150948</v>
      </c>
      <c r="U46" s="266">
        <f t="shared" si="7"/>
        <v>1.5478338278931749</v>
      </c>
      <c r="V46" s="266">
        <f t="shared" si="8"/>
        <v>0.90097748815165868</v>
      </c>
      <c r="W46" s="114">
        <f t="shared" si="9"/>
        <v>4.9749499096276759</v>
      </c>
    </row>
    <row r="47" spans="1:23" x14ac:dyDescent="0.25">
      <c r="A47" s="32" t="s">
        <v>44</v>
      </c>
      <c r="B47" s="450"/>
      <c r="C47" s="111">
        <f>VLOOKUP($A47,'Trial Balance'!$A:$ZZ,C$1,FALSE)/1000</f>
        <v>366.33128000000005</v>
      </c>
      <c r="D47" s="178">
        <f>VLOOKUP($A47,'Trial Balance'!$A:$ZZ,D$1,FALSE)/1000</f>
        <v>391.0899</v>
      </c>
      <c r="E47" s="5">
        <f>VLOOKUP($A47,'Trial Balance'!$A:$ZZ,E$1,FALSE)/1000</f>
        <v>334.05844000000002</v>
      </c>
      <c r="F47" s="5">
        <f>VLOOKUP($A47,'Trial Balance'!$A:$ZZ,F$1,FALSE)/1000</f>
        <v>141.79532</v>
      </c>
      <c r="G47" s="185">
        <f>VLOOKUP($A47,'Trial Balance'!$A:$ZZ,G$1,FALSE)/1000</f>
        <v>230.61885999999998</v>
      </c>
      <c r="H47" s="185">
        <f>VLOOKUP($A47,'Trial Balance'!$A:$ZZ,H$1,FALSE)/1000</f>
        <v>112.28355999999999</v>
      </c>
      <c r="I47" s="120">
        <f t="shared" si="1"/>
        <v>292.77876000000003</v>
      </c>
      <c r="J47" s="111">
        <f>VLOOKUP($A47,'Total Poles'!$A:$AAB,J$1,FALSE)/1000</f>
        <v>10.393040152963671</v>
      </c>
      <c r="K47" s="178">
        <f>VLOOKUP($A47,'Total Poles'!$A:$AAB,K$1,FALSE)/1000</f>
        <v>10.452999999999999</v>
      </c>
      <c r="L47" s="5">
        <f>VLOOKUP($A47,'Total Poles'!$A:$AAB,L$1,FALSE)/1000</f>
        <v>12.38</v>
      </c>
      <c r="M47" s="5">
        <f>VLOOKUP($A47,'Total Poles'!$A:$AAB,M$1,FALSE)/1000</f>
        <v>10.959</v>
      </c>
      <c r="N47" s="185">
        <f>VLOOKUP($A47,'Total Poles'!$A:$AAB,N$1,FALSE)/1000</f>
        <v>11.113</v>
      </c>
      <c r="O47" s="185">
        <f>VLOOKUP($A47,'Total Poles'!$A:$AAB,O$1,FALSE)/1000</f>
        <v>11.212999999999999</v>
      </c>
      <c r="P47" s="120">
        <f t="shared" si="2"/>
        <v>11.059608030592733</v>
      </c>
      <c r="Q47" s="109">
        <f t="shared" si="3"/>
        <v>35.247749898814476</v>
      </c>
      <c r="R47" s="188">
        <f t="shared" si="4"/>
        <v>37.414129914856979</v>
      </c>
      <c r="S47" s="6">
        <f t="shared" si="5"/>
        <v>26.983718901453958</v>
      </c>
      <c r="T47" s="6">
        <f t="shared" si="6"/>
        <v>12.938709736289809</v>
      </c>
      <c r="U47" s="266">
        <f t="shared" si="7"/>
        <v>20.7521695311797</v>
      </c>
      <c r="V47" s="266">
        <f t="shared" si="8"/>
        <v>10.013694818514224</v>
      </c>
      <c r="W47" s="114">
        <f t="shared" si="9"/>
        <v>26.667295596518983</v>
      </c>
    </row>
    <row r="48" spans="1:23" x14ac:dyDescent="0.25">
      <c r="A48" s="32" t="s">
        <v>45</v>
      </c>
      <c r="B48" s="450"/>
      <c r="C48" s="111">
        <f>VLOOKUP($A48,'Trial Balance'!$A:$ZZ,C$1,FALSE)/1000</f>
        <v>27.079549999999998</v>
      </c>
      <c r="D48" s="178">
        <f>VLOOKUP($A48,'Trial Balance'!$A:$ZZ,D$1,FALSE)/1000</f>
        <v>6.38253</v>
      </c>
      <c r="E48" s="5">
        <f>VLOOKUP($A48,'Trial Balance'!$A:$ZZ,E$1,FALSE)/1000</f>
        <v>4.6488699999999996</v>
      </c>
      <c r="F48" s="5">
        <f>VLOOKUP($A48,'Trial Balance'!$A:$ZZ,F$1,FALSE)/1000</f>
        <v>6.0551199999999996</v>
      </c>
      <c r="G48" s="185">
        <f>VLOOKUP($A48,'Trial Balance'!$A:$ZZ,G$1,FALSE)/1000</f>
        <v>68.209779999999995</v>
      </c>
      <c r="H48" s="185">
        <f>VLOOKUP($A48,'Trial Balance'!$A:$ZZ,H$1,FALSE)/1000</f>
        <v>76.827889999999996</v>
      </c>
      <c r="I48" s="120">
        <f t="shared" si="1"/>
        <v>22.475169999999999</v>
      </c>
      <c r="J48" s="111">
        <f>VLOOKUP($A48,'Total Poles'!$A:$AAB,J$1,FALSE)/1000</f>
        <v>4.0839999999999996</v>
      </c>
      <c r="K48" s="178">
        <f>VLOOKUP($A48,'Total Poles'!$A:$AAB,K$1,FALSE)/1000</f>
        <v>4.0839999999999996</v>
      </c>
      <c r="L48" s="5">
        <f>VLOOKUP($A48,'Total Poles'!$A:$AAB,L$1,FALSE)/1000</f>
        <v>4.0839999999999996</v>
      </c>
      <c r="M48" s="5">
        <f>VLOOKUP($A48,'Total Poles'!$A:$AAB,M$1,FALSE)/1000</f>
        <v>5.5</v>
      </c>
      <c r="N48" s="185">
        <f>VLOOKUP($A48,'Total Poles'!$A:$AAB,N$1,FALSE)/1000</f>
        <v>5.45</v>
      </c>
      <c r="O48" s="185">
        <f>VLOOKUP($A48,'Total Poles'!$A:$AAB,O$1,FALSE)/1000</f>
        <v>4.9669999999999996</v>
      </c>
      <c r="P48" s="120">
        <f t="shared" si="2"/>
        <v>4.6403999999999996</v>
      </c>
      <c r="Q48" s="109">
        <f t="shared" si="3"/>
        <v>6.6306439764936336</v>
      </c>
      <c r="R48" s="188">
        <f t="shared" si="4"/>
        <v>1.562813418217434</v>
      </c>
      <c r="S48" s="6">
        <f t="shared" si="5"/>
        <v>1.1383129285014693</v>
      </c>
      <c r="T48" s="6">
        <f t="shared" si="6"/>
        <v>1.100930909090909</v>
      </c>
      <c r="U48" s="266">
        <f t="shared" si="7"/>
        <v>12.51555596330275</v>
      </c>
      <c r="V48" s="266">
        <f t="shared" si="8"/>
        <v>15.467664586269379</v>
      </c>
      <c r="W48" s="114">
        <f t="shared" si="9"/>
        <v>4.5896514391212389</v>
      </c>
    </row>
    <row r="49" spans="1:23" x14ac:dyDescent="0.25">
      <c r="A49" s="32" t="s">
        <v>46</v>
      </c>
      <c r="B49" s="450"/>
      <c r="C49" s="111">
        <f>VLOOKUP($A49,'Trial Balance'!$A:$ZZ,C$1,FALSE)/1000</f>
        <v>60.139669999999995</v>
      </c>
      <c r="D49" s="178">
        <f>VLOOKUP($A49,'Trial Balance'!$A:$ZZ,D$1,FALSE)/1000</f>
        <v>38.158259999999999</v>
      </c>
      <c r="E49" s="5">
        <f>VLOOKUP($A49,'Trial Balance'!$A:$ZZ,E$1,FALSE)/1000</f>
        <v>20.087769999999999</v>
      </c>
      <c r="F49" s="5">
        <f>VLOOKUP($A49,'Trial Balance'!$A:$ZZ,F$1,FALSE)/1000</f>
        <v>19.349229999999999</v>
      </c>
      <c r="G49" s="185">
        <f>VLOOKUP($A49,'Trial Balance'!$A:$ZZ,G$1,FALSE)/1000</f>
        <v>14.82803</v>
      </c>
      <c r="H49" s="185">
        <f>VLOOKUP($A49,'Trial Balance'!$A:$ZZ,H$1,FALSE)/1000</f>
        <v>17.06475</v>
      </c>
      <c r="I49" s="120">
        <f t="shared" si="1"/>
        <v>30.512592000000001</v>
      </c>
      <c r="J49" s="111">
        <f>VLOOKUP($A49,'Total Poles'!$A:$AAB,J$1,FALSE)/1000</f>
        <v>18.125</v>
      </c>
      <c r="K49" s="178">
        <f>VLOOKUP($A49,'Total Poles'!$A:$AAB,K$1,FALSE)/1000</f>
        <v>18.125</v>
      </c>
      <c r="L49" s="5">
        <f>VLOOKUP($A49,'Total Poles'!$A:$AAB,L$1,FALSE)/1000</f>
        <v>18.125</v>
      </c>
      <c r="M49" s="5">
        <f>VLOOKUP($A49,'Total Poles'!$A:$AAB,M$1,FALSE)/1000</f>
        <v>18.125</v>
      </c>
      <c r="N49" s="354">
        <f>VLOOKUP($A49,'Total Poles'!$A:$AAB,N$1,FALSE)/1000</f>
        <v>18.186</v>
      </c>
      <c r="O49" s="354">
        <f>VLOOKUP($A49,'Total Poles'!$A:$AAB,O$1,FALSE)/1000</f>
        <v>18.183</v>
      </c>
      <c r="P49" s="120">
        <f t="shared" si="2"/>
        <v>18.1372</v>
      </c>
      <c r="Q49" s="109">
        <f t="shared" si="3"/>
        <v>3.3180507586206893</v>
      </c>
      <c r="R49" s="188">
        <f t="shared" si="4"/>
        <v>2.1052833103448276</v>
      </c>
      <c r="S49" s="6">
        <f t="shared" si="5"/>
        <v>1.1082907586206896</v>
      </c>
      <c r="T49" s="6">
        <f t="shared" si="6"/>
        <v>1.0675437241379309</v>
      </c>
      <c r="U49" s="426">
        <f t="shared" si="7"/>
        <v>0.81535411855273288</v>
      </c>
      <c r="V49" s="426">
        <f t="shared" si="8"/>
        <v>0.93850024748391359</v>
      </c>
      <c r="W49" s="114">
        <f t="shared" si="9"/>
        <v>1.6829045340553741</v>
      </c>
    </row>
    <row r="50" spans="1:23" x14ac:dyDescent="0.25">
      <c r="A50" s="32" t="s">
        <v>47</v>
      </c>
      <c r="B50" s="450"/>
      <c r="C50" s="111">
        <f>VLOOKUP($A50,'Trial Balance'!$A:$ZZ,C$1,FALSE)/1000</f>
        <v>3.5756700000000001</v>
      </c>
      <c r="D50" s="178">
        <f>VLOOKUP($A50,'Trial Balance'!$A:$ZZ,D$1,FALSE)/1000</f>
        <v>3.64398</v>
      </c>
      <c r="E50" s="5">
        <f>VLOOKUP($A50,'Trial Balance'!$A:$ZZ,E$1,FALSE)/1000</f>
        <v>3.7047699999999999</v>
      </c>
      <c r="F50" s="5">
        <f>VLOOKUP($A50,'Trial Balance'!$A:$ZZ,F$1,FALSE)/1000</f>
        <v>2.7685200000000001</v>
      </c>
      <c r="G50" s="185">
        <f>VLOOKUP($A50,'Trial Balance'!$A:$ZZ,G$1,FALSE)/1000</f>
        <v>2.9048600000000002</v>
      </c>
      <c r="H50" s="185">
        <f>VLOOKUP($A50,'Trial Balance'!$A:$ZZ,H$1,FALSE)/1000</f>
        <v>1.53026</v>
      </c>
      <c r="I50" s="120">
        <f t="shared" si="1"/>
        <v>3.3195600000000001</v>
      </c>
      <c r="J50" s="111">
        <f>VLOOKUP($A50,'Total Poles'!$A:$AAB,J$1,FALSE)/1000</f>
        <v>1.77</v>
      </c>
      <c r="K50" s="178">
        <f>VLOOKUP($A50,'Total Poles'!$A:$AAB,K$1,FALSE)/1000</f>
        <v>1.78</v>
      </c>
      <c r="L50" s="5">
        <f>VLOOKUP($A50,'Total Poles'!$A:$AAB,L$1,FALSE)/1000</f>
        <v>1.782</v>
      </c>
      <c r="M50" s="5">
        <f>VLOOKUP($A50,'Total Poles'!$A:$AAB,M$1,FALSE)/1000</f>
        <v>1.784</v>
      </c>
      <c r="N50" s="425">
        <f>VLOOKUP($A50,'Total Poles'!$A:$AAB,N$1,FALSE)/1000</f>
        <v>1.788</v>
      </c>
      <c r="O50" s="425">
        <f>VLOOKUP($A50,'Total Poles'!$A:$AAB,O$1,FALSE)/1000</f>
        <v>1.7929999999999999</v>
      </c>
      <c r="P50" s="120">
        <f t="shared" si="2"/>
        <v>1.7807999999999999</v>
      </c>
      <c r="Q50" s="109">
        <f t="shared" si="3"/>
        <v>2.0201525423728812</v>
      </c>
      <c r="R50" s="188">
        <f t="shared" si="4"/>
        <v>2.0471797752808989</v>
      </c>
      <c r="S50" s="6">
        <f t="shared" si="5"/>
        <v>2.0789955106621774</v>
      </c>
      <c r="T50" s="6">
        <f t="shared" si="6"/>
        <v>1.5518609865470852</v>
      </c>
      <c r="U50" s="426">
        <f t="shared" si="7"/>
        <v>1.6246420581655483</v>
      </c>
      <c r="V50" s="426">
        <f t="shared" si="8"/>
        <v>0.85346346904629111</v>
      </c>
      <c r="W50" s="114">
        <f t="shared" si="9"/>
        <v>1.8645661746057183</v>
      </c>
    </row>
    <row r="51" spans="1:23" x14ac:dyDescent="0.25">
      <c r="A51" s="32" t="s">
        <v>48</v>
      </c>
      <c r="B51" s="450"/>
      <c r="C51" s="111">
        <f>VLOOKUP($A51,'Trial Balance'!$A:$ZZ,C$1,FALSE)/1000</f>
        <v>27.42803</v>
      </c>
      <c r="D51" s="178">
        <f>VLOOKUP($A51,'Trial Balance'!$A:$ZZ,D$1,FALSE)/1000</f>
        <v>23.813220000000001</v>
      </c>
      <c r="E51" s="5">
        <f>VLOOKUP($A51,'Trial Balance'!$A:$ZZ,E$1,FALSE)/1000</f>
        <v>50.018740000000001</v>
      </c>
      <c r="F51" s="5">
        <f>VLOOKUP($A51,'Trial Balance'!$A:$ZZ,F$1,FALSE)/1000</f>
        <v>26.896729999999998</v>
      </c>
      <c r="G51" s="185">
        <f>VLOOKUP($A51,'Trial Balance'!$A:$ZZ,G$1,FALSE)/1000</f>
        <v>27.218640000000001</v>
      </c>
      <c r="H51" s="185">
        <f>VLOOKUP($A51,'Trial Balance'!$A:$ZZ,H$1,FALSE)/1000</f>
        <v>43.471050000000005</v>
      </c>
      <c r="I51" s="120">
        <f t="shared" si="1"/>
        <v>31.075071999999999</v>
      </c>
      <c r="J51" s="111">
        <f>VLOOKUP($A51,'Total Poles'!$A:$AAB,J$1,FALSE)/1000</f>
        <v>2.113</v>
      </c>
      <c r="K51" s="178">
        <f>VLOOKUP($A51,'Total Poles'!$A:$AAB,K$1,FALSE)/1000</f>
        <v>2.113</v>
      </c>
      <c r="L51" s="5">
        <f>VLOOKUP($A51,'Total Poles'!$A:$AAB,L$1,FALSE)/1000</f>
        <v>2.1219999999999999</v>
      </c>
      <c r="M51" s="444">
        <f>AVERAGE(L51,N51)</f>
        <v>2.1559999999999997</v>
      </c>
      <c r="N51" s="425">
        <f>VLOOKUP($A51,'Total Poles'!$A:$AAB,N$1,FALSE)/1000</f>
        <v>2.19</v>
      </c>
      <c r="O51" s="425">
        <f>VLOOKUP($A51,'Total Poles'!$A:$AAB,O$1,FALSE)/1000</f>
        <v>2.222</v>
      </c>
      <c r="P51" s="120">
        <f t="shared" si="2"/>
        <v>2.1387999999999998</v>
      </c>
      <c r="Q51" s="109">
        <f t="shared" ref="Q51:Q59" si="10">C51/J51</f>
        <v>12.98061050638902</v>
      </c>
      <c r="R51" s="188">
        <f t="shared" ref="R51:R59" si="11">D51/K51</f>
        <v>11.269862754377662</v>
      </c>
      <c r="S51" s="6">
        <f t="shared" ref="S51:S59" si="12">E51/L51</f>
        <v>23.571508011310087</v>
      </c>
      <c r="T51" s="452">
        <f t="shared" si="6"/>
        <v>12.475292207792208</v>
      </c>
      <c r="U51" s="354">
        <f t="shared" ref="U51:U59" si="13">G51/N51</f>
        <v>12.428602739726028</v>
      </c>
      <c r="V51" s="354">
        <f t="shared" si="8"/>
        <v>19.56392889288929</v>
      </c>
      <c r="W51" s="114">
        <f t="shared" si="9"/>
        <v>14.545175243919001</v>
      </c>
    </row>
    <row r="52" spans="1:23" x14ac:dyDescent="0.25">
      <c r="A52" s="32" t="s">
        <v>49</v>
      </c>
      <c r="B52" s="450"/>
      <c r="C52" s="111">
        <f>VLOOKUP($A52,'Trial Balance'!$A:$ZZ,C$1,FALSE)/1000</f>
        <v>42.249420000000001</v>
      </c>
      <c r="D52" s="178">
        <f>VLOOKUP($A52,'Trial Balance'!$A:$ZZ,D$1,FALSE)/1000</f>
        <v>39.057929999999999</v>
      </c>
      <c r="E52" s="5">
        <f>VLOOKUP($A52,'Trial Balance'!$A:$ZZ,E$1,FALSE)/1000</f>
        <v>25.07696</v>
      </c>
      <c r="F52" s="5">
        <f>VLOOKUP($A52,'Trial Balance'!$A:$ZZ,F$1,FALSE)/1000</f>
        <v>46.56964</v>
      </c>
      <c r="G52" s="185">
        <f>VLOOKUP($A52,'Trial Balance'!$A:$ZZ,G$1,FALSE)/1000</f>
        <v>46.434839999999994</v>
      </c>
      <c r="H52" s="185">
        <f>VLOOKUP($A52,'Trial Balance'!$A:$ZZ,H$1,FALSE)/1000</f>
        <v>40.85698</v>
      </c>
      <c r="I52" s="120">
        <f t="shared" si="1"/>
        <v>39.877757999999993</v>
      </c>
      <c r="J52" s="111">
        <f>VLOOKUP($A52,'Total Poles'!$A:$AAB,J$1,FALSE)/1000</f>
        <v>2.726</v>
      </c>
      <c r="K52" s="178">
        <f>VLOOKUP($A52,'Total Poles'!$A:$AAB,K$1,FALSE)/1000</f>
        <v>2.7269999999999999</v>
      </c>
      <c r="L52" s="5">
        <f>VLOOKUP($A52,'Total Poles'!$A:$AAB,L$1,FALSE)/1000</f>
        <v>2.7370000000000001</v>
      </c>
      <c r="M52" s="5">
        <f>VLOOKUP($A52,'Total Poles'!$A:$AAB,M$1,FALSE)/1000</f>
        <v>2.7450000000000001</v>
      </c>
      <c r="N52" s="185">
        <f>VLOOKUP($A52,'Total Poles'!$A:$AAB,N$1,FALSE)/1000</f>
        <v>2.7549999999999999</v>
      </c>
      <c r="O52" s="185">
        <f>VLOOKUP($A52,'Total Poles'!$A:$AAB,O$1,FALSE)/1000</f>
        <v>2.7589999999999999</v>
      </c>
      <c r="P52" s="120">
        <f t="shared" si="2"/>
        <v>2.7379999999999995</v>
      </c>
      <c r="Q52" s="109">
        <f t="shared" si="10"/>
        <v>15.498686720469554</v>
      </c>
      <c r="R52" s="188">
        <f t="shared" si="11"/>
        <v>14.322673267326733</v>
      </c>
      <c r="S52" s="6">
        <f t="shared" si="12"/>
        <v>9.162206795761783</v>
      </c>
      <c r="T52" s="452">
        <f t="shared" si="6"/>
        <v>16.965260473588341</v>
      </c>
      <c r="U52" s="266">
        <f t="shared" si="13"/>
        <v>16.854751361161522</v>
      </c>
      <c r="V52" s="266">
        <f t="shared" si="8"/>
        <v>14.808619064878579</v>
      </c>
      <c r="W52" s="114">
        <f t="shared" si="9"/>
        <v>14.560715723661584</v>
      </c>
    </row>
    <row r="53" spans="1:23" x14ac:dyDescent="0.25">
      <c r="A53" s="32" t="s">
        <v>50</v>
      </c>
      <c r="B53" s="450"/>
      <c r="C53" s="111">
        <f>VLOOKUP($A53,'Trial Balance'!$A:$ZZ,C$1,FALSE)/1000</f>
        <v>302.47427000000005</v>
      </c>
      <c r="D53" s="178">
        <f>VLOOKUP($A53,'Trial Balance'!$A:$ZZ,D$1,FALSE)/1000</f>
        <v>363.31936999999999</v>
      </c>
      <c r="E53" s="5">
        <f>VLOOKUP($A53,'Trial Balance'!$A:$ZZ,E$1,FALSE)/1000</f>
        <v>363.74723</v>
      </c>
      <c r="F53" s="5">
        <f>VLOOKUP($A53,'Trial Balance'!$A:$ZZ,F$1,FALSE)/1000</f>
        <v>548.85049000000004</v>
      </c>
      <c r="G53" s="185">
        <f>VLOOKUP($A53,'Trial Balance'!$A:$ZZ,G$1,FALSE)/1000</f>
        <v>295.23824000000002</v>
      </c>
      <c r="H53" s="185">
        <f>VLOOKUP($A53,'Trial Balance'!$A:$ZZ,H$1,FALSE)/1000</f>
        <v>440.80453</v>
      </c>
      <c r="I53" s="120">
        <f t="shared" si="1"/>
        <v>374.72592000000003</v>
      </c>
      <c r="J53" s="111">
        <f>VLOOKUP($A53,'Total Poles'!$A:$AAB,J$1,FALSE)/1000</f>
        <v>23.218</v>
      </c>
      <c r="K53" s="178">
        <f>VLOOKUP($A53,'Total Poles'!$A:$AAB,K$1,FALSE)/1000</f>
        <v>23.32</v>
      </c>
      <c r="L53" s="5">
        <f>VLOOKUP($A53,'Total Poles'!$A:$AAB,L$1,FALSE)/1000</f>
        <v>23.396000000000001</v>
      </c>
      <c r="M53" s="5">
        <f>VLOOKUP($A53,'Total Poles'!$A:$AAB,M$1,FALSE)/1000</f>
        <v>23.518999999999998</v>
      </c>
      <c r="N53" s="185">
        <f>VLOOKUP($A53,'Total Poles'!$A:$AAB,N$1,FALSE)/1000</f>
        <v>23.558</v>
      </c>
      <c r="O53" s="185">
        <f>VLOOKUP($A53,'Total Poles'!$A:$AAB,O$1,FALSE)/1000</f>
        <v>23.603999999999999</v>
      </c>
      <c r="P53" s="120">
        <f t="shared" si="2"/>
        <v>23.402200000000001</v>
      </c>
      <c r="Q53" s="109">
        <f t="shared" si="10"/>
        <v>13.027576449306574</v>
      </c>
      <c r="R53" s="188">
        <f t="shared" si="11"/>
        <v>15.579732847341337</v>
      </c>
      <c r="S53" s="6">
        <f t="shared" si="12"/>
        <v>15.547411095913832</v>
      </c>
      <c r="T53" s="452">
        <f t="shared" si="6"/>
        <v>23.336472213954679</v>
      </c>
      <c r="U53" s="266">
        <f t="shared" si="13"/>
        <v>12.532398336021734</v>
      </c>
      <c r="V53" s="266">
        <f t="shared" si="8"/>
        <v>18.674992797830878</v>
      </c>
      <c r="W53" s="114">
        <f t="shared" si="9"/>
        <v>16.004718188507631</v>
      </c>
    </row>
    <row r="54" spans="1:23" x14ac:dyDescent="0.25">
      <c r="A54" s="32" t="s">
        <v>51</v>
      </c>
      <c r="B54" s="450"/>
      <c r="C54" s="111">
        <f>VLOOKUP($A54,'Trial Balance'!$A:$ZZ,C$1,FALSE)/1000</f>
        <v>23.555119999999999</v>
      </c>
      <c r="D54" s="178">
        <f>VLOOKUP($A54,'Trial Balance'!$A:$ZZ,D$1,FALSE)/1000</f>
        <v>15.65143</v>
      </c>
      <c r="E54" s="5">
        <f>VLOOKUP($A54,'Trial Balance'!$A:$ZZ,E$1,FALSE)/1000</f>
        <v>16.140920000000001</v>
      </c>
      <c r="F54" s="5">
        <f>VLOOKUP($A54,'Trial Balance'!$A:$ZZ,F$1,FALSE)/1000</f>
        <v>26.521599999999999</v>
      </c>
      <c r="G54" s="185">
        <f>VLOOKUP($A54,'Trial Balance'!$A:$ZZ,G$1,FALSE)/1000</f>
        <v>9.4420400000000004</v>
      </c>
      <c r="H54" s="185">
        <f>VLOOKUP($A54,'Trial Balance'!$A:$ZZ,H$1,FALSE)/1000</f>
        <v>6.6706400000000006</v>
      </c>
      <c r="I54" s="120">
        <f t="shared" si="1"/>
        <v>18.262222000000001</v>
      </c>
      <c r="J54" s="111">
        <f>VLOOKUP($A54,'Total Poles'!$A:$AAB,J$1,FALSE)/1000</f>
        <v>2.3580000000000001</v>
      </c>
      <c r="K54" s="178">
        <f>VLOOKUP($A54,'Total Poles'!$A:$AAB,K$1,FALSE)/1000</f>
        <v>2.3919999999999999</v>
      </c>
      <c r="L54" s="5">
        <f>VLOOKUP($A54,'Total Poles'!$A:$AAB,L$1,FALSE)/1000</f>
        <v>2.4470000000000001</v>
      </c>
      <c r="M54" s="444">
        <f>AVERAGE(L54,N54)</f>
        <v>2.4619999999999997</v>
      </c>
      <c r="N54" s="425">
        <f>VLOOKUP($A54,'Total Poles'!$A:$AAB,N$1,FALSE)/1000</f>
        <v>2.4769999999999999</v>
      </c>
      <c r="O54" s="425">
        <f>VLOOKUP($A54,'Total Poles'!$A:$AAB,O$1,FALSE)/1000</f>
        <v>2.46</v>
      </c>
      <c r="P54" s="120">
        <f t="shared" si="2"/>
        <v>2.4272</v>
      </c>
      <c r="Q54" s="109">
        <f t="shared" si="10"/>
        <v>9.989448685326547</v>
      </c>
      <c r="R54" s="188">
        <f t="shared" si="11"/>
        <v>6.5432399665551841</v>
      </c>
      <c r="S54" s="6">
        <f t="shared" si="12"/>
        <v>6.5962076011442585</v>
      </c>
      <c r="T54" s="452">
        <f t="shared" si="6"/>
        <v>10.772380178716492</v>
      </c>
      <c r="U54" s="426">
        <f t="shared" si="13"/>
        <v>3.8118853451756158</v>
      </c>
      <c r="V54" s="426">
        <f t="shared" si="8"/>
        <v>2.7116422764227646</v>
      </c>
      <c r="W54" s="114">
        <f t="shared" si="9"/>
        <v>7.5426323553836196</v>
      </c>
    </row>
    <row r="55" spans="1:23" x14ac:dyDescent="0.25">
      <c r="A55" s="32" t="s">
        <v>52</v>
      </c>
      <c r="B55" s="450"/>
      <c r="C55" s="111">
        <f>VLOOKUP($A55,'Trial Balance'!$A:$ZZ,C$1,FALSE)/1000</f>
        <v>512.56440999999995</v>
      </c>
      <c r="D55" s="178">
        <f>VLOOKUP($A55,'Trial Balance'!$A:$ZZ,D$1,FALSE)/1000</f>
        <v>580.61950000000002</v>
      </c>
      <c r="E55" s="5">
        <f>VLOOKUP($A55,'Trial Balance'!$A:$ZZ,E$1,FALSE)/1000</f>
        <v>1160.8599999999999</v>
      </c>
      <c r="F55" s="5">
        <f>VLOOKUP($A55,'Trial Balance'!$A:$ZZ,F$1,FALSE)/1000</f>
        <v>2123.3317299999999</v>
      </c>
      <c r="G55" s="185">
        <f>VLOOKUP($A55,'Trial Balance'!$A:$ZZ,G$1,FALSE)/1000</f>
        <v>2102.4769500000002</v>
      </c>
      <c r="H55" s="185">
        <f>VLOOKUP($A55,'Trial Balance'!$A:$ZZ,H$1,FALSE)/1000</f>
        <v>1751.46101</v>
      </c>
      <c r="I55" s="120">
        <f t="shared" si="1"/>
        <v>1295.9705180000001</v>
      </c>
      <c r="J55" s="111">
        <f>VLOOKUP($A55,'Total Poles'!$A:$AAB,J$1,FALSE)/1000</f>
        <v>178.8</v>
      </c>
      <c r="K55" s="178">
        <f>VLOOKUP($A55,'Total Poles'!$A:$AAB,K$1,FALSE)/1000</f>
        <v>179.41499999999999</v>
      </c>
      <c r="L55" s="5">
        <f>VLOOKUP($A55,'Total Poles'!$A:$AAB,L$1,FALSE)/1000</f>
        <v>180.303</v>
      </c>
      <c r="M55" s="5">
        <f>VLOOKUP($A55,'Total Poles'!$A:$AAB,M$1,FALSE)/1000</f>
        <v>181.822</v>
      </c>
      <c r="N55" s="185">
        <f>VLOOKUP($A55,'Total Poles'!$A:$AAB,N$1,FALSE)/1000</f>
        <v>182.64</v>
      </c>
      <c r="O55" s="185">
        <f>VLOOKUP($A55,'Total Poles'!$A:$AAB,O$1,FALSE)/1000</f>
        <v>183.61600000000001</v>
      </c>
      <c r="P55" s="120">
        <f t="shared" si="2"/>
        <v>180.596</v>
      </c>
      <c r="Q55" s="109">
        <f t="shared" si="10"/>
        <v>2.8666913310961966</v>
      </c>
      <c r="R55" s="188">
        <f t="shared" si="11"/>
        <v>3.2361814786946468</v>
      </c>
      <c r="S55" s="6">
        <f t="shared" si="12"/>
        <v>6.4383842753587013</v>
      </c>
      <c r="T55" s="452">
        <f>F55/M55</f>
        <v>11.678079275335216</v>
      </c>
      <c r="U55" s="266">
        <f t="shared" si="13"/>
        <v>11.511590834428386</v>
      </c>
      <c r="V55" s="266">
        <f t="shared" si="8"/>
        <v>9.5387167240327635</v>
      </c>
      <c r="W55" s="114">
        <f t="shared" si="9"/>
        <v>7.1461854389826298</v>
      </c>
    </row>
    <row r="56" spans="1:23" x14ac:dyDescent="0.25">
      <c r="A56" s="32" t="s">
        <v>53</v>
      </c>
      <c r="B56" s="450"/>
      <c r="C56" s="111">
        <f>VLOOKUP($A56,'Trial Balance'!$A:$ZZ,C$1,FALSE)/1000</f>
        <v>25.33869</v>
      </c>
      <c r="D56" s="178">
        <f>VLOOKUP($A56,'Trial Balance'!$A:$ZZ,D$1,FALSE)/1000</f>
        <v>13.235950000000001</v>
      </c>
      <c r="E56" s="5">
        <f>VLOOKUP($A56,'Trial Balance'!$A:$ZZ,E$1,FALSE)/1000</f>
        <v>9.7929300000000001</v>
      </c>
      <c r="F56" s="5">
        <f>VLOOKUP($A56,'Trial Balance'!$A:$ZZ,F$1,FALSE)/1000</f>
        <v>6.9166800000000004</v>
      </c>
      <c r="G56" s="185">
        <f>VLOOKUP($A56,'Trial Balance'!$A:$ZZ,G$1,FALSE)/1000</f>
        <v>5.35405</v>
      </c>
      <c r="H56" s="185">
        <f>VLOOKUP($A56,'Trial Balance'!$A:$ZZ,H$1,FALSE)/1000</f>
        <v>55.18439</v>
      </c>
      <c r="I56" s="120">
        <f t="shared" si="1"/>
        <v>12.127660000000001</v>
      </c>
      <c r="J56" s="111">
        <f>VLOOKUP($A56,'Total Poles'!$A:$AAB,J$1,FALSE)/1000</f>
        <v>5.157</v>
      </c>
      <c r="K56" s="178">
        <f>VLOOKUP($A56,'Total Poles'!$A:$AAB,K$1,FALSE)/1000</f>
        <v>5.1950000000000003</v>
      </c>
      <c r="L56" s="5">
        <f>VLOOKUP($A56,'Total Poles'!$A:$AAB,L$1,FALSE)/1000</f>
        <v>5.1970000000000001</v>
      </c>
      <c r="M56" s="5">
        <f>VLOOKUP($A56,'Total Poles'!$A:$AAB,M$1,FALSE)/1000</f>
        <v>5.2329999999999997</v>
      </c>
      <c r="N56" s="185">
        <f>VLOOKUP($A56,'Total Poles'!$A:$AAB,N$1,FALSE)/1000</f>
        <v>5.1639999999999997</v>
      </c>
      <c r="O56" s="185">
        <f>VLOOKUP($A56,'Total Poles'!$A:$AAB,O$1,FALSE)/1000</f>
        <v>5.2119999999999997</v>
      </c>
      <c r="P56" s="120">
        <f t="shared" si="2"/>
        <v>5.1891999999999996</v>
      </c>
      <c r="Q56" s="109">
        <f t="shared" si="10"/>
        <v>4.9134554973821984</v>
      </c>
      <c r="R56" s="188">
        <f t="shared" si="11"/>
        <v>2.5478248315688163</v>
      </c>
      <c r="S56" s="6">
        <f t="shared" si="12"/>
        <v>1.8843428901289205</v>
      </c>
      <c r="T56" s="6">
        <f>F56/M56</f>
        <v>1.321742786164724</v>
      </c>
      <c r="U56" s="266">
        <f t="shared" si="13"/>
        <v>1.0368028659953525</v>
      </c>
      <c r="V56" s="266">
        <f t="shared" si="8"/>
        <v>10.587948963929394</v>
      </c>
      <c r="W56" s="114">
        <f t="shared" si="9"/>
        <v>2.3408337742480021</v>
      </c>
    </row>
    <row r="57" spans="1:23" x14ac:dyDescent="0.25">
      <c r="A57" s="32" t="s">
        <v>55</v>
      </c>
      <c r="B57" s="450"/>
      <c r="C57" s="111">
        <f>VLOOKUP($A57,'Trial Balance'!$A:$ZZ,C$1,FALSE)/1000</f>
        <v>227.58938000000001</v>
      </c>
      <c r="D57" s="178">
        <f>VLOOKUP($A57,'Trial Balance'!$A:$ZZ,D$1,FALSE)/1000</f>
        <v>279.22854999999998</v>
      </c>
      <c r="E57" s="5">
        <f>VLOOKUP($A57,'Trial Balance'!$A:$ZZ,E$1,FALSE)/1000</f>
        <v>143.51618999999999</v>
      </c>
      <c r="F57" s="5">
        <f>VLOOKUP($A57,'Trial Balance'!$A:$ZZ,F$1,FALSE)/1000</f>
        <v>84.775660000000002</v>
      </c>
      <c r="G57" s="185">
        <f>VLOOKUP($A57,'Trial Balance'!$A:$ZZ,G$1,FALSE)/1000</f>
        <v>116.44792</v>
      </c>
      <c r="H57" s="185">
        <f>VLOOKUP($A57,'Trial Balance'!$A:$ZZ,H$1,FALSE)/1000</f>
        <v>116.32759</v>
      </c>
      <c r="I57" s="120">
        <f t="shared" si="1"/>
        <v>170.31153999999998</v>
      </c>
      <c r="J57" s="111">
        <f>VLOOKUP($A57,'Total Poles'!$A:$AAB,J$1,FALSE)/1000</f>
        <v>7.8419999999999996</v>
      </c>
      <c r="K57" s="178">
        <f>VLOOKUP($A57,'Total Poles'!$A:$AAB,K$1,FALSE)/1000</f>
        <v>7.8479999999999999</v>
      </c>
      <c r="L57" s="5">
        <f>VLOOKUP($A57,'Total Poles'!$A:$AAB,L$1,FALSE)/1000</f>
        <v>7.86</v>
      </c>
      <c r="M57" s="5">
        <f>VLOOKUP($A57,'Total Poles'!$A:$AAB,M$1,FALSE)/1000</f>
        <v>7.8620000000000001</v>
      </c>
      <c r="N57" s="185">
        <f>VLOOKUP($A57,'Total Poles'!$A:$AAB,N$1,FALSE)/1000</f>
        <v>7.8710000000000004</v>
      </c>
      <c r="O57" s="185">
        <f>VLOOKUP($A57,'Total Poles'!$A:$AAB,O$1,FALSE)/1000</f>
        <v>7.9119999999999999</v>
      </c>
      <c r="P57" s="120">
        <f t="shared" si="2"/>
        <v>7.8566000000000003</v>
      </c>
      <c r="Q57" s="109">
        <f t="shared" si="10"/>
        <v>29.021854118847234</v>
      </c>
      <c r="R57" s="188">
        <f t="shared" si="11"/>
        <v>35.579580784913354</v>
      </c>
      <c r="S57" s="6">
        <f t="shared" si="12"/>
        <v>18.259057251908395</v>
      </c>
      <c r="T57" s="6">
        <f>F57/M57</f>
        <v>10.782963622487916</v>
      </c>
      <c r="U57" s="266">
        <f t="shared" si="13"/>
        <v>14.794552153474779</v>
      </c>
      <c r="V57" s="266">
        <f t="shared" si="8"/>
        <v>14.702678210313449</v>
      </c>
      <c r="W57" s="114">
        <f t="shared" si="9"/>
        <v>21.687601586326338</v>
      </c>
    </row>
    <row r="58" spans="1:23" x14ac:dyDescent="0.25">
      <c r="A58" s="32" t="s">
        <v>56</v>
      </c>
      <c r="B58" s="450"/>
      <c r="C58" s="111">
        <f>VLOOKUP($A58,'Trial Balance'!$A:$ZZ,C$1,FALSE)/1000</f>
        <v>9.4977800000000006</v>
      </c>
      <c r="D58" s="178">
        <f>VLOOKUP($A58,'Trial Balance'!$A:$ZZ,D$1,FALSE)/1000</f>
        <v>9.9718499999999999</v>
      </c>
      <c r="E58" s="5">
        <f>VLOOKUP($A58,'Trial Balance'!$A:$ZZ,E$1,FALSE)/1000</f>
        <v>18.11307</v>
      </c>
      <c r="F58" s="5">
        <f>VLOOKUP($A58,'Trial Balance'!$A:$ZZ,F$1,FALSE)/1000</f>
        <v>17.35416</v>
      </c>
      <c r="G58" s="185">
        <f>VLOOKUP($A58,'Trial Balance'!$A:$ZZ,G$1,FALSE)/1000</f>
        <v>17.3232</v>
      </c>
      <c r="H58" s="185">
        <f>VLOOKUP($A58,'Trial Balance'!$A:$ZZ,H$1,FALSE)/1000</f>
        <v>17.152360000000002</v>
      </c>
      <c r="I58" s="120">
        <f t="shared" si="1"/>
        <v>14.452012000000002</v>
      </c>
      <c r="J58" s="111">
        <f>VLOOKUP($A58,'Total Poles'!$A:$AAB,J$1,FALSE)/1000</f>
        <v>1.8839999999999999</v>
      </c>
      <c r="K58" s="178">
        <f>VLOOKUP($A58,'Total Poles'!$A:$AAB,K$1,FALSE)/1000</f>
        <v>1.887</v>
      </c>
      <c r="L58" s="5">
        <f>VLOOKUP($A58,'Total Poles'!$A:$AAB,L$1,FALSE)/1000</f>
        <v>1.893</v>
      </c>
      <c r="M58" s="5">
        <f>VLOOKUP($A58,'Total Poles'!$A:$AAB,M$1,FALSE)/1000</f>
        <v>1.899</v>
      </c>
      <c r="N58" s="185">
        <f>VLOOKUP($A58,'Total Poles'!$A:$AAB,N$1,FALSE)/1000</f>
        <v>1.9159999999999999</v>
      </c>
      <c r="O58" s="185">
        <f>VLOOKUP($A58,'Total Poles'!$A:$AAB,O$1,FALSE)/1000</f>
        <v>1.9239999999999999</v>
      </c>
      <c r="P58" s="120">
        <f t="shared" si="2"/>
        <v>1.8957999999999999</v>
      </c>
      <c r="Q58" s="109">
        <f t="shared" si="10"/>
        <v>5.0412845010615719</v>
      </c>
      <c r="R58" s="188">
        <f t="shared" si="11"/>
        <v>5.2844992050874406</v>
      </c>
      <c r="S58" s="6">
        <f t="shared" si="12"/>
        <v>9.5684469096671947</v>
      </c>
      <c r="T58" s="6">
        <f>F58/M58</f>
        <v>9.138578199052132</v>
      </c>
      <c r="U58" s="266">
        <f t="shared" si="13"/>
        <v>9.0413361169102302</v>
      </c>
      <c r="V58" s="266">
        <f t="shared" si="8"/>
        <v>8.9149480249480266</v>
      </c>
      <c r="W58" s="114">
        <f t="shared" si="9"/>
        <v>7.6148289863557137</v>
      </c>
    </row>
    <row r="59" spans="1:23" ht="15.75" thickBot="1" x14ac:dyDescent="0.3">
      <c r="A59" s="33" t="s">
        <v>57</v>
      </c>
      <c r="B59" s="451"/>
      <c r="C59" s="121">
        <f>VLOOKUP($A59,'Trial Balance'!$A:$ZZ,C$1,FALSE)/1000</f>
        <v>211.61</v>
      </c>
      <c r="D59" s="179">
        <f>VLOOKUP($A59,'Trial Balance'!$A:$ZZ,D$1,FALSE)/1000</f>
        <v>126.52135000000001</v>
      </c>
      <c r="E59" s="122">
        <f>VLOOKUP($A59,'Trial Balance'!$A:$ZZ,E$1,FALSE)/1000</f>
        <v>170.19735999999997</v>
      </c>
      <c r="F59" s="122">
        <f>VLOOKUP($A59,'Trial Balance'!$A:$ZZ,F$1,FALSE)/1000</f>
        <v>150.15201000000002</v>
      </c>
      <c r="G59" s="186">
        <f>VLOOKUP($A59,'Trial Balance'!$A:$ZZ,G$1,FALSE)/1000</f>
        <v>116.10862</v>
      </c>
      <c r="H59" s="186">
        <f>VLOOKUP($A59,'Trial Balance'!$A:$ZZ,H$1,FALSE)/1000</f>
        <v>169.03723000000002</v>
      </c>
      <c r="I59" s="123">
        <f t="shared" si="1"/>
        <v>154.917868</v>
      </c>
      <c r="J59" s="121">
        <f>VLOOKUP($A59,'Total Poles'!$A:$AAB,J$1,FALSE)/1000</f>
        <v>10.387</v>
      </c>
      <c r="K59" s="179">
        <f>VLOOKUP($A59,'Total Poles'!$A:$AAB,K$1,FALSE)/1000</f>
        <v>10.391999999999999</v>
      </c>
      <c r="L59" s="122">
        <f>VLOOKUP($A59,'Total Poles'!$A:$AAB,L$1,FALSE)/1000</f>
        <v>10.31</v>
      </c>
      <c r="M59" s="122">
        <f>VLOOKUP($A59,'Total Poles'!$A:$AAB,M$1,FALSE)/1000</f>
        <v>10.387</v>
      </c>
      <c r="N59" s="186">
        <f>VLOOKUP($A59,'Total Poles'!$A:$AAB,N$1,FALSE)/1000</f>
        <v>10.53</v>
      </c>
      <c r="O59" s="186">
        <f>VLOOKUP($A59,'Total Poles'!$A:$AAB,O$1,FALSE)/1000</f>
        <v>10.625</v>
      </c>
      <c r="P59" s="123">
        <f t="shared" si="2"/>
        <v>10.401199999999999</v>
      </c>
      <c r="Q59" s="115">
        <f t="shared" si="10"/>
        <v>20.372581111004141</v>
      </c>
      <c r="R59" s="189">
        <f t="shared" si="11"/>
        <v>12.174879715165513</v>
      </c>
      <c r="S59" s="116">
        <f t="shared" si="12"/>
        <v>16.507988360814739</v>
      </c>
      <c r="T59" s="116">
        <f>F59/M59</f>
        <v>14.455762972946953</v>
      </c>
      <c r="U59" s="267">
        <f t="shared" si="13"/>
        <v>11.026459639126307</v>
      </c>
      <c r="V59" s="267">
        <f t="shared" si="8"/>
        <v>15.909386352941178</v>
      </c>
      <c r="W59" s="117">
        <f t="shared" si="9"/>
        <v>14.90753435981153</v>
      </c>
    </row>
    <row r="60" spans="1:23" ht="15.75" thickBot="1" x14ac:dyDescent="0.3"/>
    <row r="61" spans="1:23" x14ac:dyDescent="0.25">
      <c r="A61" s="139" t="s">
        <v>358</v>
      </c>
      <c r="B61" s="449"/>
      <c r="C61" s="208">
        <f t="shared" ref="C61:W61" si="14">MAX(C6:C59)</f>
        <v>19146.435460000001</v>
      </c>
      <c r="D61" s="270">
        <f t="shared" si="14"/>
        <v>19975.307250000002</v>
      </c>
      <c r="E61" s="209">
        <f t="shared" si="14"/>
        <v>23009.022629999999</v>
      </c>
      <c r="F61" s="209">
        <f t="shared" si="14"/>
        <v>23076.040739999997</v>
      </c>
      <c r="G61" s="262">
        <f t="shared" si="14"/>
        <v>22758.930840000001</v>
      </c>
      <c r="H61" s="262">
        <f t="shared" si="14"/>
        <v>22684.071960000001</v>
      </c>
      <c r="I61" s="193">
        <f t="shared" si="14"/>
        <v>21593.147384000004</v>
      </c>
      <c r="J61" s="208">
        <f t="shared" si="14"/>
        <v>1619.809</v>
      </c>
      <c r="K61" s="270">
        <f t="shared" si="14"/>
        <v>1623.7529999999999</v>
      </c>
      <c r="L61" s="209">
        <f t="shared" si="14"/>
        <v>1625.6289999999999</v>
      </c>
      <c r="M61" s="209">
        <f t="shared" si="14"/>
        <v>1613.008</v>
      </c>
      <c r="N61" s="262">
        <f t="shared" si="14"/>
        <v>1625.0989999999999</v>
      </c>
      <c r="O61" s="262">
        <f t="shared" si="14"/>
        <v>1628.4659999999999</v>
      </c>
      <c r="P61" s="193">
        <f t="shared" si="14"/>
        <v>1621.4595999999999</v>
      </c>
      <c r="Q61" s="210">
        <f t="shared" si="14"/>
        <v>74.46546195652175</v>
      </c>
      <c r="R61" s="280">
        <f t="shared" si="14"/>
        <v>65.287779935275083</v>
      </c>
      <c r="S61" s="211">
        <f t="shared" si="14"/>
        <v>34.395719724251464</v>
      </c>
      <c r="T61" s="211">
        <f t="shared" si="14"/>
        <v>45.395586654399303</v>
      </c>
      <c r="U61" s="268">
        <f t="shared" si="14"/>
        <v>60.794602969657845</v>
      </c>
      <c r="V61" s="268">
        <f t="shared" si="14"/>
        <v>62.576071887034658</v>
      </c>
      <c r="W61" s="212">
        <f t="shared" si="14"/>
        <v>49.683436092939928</v>
      </c>
    </row>
    <row r="62" spans="1:23" x14ac:dyDescent="0.25">
      <c r="A62" s="32" t="s">
        <v>359</v>
      </c>
      <c r="B62" s="450"/>
      <c r="C62" s="194" cm="1">
        <f t="array" ref="C62">MIN(IF(C6:C59&gt;0,C6:C59))</f>
        <v>0.16991999999999999</v>
      </c>
      <c r="D62" s="271" cm="1">
        <f t="array" ref="D62">MIN(IF(D6:D59&gt;0,D6:D59))</f>
        <v>0.30657000000000001</v>
      </c>
      <c r="E62" s="191" cm="1">
        <f t="array" ref="E62">MIN(IF(E6:E59&gt;0,E6:E59))</f>
        <v>1.6821600000000001</v>
      </c>
      <c r="F62" s="191" cm="1">
        <f t="array" ref="F62">MIN(IF(F6:F59&gt;0,F6:F59))</f>
        <v>0.60944000000000009</v>
      </c>
      <c r="G62" s="263" cm="1">
        <f t="array" ref="G62">MIN(IF(G6:G59&gt;0,G6:G59))</f>
        <v>1.8472500000000001</v>
      </c>
      <c r="H62" s="263" cm="1">
        <f t="array" ref="H62">MIN(IF(H6:H59&gt;0,H6:H59))</f>
        <v>1.5208499999999998</v>
      </c>
      <c r="I62" s="195" cm="1">
        <f t="array" ref="I62">MIN(IF(I6:I59&gt;0,I6:I59))</f>
        <v>1.07691</v>
      </c>
      <c r="J62" s="194" cm="1">
        <f t="array" ref="J62">MIN(IF(J6:J59&gt;0,J6:J59))</f>
        <v>0.36799999999999999</v>
      </c>
      <c r="K62" s="271" cm="1">
        <f t="array" ref="K62">MIN(IF(K6:K59&gt;0,K6:K59))</f>
        <v>0.36799999999999999</v>
      </c>
      <c r="L62" s="191" cm="1">
        <f t="array" ref="L62">MIN(IF(L6:L59&gt;0,L6:L59))</f>
        <v>0.36799999999999999</v>
      </c>
      <c r="M62" s="191" cm="1">
        <f t="array" ref="M62">MIN(IF(M6:M59&gt;0,M6:M59))</f>
        <v>0.34499999999999997</v>
      </c>
      <c r="N62" s="263" cm="1">
        <f t="array" ref="N62">MIN(IF(N6:N59&gt;0,N6:N59))</f>
        <v>0.34499999999999997</v>
      </c>
      <c r="O62" s="263" cm="1">
        <f t="array" ref="O62">MIN(IF(O6:O59&gt;0,O6:O59))</f>
        <v>0.34499999999999997</v>
      </c>
      <c r="P62" s="195" cm="1">
        <f t="array" ref="P62">MIN(IF(P6:P59&gt;0,P6:P59))</f>
        <v>0.374</v>
      </c>
      <c r="Q62" s="199" cm="1">
        <f t="array" ref="Q62">MIN(IF(Q6:Q59&gt;0,Q6:Q59))</f>
        <v>2.6504445484323819E-2</v>
      </c>
      <c r="R62" s="281" cm="1">
        <f t="array" ref="R62">MIN(IF(R6:R59&gt;0,R6:R59))</f>
        <v>0.3599558097218612</v>
      </c>
      <c r="S62" s="192" cm="1">
        <f t="array" ref="S62">MIN(IF(S6:S59&gt;0,S6:S59))</f>
        <v>0.17983322642719696</v>
      </c>
      <c r="T62" s="192" cm="1">
        <f t="array" ref="T62">MIN(IF(T6:T59&gt;0,T6:T59))</f>
        <v>0.35933962264150948</v>
      </c>
      <c r="U62" s="269" cm="1">
        <f t="array" ref="U62">MIN(IF(U6:U59&gt;0,U6:U59))</f>
        <v>0.5000323813224532</v>
      </c>
      <c r="V62" s="269" cm="1">
        <f t="array" ref="V62">MIN(IF(V6:V59&gt;0,V6:V59))</f>
        <v>0.21116285086017333</v>
      </c>
      <c r="W62" s="200" cm="1">
        <f t="array" ref="W62">MIN(IF(W6:W59&gt;0,W6:W59))</f>
        <v>0.54697594828949048</v>
      </c>
    </row>
    <row r="63" spans="1:23" ht="15.75" thickBot="1" x14ac:dyDescent="0.3">
      <c r="A63" s="33" t="s">
        <v>360</v>
      </c>
      <c r="B63" s="451"/>
      <c r="C63" s="196">
        <f>C61/C62</f>
        <v>112679.11640772129</v>
      </c>
      <c r="D63" s="272">
        <f t="shared" ref="D63:W63" si="15">D61/D62</f>
        <v>65157.410216263823</v>
      </c>
      <c r="E63" s="197">
        <f t="shared" si="15"/>
        <v>13678.26046868312</v>
      </c>
      <c r="F63" s="197">
        <f t="shared" si="15"/>
        <v>37864.335685219208</v>
      </c>
      <c r="G63" s="264">
        <f t="shared" si="15"/>
        <v>12320.438944376776</v>
      </c>
      <c r="H63" s="264">
        <f>H61/H62</f>
        <v>14915.390709142916</v>
      </c>
      <c r="I63" s="198">
        <f t="shared" si="15"/>
        <v>20051.023190424457</v>
      </c>
      <c r="J63" s="196">
        <f t="shared" si="15"/>
        <v>4401.654891304348</v>
      </c>
      <c r="K63" s="272">
        <f t="shared" si="15"/>
        <v>4412.372282608696</v>
      </c>
      <c r="L63" s="197">
        <f t="shared" si="15"/>
        <v>4417.470108695652</v>
      </c>
      <c r="M63" s="197">
        <f t="shared" si="15"/>
        <v>4675.3855072463775</v>
      </c>
      <c r="N63" s="264">
        <f t="shared" si="15"/>
        <v>4710.4318840579708</v>
      </c>
      <c r="O63" s="264">
        <f>O61/O62</f>
        <v>4720.1913043478262</v>
      </c>
      <c r="P63" s="198">
        <f t="shared" si="15"/>
        <v>4335.4534759358285</v>
      </c>
      <c r="Q63" s="201">
        <f t="shared" si="15"/>
        <v>2809.5461193694737</v>
      </c>
      <c r="R63" s="286">
        <f t="shared" si="15"/>
        <v>181.37720845712457</v>
      </c>
      <c r="S63" s="202">
        <f t="shared" si="15"/>
        <v>191.26454219613362</v>
      </c>
      <c r="T63" s="202">
        <f t="shared" si="15"/>
        <v>126.33059032203532</v>
      </c>
      <c r="U63" s="288">
        <f t="shared" si="15"/>
        <v>121.58133201068344</v>
      </c>
      <c r="V63" s="288">
        <f>V61/V62</f>
        <v>296.34034410944253</v>
      </c>
      <c r="W63" s="203">
        <f t="shared" si="15"/>
        <v>90.832944754354457</v>
      </c>
    </row>
    <row r="64" spans="1:23" ht="15.75" thickBot="1" x14ac:dyDescent="0.3"/>
    <row r="65" spans="1:24" ht="15.75" thickBot="1" x14ac:dyDescent="0.3">
      <c r="A65" s="207" t="s">
        <v>413</v>
      </c>
      <c r="B65" s="449"/>
      <c r="C65" s="364">
        <f t="shared" ref="C65:H65" si="16">SUM(C6:C59)</f>
        <v>25379.171719999998</v>
      </c>
      <c r="D65" s="365">
        <f t="shared" si="16"/>
        <v>27100.506460000004</v>
      </c>
      <c r="E65" s="366">
        <f t="shared" si="16"/>
        <v>30536.504110000002</v>
      </c>
      <c r="F65" s="366">
        <f t="shared" si="16"/>
        <v>31256.577733500006</v>
      </c>
      <c r="G65" s="367">
        <f t="shared" si="16"/>
        <v>31269.757280000005</v>
      </c>
      <c r="H65" s="367">
        <f t="shared" si="16"/>
        <v>33235.942230000008</v>
      </c>
      <c r="I65" s="368">
        <f>AVERAGE(C65:G65)</f>
        <v>29108.503460700002</v>
      </c>
      <c r="J65" s="364">
        <f t="shared" ref="J65:O65" si="17">SUM(J6:J59)</f>
        <v>2482.9861210230074</v>
      </c>
      <c r="K65" s="365">
        <f t="shared" si="17"/>
        <v>2491.3450825</v>
      </c>
      <c r="L65" s="366">
        <f t="shared" si="17"/>
        <v>2500.6721524999998</v>
      </c>
      <c r="M65" s="366">
        <f t="shared" si="17"/>
        <v>2498.0880000000002</v>
      </c>
      <c r="N65" s="367">
        <f t="shared" si="17"/>
        <v>2517.3950000000004</v>
      </c>
      <c r="O65" s="367">
        <f t="shared" si="17"/>
        <v>2522.5249999999996</v>
      </c>
      <c r="P65" s="368">
        <f>AVERAGE(J65:N65)</f>
        <v>2498.0972712046014</v>
      </c>
      <c r="Q65" s="359">
        <f t="shared" ref="Q65:V65" si="18">C65/J65</f>
        <v>10.221229794689147</v>
      </c>
      <c r="R65" s="360">
        <f t="shared" si="18"/>
        <v>10.877861381132055</v>
      </c>
      <c r="S65" s="361">
        <f t="shared" si="18"/>
        <v>12.211318496697661</v>
      </c>
      <c r="T65" s="361">
        <f t="shared" si="18"/>
        <v>12.512200424284494</v>
      </c>
      <c r="U65" s="362">
        <f t="shared" si="18"/>
        <v>12.4214742938633</v>
      </c>
      <c r="V65" s="362">
        <f t="shared" si="18"/>
        <v>13.175664157936993</v>
      </c>
      <c r="W65" s="363">
        <f>AVERAGE(Q65:U65)</f>
        <v>11.64881687813333</v>
      </c>
    </row>
    <row r="66" spans="1:24" ht="15.75" thickBot="1" x14ac:dyDescent="0.3">
      <c r="A66" s="207" t="s">
        <v>456</v>
      </c>
      <c r="B66" s="451"/>
      <c r="C66" s="432"/>
      <c r="D66" s="442">
        <f>(D65-C65)/C65</f>
        <v>6.7824701254671438E-2</v>
      </c>
      <c r="E66" s="442">
        <f>(E65-D65)/D65</f>
        <v>0.12678721171028615</v>
      </c>
      <c r="F66" s="442">
        <f t="shared" ref="F66:H66" si="19">(F65-E65)/E65</f>
        <v>2.3580748500421713E-2</v>
      </c>
      <c r="G66" s="443">
        <f t="shared" si="19"/>
        <v>4.2165673453988076E-4</v>
      </c>
      <c r="H66" s="443">
        <f t="shared" si="19"/>
        <v>6.287816475177968E-2</v>
      </c>
      <c r="I66" s="440"/>
      <c r="J66" s="437"/>
      <c r="K66" s="442">
        <f>(K65-J65)/J65</f>
        <v>3.366495449257139E-3</v>
      </c>
      <c r="L66" s="442">
        <f>(L65-K65)/K65</f>
        <v>3.7437888735350742E-3</v>
      </c>
      <c r="M66" s="442">
        <f t="shared" ref="M66:O66" si="20">(M65-L65)/L65</f>
        <v>-1.033383163569107E-3</v>
      </c>
      <c r="N66" s="443">
        <f t="shared" si="20"/>
        <v>7.7287109181102672E-3</v>
      </c>
      <c r="O66" s="443">
        <f t="shared" si="20"/>
        <v>2.0378208425770286E-3</v>
      </c>
      <c r="P66" s="440"/>
      <c r="Q66" s="437"/>
      <c r="R66" s="441"/>
      <c r="S66" s="438"/>
      <c r="T66" s="438"/>
      <c r="U66" s="439"/>
      <c r="V66" s="439"/>
      <c r="W66" s="440"/>
    </row>
    <row r="67" spans="1:24" x14ac:dyDescent="0.25">
      <c r="C67" s="169"/>
      <c r="D67" s="169"/>
      <c r="E67" s="169"/>
      <c r="F67" s="357"/>
      <c r="G67" s="357"/>
      <c r="H67" s="357"/>
      <c r="I67" s="169"/>
      <c r="J67" s="169"/>
      <c r="K67" s="169"/>
      <c r="L67" s="169"/>
      <c r="M67" s="357"/>
      <c r="N67" s="169"/>
      <c r="O67" s="169"/>
      <c r="P67" s="169"/>
      <c r="Q67" s="169"/>
      <c r="R67" s="169"/>
      <c r="S67" s="169"/>
      <c r="T67" s="169"/>
      <c r="U67" s="169"/>
      <c r="V67" s="169"/>
      <c r="W67" s="169"/>
    </row>
    <row r="70" spans="1:24" x14ac:dyDescent="0.25">
      <c r="C70" s="176"/>
      <c r="D70" s="176"/>
      <c r="E70" s="176"/>
      <c r="F70" s="176"/>
      <c r="G70" s="176"/>
      <c r="H70" s="176"/>
      <c r="I70" s="176"/>
      <c r="J70" s="176"/>
      <c r="K70" s="176"/>
      <c r="L70" s="176"/>
      <c r="M70" s="176"/>
      <c r="N70" s="176"/>
      <c r="O70" s="176"/>
      <c r="P70" s="176"/>
      <c r="Q70" s="176"/>
      <c r="R70" s="176"/>
      <c r="S70" s="176"/>
      <c r="T70" s="176"/>
      <c r="U70" s="176"/>
      <c r="V70" s="176"/>
      <c r="W70" s="176"/>
      <c r="X70" s="176"/>
    </row>
    <row r="71" spans="1:24" x14ac:dyDescent="0.25">
      <c r="C71" s="176"/>
      <c r="D71" s="176"/>
      <c r="E71" s="176"/>
      <c r="F71" s="176"/>
      <c r="G71" s="176"/>
      <c r="H71" s="176"/>
      <c r="I71" s="176"/>
      <c r="J71" s="176"/>
      <c r="K71" s="176"/>
      <c r="L71" s="176"/>
      <c r="M71" s="176"/>
      <c r="N71" s="176"/>
      <c r="O71" s="176"/>
      <c r="P71" s="176"/>
      <c r="Q71" s="176"/>
      <c r="R71" s="176"/>
      <c r="S71" s="176"/>
      <c r="T71" s="176"/>
      <c r="U71" s="176"/>
      <c r="V71" s="176"/>
      <c r="W71" s="176"/>
      <c r="X71" s="176"/>
    </row>
  </sheetData>
  <mergeCells count="8">
    <mergeCell ref="A2:A5"/>
    <mergeCell ref="C2:W2"/>
    <mergeCell ref="C3:I3"/>
    <mergeCell ref="C4:I4"/>
    <mergeCell ref="J3:P3"/>
    <mergeCell ref="Q3:W3"/>
    <mergeCell ref="J4:P4"/>
    <mergeCell ref="Q4:W4"/>
  </mergeCells>
  <hyperlinks>
    <hyperlink ref="A1" location="'Tab Legend'!A1" display="Tab Legend" xr:uid="{FB3E5423-ED7F-4CAB-BBBE-37E763646EA1}"/>
  </hyperlink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02708-5FCC-47D9-94ED-D52431AF19E9}">
  <sheetPr>
    <tabColor theme="8"/>
  </sheetPr>
  <dimension ref="A1:Y70"/>
  <sheetViews>
    <sheetView showGridLines="0" zoomScale="85" zoomScaleNormal="85" workbookViewId="0">
      <pane xSplit="1" ySplit="5" topLeftCell="B6" activePane="bottomRight" state="frozen"/>
      <selection pane="topRight" activeCell="B1" sqref="B1"/>
      <selection pane="bottomLeft" activeCell="A6" sqref="A6"/>
      <selection pane="bottomRight"/>
    </sheetView>
  </sheetViews>
  <sheetFormatPr defaultRowHeight="15" x14ac:dyDescent="0.25"/>
  <cols>
    <col min="1" max="1" width="45.85546875" bestFit="1" customWidth="1"/>
    <col min="2" max="2" width="0.85546875" customWidth="1"/>
    <col min="3" max="3" width="11.42578125" hidden="1" customWidth="1"/>
    <col min="4" max="9" width="11.42578125" customWidth="1"/>
    <col min="10" max="10" width="9.42578125" hidden="1" customWidth="1"/>
    <col min="11" max="16" width="9.42578125" customWidth="1"/>
    <col min="17" max="17" width="12.5703125" hidden="1" customWidth="1"/>
    <col min="18" max="18" width="12.5703125" customWidth="1"/>
    <col min="19" max="19" width="12.5703125" bestFit="1" customWidth="1"/>
    <col min="20" max="20" width="11.7109375" bestFit="1" customWidth="1"/>
    <col min="21" max="22" width="11.7109375" customWidth="1"/>
    <col min="23" max="23" width="11.5703125" customWidth="1"/>
    <col min="24" max="24" width="0.85546875" customWidth="1"/>
  </cols>
  <sheetData>
    <row r="1" spans="1:25" ht="15.75" thickBot="1" x14ac:dyDescent="0.3">
      <c r="A1" s="15" t="s">
        <v>298</v>
      </c>
      <c r="C1" s="414">
        <v>3</v>
      </c>
      <c r="D1" s="414">
        <f>C1+5</f>
        <v>8</v>
      </c>
      <c r="E1" s="414">
        <f>D1+5</f>
        <v>13</v>
      </c>
      <c r="F1" s="414">
        <f>E1+5</f>
        <v>18</v>
      </c>
      <c r="G1" s="414">
        <f>F1+5</f>
        <v>23</v>
      </c>
      <c r="H1" s="414">
        <f>G1+5</f>
        <v>28</v>
      </c>
      <c r="I1" s="414"/>
      <c r="J1" s="414">
        <v>5</v>
      </c>
      <c r="K1" s="414">
        <f>J1+5</f>
        <v>10</v>
      </c>
      <c r="L1" s="414">
        <f>K1+5</f>
        <v>15</v>
      </c>
      <c r="M1" s="414">
        <f>L1+5</f>
        <v>20</v>
      </c>
      <c r="N1" s="414">
        <f>M1+5</f>
        <v>25</v>
      </c>
      <c r="O1" s="414">
        <f>N1+5</f>
        <v>30</v>
      </c>
      <c r="P1" s="414"/>
      <c r="Q1" s="414"/>
      <c r="R1" s="414"/>
      <c r="S1" s="414"/>
      <c r="T1" s="414"/>
      <c r="U1" s="414"/>
      <c r="V1" s="414"/>
      <c r="W1" s="414"/>
      <c r="X1" s="414"/>
      <c r="Y1" s="414"/>
    </row>
    <row r="2" spans="1:25" ht="16.5" thickBot="1" x14ac:dyDescent="0.3">
      <c r="A2" s="527" t="s">
        <v>58</v>
      </c>
      <c r="C2" s="544" t="s">
        <v>274</v>
      </c>
      <c r="D2" s="545"/>
      <c r="E2" s="545"/>
      <c r="F2" s="545"/>
      <c r="G2" s="545"/>
      <c r="H2" s="545"/>
      <c r="I2" s="545"/>
      <c r="J2" s="545"/>
      <c r="K2" s="545"/>
      <c r="L2" s="545"/>
      <c r="M2" s="545"/>
      <c r="N2" s="545"/>
      <c r="O2" s="545"/>
      <c r="P2" s="545"/>
      <c r="Q2" s="545"/>
      <c r="R2" s="545"/>
      <c r="S2" s="545"/>
      <c r="T2" s="545"/>
      <c r="U2" s="545"/>
      <c r="V2" s="546"/>
      <c r="W2" s="547"/>
    </row>
    <row r="3" spans="1:25" x14ac:dyDescent="0.25">
      <c r="A3" s="528"/>
      <c r="C3" s="522" t="s">
        <v>251</v>
      </c>
      <c r="D3" s="523"/>
      <c r="E3" s="524"/>
      <c r="F3" s="524"/>
      <c r="G3" s="525"/>
      <c r="H3" s="525"/>
      <c r="I3" s="526"/>
      <c r="J3" s="522"/>
      <c r="K3" s="523"/>
      <c r="L3" s="524"/>
      <c r="M3" s="524"/>
      <c r="N3" s="525"/>
      <c r="O3" s="525"/>
      <c r="P3" s="526"/>
      <c r="Q3" s="522"/>
      <c r="R3" s="523"/>
      <c r="S3" s="524"/>
      <c r="T3" s="524"/>
      <c r="U3" s="525"/>
      <c r="V3" s="525"/>
      <c r="W3" s="526"/>
    </row>
    <row r="4" spans="1:25" x14ac:dyDescent="0.25">
      <c r="A4" s="528"/>
      <c r="C4" s="493" t="s">
        <v>241</v>
      </c>
      <c r="D4" s="494"/>
      <c r="E4" s="495"/>
      <c r="F4" s="495"/>
      <c r="G4" s="496"/>
      <c r="H4" s="496"/>
      <c r="I4" s="497"/>
      <c r="J4" s="493" t="s">
        <v>457</v>
      </c>
      <c r="K4" s="494"/>
      <c r="L4" s="495"/>
      <c r="M4" s="495"/>
      <c r="N4" s="496"/>
      <c r="O4" s="496"/>
      <c r="P4" s="497"/>
      <c r="Q4" s="493" t="s">
        <v>458</v>
      </c>
      <c r="R4" s="494"/>
      <c r="S4" s="495"/>
      <c r="T4" s="495"/>
      <c r="U4" s="496"/>
      <c r="V4" s="496"/>
      <c r="W4" s="497"/>
    </row>
    <row r="5" spans="1:25" ht="15.75" thickBot="1" x14ac:dyDescent="0.3">
      <c r="A5" s="529"/>
      <c r="C5" s="245">
        <v>2017</v>
      </c>
      <c r="D5" s="317">
        <v>2018</v>
      </c>
      <c r="E5" s="246">
        <v>2019</v>
      </c>
      <c r="F5" s="246">
        <v>2020</v>
      </c>
      <c r="G5" s="321">
        <v>2021</v>
      </c>
      <c r="H5" s="321">
        <v>2022</v>
      </c>
      <c r="I5" s="247" t="s">
        <v>361</v>
      </c>
      <c r="J5" s="245">
        <v>2017</v>
      </c>
      <c r="K5" s="317">
        <v>2018</v>
      </c>
      <c r="L5" s="246">
        <v>2019</v>
      </c>
      <c r="M5" s="246">
        <v>2020</v>
      </c>
      <c r="N5" s="321">
        <v>2021</v>
      </c>
      <c r="O5" s="321">
        <v>2022</v>
      </c>
      <c r="P5" s="247" t="s">
        <v>361</v>
      </c>
      <c r="Q5" s="245">
        <v>2017</v>
      </c>
      <c r="R5" s="317">
        <v>2018</v>
      </c>
      <c r="S5" s="246">
        <v>2019</v>
      </c>
      <c r="T5" s="246">
        <v>2020</v>
      </c>
      <c r="U5" s="321">
        <v>2021</v>
      </c>
      <c r="V5" s="321">
        <v>2022</v>
      </c>
      <c r="W5" s="247" t="s">
        <v>361</v>
      </c>
    </row>
    <row r="6" spans="1:25" x14ac:dyDescent="0.25">
      <c r="A6" s="39" t="s">
        <v>1</v>
      </c>
      <c r="C6" s="233">
        <f>VLOOKUP($A6,'Capital Additions'!$A:$AAE,C$1,FALSE)/1000</f>
        <v>13855.70751</v>
      </c>
      <c r="D6" s="318">
        <f>VLOOKUP($A6,'Capital Additions'!$A:$AAE,D$1,FALSE)/1000</f>
        <v>7358.6527400000004</v>
      </c>
      <c r="E6" s="234">
        <f>VLOOKUP($A6,'Capital Additions'!$A:$AAE,E$1,FALSE)/1000</f>
        <v>1544.2905000000001</v>
      </c>
      <c r="F6" s="234">
        <f>VLOOKUP($A6,'Capital Additions'!$A:$AAE,F$1,FALSE)/1000</f>
        <v>1262.0298700000001</v>
      </c>
      <c r="G6" s="228">
        <f>VLOOKUP($A6,'Capital Additions'!$A:$AAE,G$1,FALSE)/1000</f>
        <v>7967.81</v>
      </c>
      <c r="H6" s="228">
        <f>VLOOKUP($A6,'Capital Additions'!$A:$AAE,H$1,FALSE)/1000</f>
        <v>1873.38472</v>
      </c>
      <c r="I6" s="225">
        <f>IFERROR(AVERAGEIF(D6:H6,"&lt;&gt;0"),0)</f>
        <v>4001.2335659999999</v>
      </c>
      <c r="J6" s="243">
        <f>VLOOKUP($A6,'Station Information'!$A:$AAE,J$1,FALSE)</f>
        <v>7081</v>
      </c>
      <c r="K6" s="324">
        <f>VLOOKUP($A6,'Station Information'!$A:$AAE,K$1,FALSE)</f>
        <v>7101</v>
      </c>
      <c r="L6" s="235">
        <f>VLOOKUP($A6,'Station Information'!$A:$AAE,L$1,FALSE)</f>
        <v>7064</v>
      </c>
      <c r="M6" s="235">
        <f>VLOOKUP($A6,'Station Information'!$A:$AAE,M$1,FALSE)</f>
        <v>7044</v>
      </c>
      <c r="N6" s="326">
        <f>VLOOKUP($A6,'Station Information'!$A:$AAE,N$1,FALSE)</f>
        <v>7044</v>
      </c>
      <c r="O6" s="326">
        <f>VLOOKUP($A6,'Station Information'!$A:$AAE,O$1,FALSE)</f>
        <v>7044</v>
      </c>
      <c r="P6" s="225">
        <f>IFERROR(AVERAGEIF(K6:O6,"&lt;&gt;0"),0)</f>
        <v>7059.4</v>
      </c>
      <c r="Q6" s="236">
        <f t="shared" ref="Q6:V6" si="0">IFERROR(C6/J6*1000,)</f>
        <v>1956.7444584098293</v>
      </c>
      <c r="R6" s="328">
        <f t="shared" si="0"/>
        <v>1036.2840078862132</v>
      </c>
      <c r="S6" s="237">
        <f t="shared" si="0"/>
        <v>218.61417044167612</v>
      </c>
      <c r="T6" s="237">
        <f t="shared" si="0"/>
        <v>179.16380891538898</v>
      </c>
      <c r="U6" s="334">
        <f t="shared" si="0"/>
        <v>1131.1484951731973</v>
      </c>
      <c r="V6" s="334">
        <f t="shared" si="0"/>
        <v>265.95467348097674</v>
      </c>
      <c r="W6" s="225">
        <f>IFERROR(AVERAGEIF(R6:V6,"&lt;&gt;0"),0)</f>
        <v>566.23303117949047</v>
      </c>
    </row>
    <row r="7" spans="1:25" x14ac:dyDescent="0.25">
      <c r="A7" s="32" t="s">
        <v>2</v>
      </c>
      <c r="C7" s="239">
        <f>VLOOKUP($A7,'Capital Additions'!$A:$AAE,C$1,FALSE)/1000</f>
        <v>64.900000000000006</v>
      </c>
      <c r="D7" s="319">
        <f>VLOOKUP($A7,'Capital Additions'!$A:$AAE,D$1,FALSE)/1000</f>
        <v>0.45100000000000001</v>
      </c>
      <c r="E7" s="240">
        <f>VLOOKUP($A7,'Capital Additions'!$A:$AAE,E$1,FALSE)/1000</f>
        <v>220.66475</v>
      </c>
      <c r="F7" s="240">
        <f>VLOOKUP($A7,'Capital Additions'!$A:$AAE,F$1,FALSE)/1000</f>
        <v>68.057949999999991</v>
      </c>
      <c r="G7" s="322">
        <f>VLOOKUP($A7,'Capital Additions'!$A:$AAE,G$1,FALSE)/1000</f>
        <v>935.61049999999932</v>
      </c>
      <c r="H7" s="322">
        <f>VLOOKUP($A7,'Capital Additions'!$A:$AAE,H$1,FALSE)/1000</f>
        <v>2707.9197200000003</v>
      </c>
      <c r="I7" s="226">
        <f t="shared" ref="I7:I65" si="1">IFERROR(AVERAGEIF(D7:H7,"&lt;&gt;0"),0)</f>
        <v>786.54078400000003</v>
      </c>
      <c r="J7" s="244">
        <f>VLOOKUP($A7,'Station Information'!$A:$AAE,J$1,FALSE)</f>
        <v>168.3</v>
      </c>
      <c r="K7" s="325">
        <f>VLOOKUP($A7,'Station Information'!$A:$AAE,K$1,FALSE)</f>
        <v>159.9</v>
      </c>
      <c r="L7" s="241">
        <f>VLOOKUP($A7,'Station Information'!$A:$AAE,L$1,FALSE)</f>
        <v>165.9</v>
      </c>
      <c r="M7" s="241">
        <f>VLOOKUP($A7,'Station Information'!$A:$AAE,M$1,FALSE)</f>
        <v>166</v>
      </c>
      <c r="N7" s="327">
        <f>VLOOKUP($A7,'Station Information'!$A:$AAE,N$1,FALSE)</f>
        <v>166</v>
      </c>
      <c r="O7" s="327">
        <f>VLOOKUP($A7,'Station Information'!$A:$AAE,O$1,FALSE)</f>
        <v>167</v>
      </c>
      <c r="P7" s="226">
        <f t="shared" ref="P7:P63" si="2">IFERROR(AVERAGEIF(K7:O7,"&lt;&gt;0"),0)</f>
        <v>164.95999999999998</v>
      </c>
      <c r="Q7" s="172">
        <f t="shared" ref="Q7:Q24" si="3">IFERROR(C7/J7*1000,)</f>
        <v>385.62091503267976</v>
      </c>
      <c r="R7" s="329">
        <f t="shared" ref="R7:R24" si="4">IFERROR(D7/K7*1000,)</f>
        <v>2.8205128205128203</v>
      </c>
      <c r="S7" s="242">
        <f t="shared" ref="S7:S24" si="5">IFERROR(E7/L7*1000,)</f>
        <v>1330.1069921639541</v>
      </c>
      <c r="T7" s="242">
        <f t="shared" ref="T7:T24" si="6">IFERROR(F7/M7*1000,)</f>
        <v>409.98765060240959</v>
      </c>
      <c r="U7" s="335">
        <f t="shared" ref="U7:U24" si="7">IFERROR(G7/N7*1000,)</f>
        <v>5636.2078313252969</v>
      </c>
      <c r="V7" s="335">
        <f t="shared" ref="V7:V59" si="8">IFERROR(H7/O7*1000,)</f>
        <v>16215.088143712577</v>
      </c>
      <c r="W7" s="226">
        <f t="shared" ref="W7:W65" si="9">IFERROR(AVERAGEIF(R7:V7,"&lt;&gt;0"),0)</f>
        <v>4718.8422261249498</v>
      </c>
    </row>
    <row r="8" spans="1:25" x14ac:dyDescent="0.25">
      <c r="A8" s="32" t="s">
        <v>3</v>
      </c>
      <c r="C8" s="239">
        <f>VLOOKUP($A8,'Capital Additions'!$A:$AAE,C$1,FALSE)/1000</f>
        <v>0</v>
      </c>
      <c r="D8" s="319">
        <f>VLOOKUP($A8,'Capital Additions'!$A:$AAE,D$1,FALSE)/1000</f>
        <v>0</v>
      </c>
      <c r="E8" s="240">
        <f>VLOOKUP($A8,'Capital Additions'!$A:$AAE,E$1,FALSE)/1000</f>
        <v>0</v>
      </c>
      <c r="F8" s="240">
        <f>VLOOKUP($A8,'Capital Additions'!$A:$AAE,F$1,FALSE)/1000</f>
        <v>0</v>
      </c>
      <c r="G8" s="322">
        <f>VLOOKUP($A8,'Capital Additions'!$A:$AAE,G$1,FALSE)/1000</f>
        <v>0</v>
      </c>
      <c r="H8" s="322">
        <f>VLOOKUP($A8,'Capital Additions'!$A:$AAE,H$1,FALSE)/1000</f>
        <v>0</v>
      </c>
      <c r="I8" s="226">
        <f t="shared" si="1"/>
        <v>0</v>
      </c>
      <c r="J8" s="244">
        <f>VLOOKUP($A8,'Station Information'!$A:$AAE,J$1,FALSE)</f>
        <v>16</v>
      </c>
      <c r="K8" s="325">
        <f>VLOOKUP($A8,'Station Information'!$A:$AAE,K$1,FALSE)</f>
        <v>16</v>
      </c>
      <c r="L8" s="241">
        <f>VLOOKUP($A8,'Station Information'!$A:$AAE,L$1,FALSE)</f>
        <v>16</v>
      </c>
      <c r="M8" s="241">
        <f>VLOOKUP($A8,'Station Information'!$A:$AAE,M$1,FALSE)</f>
        <v>16</v>
      </c>
      <c r="N8" s="327">
        <f>VLOOKUP($A8,'Station Information'!$A:$AAE,N$1,FALSE)</f>
        <v>16</v>
      </c>
      <c r="O8" s="327">
        <f>VLOOKUP($A8,'Station Information'!$A:$AAE,O$1,FALSE)</f>
        <v>11</v>
      </c>
      <c r="P8" s="226">
        <f t="shared" si="2"/>
        <v>15</v>
      </c>
      <c r="Q8" s="172">
        <f t="shared" si="3"/>
        <v>0</v>
      </c>
      <c r="R8" s="329">
        <f t="shared" si="4"/>
        <v>0</v>
      </c>
      <c r="S8" s="242">
        <f t="shared" si="5"/>
        <v>0</v>
      </c>
      <c r="T8" s="242">
        <f t="shared" si="6"/>
        <v>0</v>
      </c>
      <c r="U8" s="335">
        <f t="shared" si="7"/>
        <v>0</v>
      </c>
      <c r="V8" s="335">
        <f t="shared" si="8"/>
        <v>0</v>
      </c>
      <c r="W8" s="226">
        <f t="shared" si="9"/>
        <v>0</v>
      </c>
    </row>
    <row r="9" spans="1:25" x14ac:dyDescent="0.25">
      <c r="A9" s="32" t="s">
        <v>4</v>
      </c>
      <c r="C9" s="239">
        <f>VLOOKUP($A9,'Capital Additions'!$A:$AAE,C$1,FALSE)/1000</f>
        <v>215.02500000000001</v>
      </c>
      <c r="D9" s="319">
        <f>VLOOKUP($A9,'Capital Additions'!$A:$AAE,D$1,FALSE)/1000</f>
        <v>621.95600000000002</v>
      </c>
      <c r="E9" s="240">
        <f>VLOOKUP($A9,'Capital Additions'!$A:$AAE,E$1,FALSE)/1000</f>
        <v>80.682000000000002</v>
      </c>
      <c r="F9" s="240">
        <f>VLOOKUP($A9,'Capital Additions'!$A:$AAE,F$1,FALSE)/1000</f>
        <v>31.672999999999998</v>
      </c>
      <c r="G9" s="322">
        <f>VLOOKUP($A9,'Capital Additions'!$A:$AAE,G$1,FALSE)/1000</f>
        <v>293.23</v>
      </c>
      <c r="H9" s="322">
        <f>VLOOKUP($A9,'Capital Additions'!$A:$AAE,H$1,FALSE)/1000</f>
        <v>405.88400000000001</v>
      </c>
      <c r="I9" s="226">
        <f t="shared" si="1"/>
        <v>286.68500000000006</v>
      </c>
      <c r="J9" s="244">
        <f>VLOOKUP($A9,'Station Information'!$A:$AAE,J$1,FALSE)</f>
        <v>108.035</v>
      </c>
      <c r="K9" s="325">
        <f>VLOOKUP($A9,'Station Information'!$A:$AAE,K$1,FALSE)</f>
        <v>108.035</v>
      </c>
      <c r="L9" s="241">
        <f>VLOOKUP($A9,'Station Information'!$A:$AAE,L$1,FALSE)</f>
        <v>108.035</v>
      </c>
      <c r="M9" s="241">
        <f>VLOOKUP($A9,'Station Information'!$A:$AAE,M$1,FALSE)</f>
        <v>92.8</v>
      </c>
      <c r="N9" s="327">
        <f>VLOOKUP($A9,'Station Information'!$A:$AAE,N$1,FALSE)</f>
        <v>91</v>
      </c>
      <c r="O9" s="327">
        <f>VLOOKUP($A9,'Station Information'!$A:$AAE,O$1,FALSE)</f>
        <v>91</v>
      </c>
      <c r="P9" s="226">
        <f t="shared" si="2"/>
        <v>98.174000000000007</v>
      </c>
      <c r="Q9" s="172">
        <f t="shared" si="3"/>
        <v>1990.3272087749342</v>
      </c>
      <c r="R9" s="329">
        <f t="shared" si="4"/>
        <v>5756.9861618919804</v>
      </c>
      <c r="S9" s="242">
        <f t="shared" si="5"/>
        <v>746.8135326514556</v>
      </c>
      <c r="T9" s="242">
        <f t="shared" si="6"/>
        <v>341.30387931034483</v>
      </c>
      <c r="U9" s="335">
        <f t="shared" si="7"/>
        <v>3222.3076923076924</v>
      </c>
      <c r="V9" s="335">
        <f t="shared" si="8"/>
        <v>4460.2637362637361</v>
      </c>
      <c r="W9" s="226">
        <f t="shared" si="9"/>
        <v>2905.535000485042</v>
      </c>
    </row>
    <row r="10" spans="1:25" x14ac:dyDescent="0.25">
      <c r="A10" s="32" t="s">
        <v>6</v>
      </c>
      <c r="C10" s="239">
        <f>VLOOKUP($A10,'Capital Additions'!$A:$AAE,C$1,FALSE)/1000</f>
        <v>32.021000000000001</v>
      </c>
      <c r="D10" s="319">
        <f>VLOOKUP($A10,'Capital Additions'!$A:$AAE,D$1,FALSE)/1000</f>
        <v>281.62599</v>
      </c>
      <c r="E10" s="240">
        <f>VLOOKUP($A10,'Capital Additions'!$A:$AAE,E$1,FALSE)/1000</f>
        <v>51.68047</v>
      </c>
      <c r="F10" s="240">
        <f>VLOOKUP($A10,'Capital Additions'!$A:$AAE,F$1,FALSE)/1000</f>
        <v>104.07271</v>
      </c>
      <c r="G10" s="322">
        <f>VLOOKUP($A10,'Capital Additions'!$A:$AAE,G$1,FALSE)/1000</f>
        <v>241.48390000000001</v>
      </c>
      <c r="H10" s="322">
        <f>VLOOKUP($A10,'Capital Additions'!$A:$AAE,H$1,FALSE)/1000</f>
        <v>606.42459999999994</v>
      </c>
      <c r="I10" s="226">
        <f t="shared" si="1"/>
        <v>257.05753400000003</v>
      </c>
      <c r="J10" s="244">
        <f>VLOOKUP($A10,'Station Information'!$A:$AAE,J$1,FALSE)</f>
        <v>476.4</v>
      </c>
      <c r="K10" s="325">
        <f>VLOOKUP($A10,'Station Information'!$A:$AAE,K$1,FALSE)</f>
        <v>488.4</v>
      </c>
      <c r="L10" s="241">
        <f>VLOOKUP($A10,'Station Information'!$A:$AAE,L$1,FALSE)</f>
        <v>490.9</v>
      </c>
      <c r="M10" s="241">
        <f>VLOOKUP($A10,'Station Information'!$A:$AAE,M$1,FALSE)</f>
        <v>497</v>
      </c>
      <c r="N10" s="327">
        <f>VLOOKUP($A10,'Station Information'!$A:$AAE,N$1,FALSE)</f>
        <v>497</v>
      </c>
      <c r="O10" s="327">
        <f>VLOOKUP($A10,'Station Information'!$A:$AAE,O$1,FALSE)</f>
        <v>497</v>
      </c>
      <c r="P10" s="226">
        <f t="shared" si="2"/>
        <v>494.06000000000006</v>
      </c>
      <c r="Q10" s="172">
        <f t="shared" si="3"/>
        <v>67.21452560873216</v>
      </c>
      <c r="R10" s="329">
        <f t="shared" si="4"/>
        <v>576.62979115479118</v>
      </c>
      <c r="S10" s="242">
        <f t="shared" si="5"/>
        <v>105.27698105520473</v>
      </c>
      <c r="T10" s="242">
        <f t="shared" si="6"/>
        <v>209.4018309859155</v>
      </c>
      <c r="U10" s="335">
        <f t="shared" si="7"/>
        <v>485.8830985915493</v>
      </c>
      <c r="V10" s="335">
        <f t="shared" si="8"/>
        <v>1220.1702213279677</v>
      </c>
      <c r="W10" s="226">
        <f t="shared" si="9"/>
        <v>519.47238462308565</v>
      </c>
    </row>
    <row r="11" spans="1:25" x14ac:dyDescent="0.25">
      <c r="A11" s="32" t="s">
        <v>7</v>
      </c>
      <c r="C11" s="239">
        <f>VLOOKUP($A11,'Capital Additions'!$A:$AAE,C$1,FALSE)/1000</f>
        <v>734.06695999999999</v>
      </c>
      <c r="D11" s="319">
        <f>VLOOKUP($A11,'Capital Additions'!$A:$AAE,D$1,FALSE)/1000</f>
        <v>522.95856999999933</v>
      </c>
      <c r="E11" s="240">
        <f>VLOOKUP($A11,'Capital Additions'!$A:$AAE,E$1,FALSE)/1000</f>
        <v>2178.6684399999999</v>
      </c>
      <c r="F11" s="240">
        <f>VLOOKUP($A11,'Capital Additions'!$A:$AAE,F$1,FALSE)/1000</f>
        <v>1392.36401</v>
      </c>
      <c r="G11" s="322">
        <f>VLOOKUP($A11,'Capital Additions'!$A:$AAE,G$1,FALSE)/1000</f>
        <v>80.636549999995623</v>
      </c>
      <c r="H11" s="322">
        <f>VLOOKUP($A11,'Capital Additions'!$A:$AAE,H$1,FALSE)/1000</f>
        <v>4612.8209200000001</v>
      </c>
      <c r="I11" s="226">
        <f t="shared" si="1"/>
        <v>1757.489697999999</v>
      </c>
      <c r="J11" s="244">
        <f>VLOOKUP($A11,'Station Information'!$A:$AAE,J$1,FALSE)</f>
        <v>204.7</v>
      </c>
      <c r="K11" s="325">
        <f>VLOOKUP($A11,'Station Information'!$A:$AAE,K$1,FALSE)</f>
        <v>203</v>
      </c>
      <c r="L11" s="241">
        <f>VLOOKUP($A11,'Station Information'!$A:$AAE,L$1,FALSE)</f>
        <v>203</v>
      </c>
      <c r="M11" s="241">
        <f>VLOOKUP($A11,'Station Information'!$A:$AAE,M$1,FALSE)</f>
        <v>300</v>
      </c>
      <c r="N11" s="327">
        <f>VLOOKUP($A11,'Station Information'!$A:$AAE,N$1,FALSE)</f>
        <v>402</v>
      </c>
      <c r="O11" s="327">
        <f>VLOOKUP($A11,'Station Information'!$A:$AAE,O$1,FALSE)</f>
        <v>225</v>
      </c>
      <c r="P11" s="226">
        <f t="shared" si="2"/>
        <v>266.60000000000002</v>
      </c>
      <c r="Q11" s="172">
        <f t="shared" si="3"/>
        <v>3586.0623351245727</v>
      </c>
      <c r="R11" s="329">
        <f t="shared" si="4"/>
        <v>2576.1505911330019</v>
      </c>
      <c r="S11" s="242">
        <f t="shared" si="5"/>
        <v>10732.356847290641</v>
      </c>
      <c r="T11" s="242">
        <f t="shared" si="6"/>
        <v>4641.2133666666668</v>
      </c>
      <c r="U11" s="335">
        <f t="shared" si="7"/>
        <v>200.58843283581001</v>
      </c>
      <c r="V11" s="335">
        <f t="shared" si="8"/>
        <v>20501.42631111111</v>
      </c>
      <c r="W11" s="226">
        <f t="shared" si="9"/>
        <v>7730.347109807446</v>
      </c>
    </row>
    <row r="12" spans="1:25" x14ac:dyDescent="0.25">
      <c r="A12" s="32" t="s">
        <v>8</v>
      </c>
      <c r="C12" s="239">
        <f>VLOOKUP($A12,'Capital Additions'!$A:$AAE,C$1,FALSE)/1000</f>
        <v>19.129349999999999</v>
      </c>
      <c r="D12" s="319">
        <f>VLOOKUP($A12,'Capital Additions'!$A:$AAE,D$1,FALSE)/1000</f>
        <v>40.751669999999997</v>
      </c>
      <c r="E12" s="240">
        <f>VLOOKUP($A12,'Capital Additions'!$A:$AAE,E$1,FALSE)/1000</f>
        <v>805.68871999999999</v>
      </c>
      <c r="F12" s="240">
        <f>VLOOKUP($A12,'Capital Additions'!$A:$AAE,F$1,FALSE)/1000</f>
        <v>0</v>
      </c>
      <c r="G12" s="322">
        <f>VLOOKUP($A12,'Capital Additions'!$A:$AAE,G$1,FALSE)/1000</f>
        <v>0</v>
      </c>
      <c r="H12" s="322">
        <f>VLOOKUP($A12,'Capital Additions'!$A:$AAE,H$1,FALSE)/1000</f>
        <v>-251.75039999999998</v>
      </c>
      <c r="I12" s="226">
        <f t="shared" si="1"/>
        <v>198.22999666666666</v>
      </c>
      <c r="J12" s="244">
        <f>VLOOKUP($A12,'Station Information'!$A:$AAE,J$1,FALSE)</f>
        <v>33</v>
      </c>
      <c r="K12" s="325">
        <f>VLOOKUP($A12,'Station Information'!$A:$AAE,K$1,FALSE)</f>
        <v>33</v>
      </c>
      <c r="L12" s="241">
        <f>VLOOKUP($A12,'Station Information'!$A:$AAE,L$1,FALSE)</f>
        <v>36</v>
      </c>
      <c r="M12" s="241">
        <f>VLOOKUP($A12,'Station Information'!$A:$AAE,M$1,FALSE)</f>
        <v>32</v>
      </c>
      <c r="N12" s="327">
        <f>VLOOKUP($A12,'Station Information'!$A:$AAE,N$1,FALSE)</f>
        <v>32</v>
      </c>
      <c r="O12" s="327">
        <f>VLOOKUP($A12,'Station Information'!$A:$AAE,O$1,FALSE)</f>
        <v>32</v>
      </c>
      <c r="P12" s="226">
        <f t="shared" si="2"/>
        <v>33</v>
      </c>
      <c r="Q12" s="172">
        <f t="shared" si="3"/>
        <v>579.67727272727268</v>
      </c>
      <c r="R12" s="329">
        <f t="shared" si="4"/>
        <v>1234.899090909091</v>
      </c>
      <c r="S12" s="242">
        <f t="shared" si="5"/>
        <v>22380.242222222223</v>
      </c>
      <c r="T12" s="242">
        <f t="shared" si="6"/>
        <v>0</v>
      </c>
      <c r="U12" s="335">
        <f t="shared" si="7"/>
        <v>0</v>
      </c>
      <c r="V12" s="453">
        <v>0</v>
      </c>
      <c r="W12" s="226">
        <f t="shared" si="9"/>
        <v>11807.570656565656</v>
      </c>
    </row>
    <row r="13" spans="1:25" x14ac:dyDescent="0.25">
      <c r="A13" s="32" t="s">
        <v>9</v>
      </c>
      <c r="C13" s="239">
        <f>VLOOKUP($A13,'Capital Additions'!$A:$AAE,C$1,FALSE)/1000</f>
        <v>0</v>
      </c>
      <c r="D13" s="319">
        <f>VLOOKUP($A13,'Capital Additions'!$A:$AAE,D$1,FALSE)/1000</f>
        <v>53</v>
      </c>
      <c r="E13" s="240">
        <f>VLOOKUP($A13,'Capital Additions'!$A:$AAE,E$1,FALSE)/1000</f>
        <v>0</v>
      </c>
      <c r="F13" s="240">
        <f>VLOOKUP($A13,'Capital Additions'!$A:$AAE,F$1,FALSE)/1000</f>
        <v>19.49926</v>
      </c>
      <c r="G13" s="322">
        <f>VLOOKUP($A13,'Capital Additions'!$A:$AAE,G$1,FALSE)/1000</f>
        <v>28.285</v>
      </c>
      <c r="H13" s="322">
        <f>VLOOKUP($A13,'Capital Additions'!$A:$AAE,H$1,FALSE)/1000</f>
        <v>40.234999999999999</v>
      </c>
      <c r="I13" s="226">
        <f t="shared" si="1"/>
        <v>35.254814999999994</v>
      </c>
      <c r="J13" s="244">
        <f>VLOOKUP($A13,'Station Information'!$A:$AAE,J$1,FALSE)</f>
        <v>6.25</v>
      </c>
      <c r="K13" s="325">
        <f>VLOOKUP($A13,'Station Information'!$A:$AAE,K$1,FALSE)</f>
        <v>6.25</v>
      </c>
      <c r="L13" s="241">
        <f>VLOOKUP($A13,'Station Information'!$A:$AAE,L$1,FALSE)</f>
        <v>6.25</v>
      </c>
      <c r="M13" s="241">
        <f>VLOOKUP($A13,'Station Information'!$A:$AAE,M$1,FALSE)</f>
        <v>6.25</v>
      </c>
      <c r="N13" s="327">
        <f>VLOOKUP($A13,'Station Information'!$A:$AAE,N$1,FALSE)</f>
        <v>6.25</v>
      </c>
      <c r="O13" s="327">
        <v>6.25</v>
      </c>
      <c r="P13" s="226">
        <f t="shared" si="2"/>
        <v>6.25</v>
      </c>
      <c r="Q13" s="172">
        <f t="shared" si="3"/>
        <v>0</v>
      </c>
      <c r="R13" s="329">
        <f t="shared" si="4"/>
        <v>8480</v>
      </c>
      <c r="S13" s="242">
        <f t="shared" si="5"/>
        <v>0</v>
      </c>
      <c r="T13" s="242">
        <f t="shared" si="6"/>
        <v>3119.8815999999997</v>
      </c>
      <c r="U13" s="335">
        <f t="shared" si="7"/>
        <v>4525.5999999999995</v>
      </c>
      <c r="V13" s="335">
        <f t="shared" si="8"/>
        <v>6437.5999999999995</v>
      </c>
      <c r="W13" s="226">
        <f t="shared" si="9"/>
        <v>5640.7703999999994</v>
      </c>
    </row>
    <row r="14" spans="1:25" x14ac:dyDescent="0.25">
      <c r="A14" s="32" t="s">
        <v>10</v>
      </c>
      <c r="C14" s="239">
        <f>VLOOKUP($A14,'Capital Additions'!$A:$AAE,C$1,FALSE)/1000</f>
        <v>1555</v>
      </c>
      <c r="D14" s="319">
        <f>VLOOKUP($A14,'Capital Additions'!$A:$AAE,D$1,FALSE)/1000</f>
        <v>0.93500000000000005</v>
      </c>
      <c r="E14" s="240">
        <f>VLOOKUP($A14,'Capital Additions'!$A:$AAE,E$1,FALSE)/1000</f>
        <v>40.677</v>
      </c>
      <c r="F14" s="240">
        <f>VLOOKUP($A14,'Capital Additions'!$A:$AAE,F$1,FALSE)/1000</f>
        <v>0</v>
      </c>
      <c r="G14" s="322">
        <f>VLOOKUP($A14,'Capital Additions'!$A:$AAE,G$1,FALSE)/1000</f>
        <v>0</v>
      </c>
      <c r="H14" s="322">
        <f>VLOOKUP($A14,'Capital Additions'!$A:$AAE,H$1,FALSE)/1000</f>
        <v>0</v>
      </c>
      <c r="I14" s="226">
        <f t="shared" si="1"/>
        <v>20.806000000000001</v>
      </c>
      <c r="J14" s="244">
        <f>VLOOKUP($A14,'Station Information'!$A:$AAE,J$1,FALSE)</f>
        <v>23</v>
      </c>
      <c r="K14" s="325">
        <f>VLOOKUP($A14,'Station Information'!$A:$AAE,K$1,FALSE)</f>
        <v>23</v>
      </c>
      <c r="L14" s="241">
        <f>VLOOKUP($A14,'Station Information'!$A:$AAE,L$1,FALSE)</f>
        <v>23</v>
      </c>
      <c r="M14" s="241">
        <f>VLOOKUP($A14,'Station Information'!$A:$AAE,M$1,FALSE)</f>
        <v>23.3</v>
      </c>
      <c r="N14" s="327">
        <f>VLOOKUP($A14,'Station Information'!$A:$AAE,N$1,FALSE)</f>
        <v>23.3</v>
      </c>
      <c r="O14" s="327">
        <v>23.3</v>
      </c>
      <c r="P14" s="226">
        <f t="shared" si="2"/>
        <v>23.18</v>
      </c>
      <c r="Q14" s="172">
        <f t="shared" si="3"/>
        <v>67608.695652173905</v>
      </c>
      <c r="R14" s="329">
        <f t="shared" si="4"/>
        <v>40.652173913043484</v>
      </c>
      <c r="S14" s="242">
        <f t="shared" si="5"/>
        <v>1768.5652173913043</v>
      </c>
      <c r="T14" s="242">
        <f t="shared" si="6"/>
        <v>0</v>
      </c>
      <c r="U14" s="335">
        <f t="shared" si="7"/>
        <v>0</v>
      </c>
      <c r="V14" s="335">
        <f t="shared" si="8"/>
        <v>0</v>
      </c>
      <c r="W14" s="226">
        <f t="shared" si="9"/>
        <v>904.60869565217388</v>
      </c>
    </row>
    <row r="15" spans="1:25" x14ac:dyDescent="0.25">
      <c r="A15" s="32" t="s">
        <v>11</v>
      </c>
      <c r="C15" s="219">
        <f>VLOOKUP($A15,'Capital Additions'!$A:$AAE,C$1,FALSE)/1000</f>
        <v>0</v>
      </c>
      <c r="D15" s="320">
        <f>VLOOKUP($A15,'Capital Additions'!$A:$AAE,D$1,FALSE)/1000</f>
        <v>0</v>
      </c>
      <c r="E15" s="220">
        <f>VLOOKUP($A15,'Capital Additions'!$A:$AAE,E$1,FALSE)/1000</f>
        <v>0</v>
      </c>
      <c r="F15" s="220">
        <f>VLOOKUP($A15,'Capital Additions'!$A:$AAE,F$1,FALSE)/1000</f>
        <v>0</v>
      </c>
      <c r="G15" s="323">
        <f>VLOOKUP($A15,'Capital Additions'!$A:$AAE,G$1,FALSE)/1000</f>
        <v>0</v>
      </c>
      <c r="H15" s="323">
        <f>VLOOKUP($A15,'Capital Additions'!$A:$AAE,H$1,FALSE)/1000</f>
        <v>0</v>
      </c>
      <c r="I15" s="221">
        <f t="shared" si="1"/>
        <v>0</v>
      </c>
      <c r="J15" s="145">
        <f>VLOOKUP($A15,'Station Information'!$A:$AAE,J$1,FALSE)</f>
        <v>0</v>
      </c>
      <c r="K15" s="300">
        <f>VLOOKUP($A15,'Station Information'!$A:$AAE,K$1,FALSE)</f>
        <v>0</v>
      </c>
      <c r="L15" s="21">
        <f>VLOOKUP($A15,'Station Information'!$A:$AAE,L$1,FALSE)</f>
        <v>0</v>
      </c>
      <c r="M15" s="21">
        <f>VLOOKUP($A15,'Station Information'!$A:$AAE,M$1,FALSE)</f>
        <v>0</v>
      </c>
      <c r="N15" s="307">
        <f>VLOOKUP($A15,'Station Information'!$A:$AAE,N$1,FALSE)</f>
        <v>0</v>
      </c>
      <c r="O15" s="307">
        <f>VLOOKUP($A15,'Station Information'!$A:$AAE,O$1,FALSE)</f>
        <v>0</v>
      </c>
      <c r="P15" s="221">
        <f t="shared" si="2"/>
        <v>0</v>
      </c>
      <c r="Q15" s="153">
        <f t="shared" si="3"/>
        <v>0</v>
      </c>
      <c r="R15" s="330">
        <f t="shared" si="4"/>
        <v>0</v>
      </c>
      <c r="S15" s="154">
        <f t="shared" si="5"/>
        <v>0</v>
      </c>
      <c r="T15" s="154">
        <f t="shared" si="6"/>
        <v>0</v>
      </c>
      <c r="U15" s="336">
        <f t="shared" si="7"/>
        <v>0</v>
      </c>
      <c r="V15" s="336">
        <f t="shared" si="8"/>
        <v>0</v>
      </c>
      <c r="W15" s="221">
        <f t="shared" si="9"/>
        <v>0</v>
      </c>
    </row>
    <row r="16" spans="1:25" x14ac:dyDescent="0.25">
      <c r="A16" s="32" t="s">
        <v>14</v>
      </c>
      <c r="C16" s="239">
        <f>VLOOKUP($A16,'Capital Additions'!$A:$AAE,C$1,FALSE)/1000</f>
        <v>3741.6657400000013</v>
      </c>
      <c r="D16" s="319">
        <f>VLOOKUP($A16,'Capital Additions'!$A:$AAE,D$1,FALSE)/1000</f>
        <v>2846.261039999999</v>
      </c>
      <c r="E16" s="240">
        <f>VLOOKUP($A16,'Capital Additions'!$A:$AAE,E$1,FALSE)/1000</f>
        <v>11251.886199999997</v>
      </c>
      <c r="F16" s="240">
        <f>VLOOKUP($A16,'Capital Additions'!$A:$AAE,F$1,FALSE)/1000</f>
        <v>2671.9980599999999</v>
      </c>
      <c r="G16" s="322">
        <f>VLOOKUP($A16,'Capital Additions'!$A:$AAE,G$1,FALSE)/1000</f>
        <v>5703.2220999999963</v>
      </c>
      <c r="H16" s="322">
        <f>VLOOKUP($A16,'Capital Additions'!$A:$AAE,H$1,FALSE)/1000</f>
        <v>2299.6741499999998</v>
      </c>
      <c r="I16" s="226">
        <f t="shared" si="1"/>
        <v>4954.6083099999978</v>
      </c>
      <c r="J16" s="244">
        <f>VLOOKUP($A16,'Station Information'!$A:$AAE,J$1,FALSE)</f>
        <v>738</v>
      </c>
      <c r="K16" s="325">
        <f>VLOOKUP($A16,'Station Information'!$A:$AAE,K$1,FALSE)</f>
        <v>737</v>
      </c>
      <c r="L16" s="241">
        <f>VLOOKUP($A16,'Station Information'!$A:$AAE,L$1,FALSE)</f>
        <v>764</v>
      </c>
      <c r="M16" s="241">
        <f>VLOOKUP($A16,'Station Information'!$A:$AAE,M$1,FALSE)</f>
        <v>1175.5</v>
      </c>
      <c r="N16" s="327">
        <f>VLOOKUP($A16,'Station Information'!$A:$AAE,N$1,FALSE)</f>
        <v>1175.5</v>
      </c>
      <c r="O16" s="327">
        <f>VLOOKUP($A16,'Station Information'!$A:$AAE,O$1,FALSE)</f>
        <v>1488</v>
      </c>
      <c r="P16" s="226">
        <f t="shared" si="2"/>
        <v>1068</v>
      </c>
      <c r="Q16" s="172">
        <f t="shared" si="3"/>
        <v>5070.0077777777797</v>
      </c>
      <c r="R16" s="329">
        <f t="shared" si="4"/>
        <v>3861.9552781546799</v>
      </c>
      <c r="S16" s="242">
        <f t="shared" si="5"/>
        <v>14727.599738219891</v>
      </c>
      <c r="T16" s="242">
        <f t="shared" si="6"/>
        <v>2273.0736367503187</v>
      </c>
      <c r="U16" s="335">
        <f t="shared" si="7"/>
        <v>4851.741471714161</v>
      </c>
      <c r="V16" s="335">
        <f t="shared" si="8"/>
        <v>1545.479939516129</v>
      </c>
      <c r="W16" s="226">
        <f t="shared" si="9"/>
        <v>5451.9700128710365</v>
      </c>
    </row>
    <row r="17" spans="1:23" x14ac:dyDescent="0.25">
      <c r="A17" s="32" t="s">
        <v>424</v>
      </c>
      <c r="C17" s="219">
        <f>VLOOKUP($A17,'Capital Additions'!$A:$AAE,C$1,FALSE)/1000</f>
        <v>2824.6478700000002</v>
      </c>
      <c r="D17" s="319">
        <f>VLOOKUP($A17,'Capital Additions'!$A:$AAE,D$1,FALSE)/1000</f>
        <v>7.6639999999999997</v>
      </c>
      <c r="E17" s="240">
        <f>VLOOKUP($A17,'Capital Additions'!$A:$AAE,E$1,FALSE)/1000</f>
        <v>4.7249999999999996</v>
      </c>
      <c r="F17" s="240">
        <f>VLOOKUP($A17,'Capital Additions'!$A:$AAE,F$1,FALSE)/1000</f>
        <v>143.83000000000001</v>
      </c>
      <c r="G17" s="322">
        <f>VLOOKUP($A17,'Capital Additions'!$A:$AAE,G$1,FALSE)/1000</f>
        <v>180.36583999999999</v>
      </c>
      <c r="H17" s="322">
        <f>VLOOKUP($A17,'Capital Additions'!$A:$AAE,H$1,FALSE)/1000</f>
        <v>517.81515999999999</v>
      </c>
      <c r="I17" s="226">
        <f>IFERROR(AVERAGEIF(D17:H17,"&lt;&gt;0"),0)</f>
        <v>170.88</v>
      </c>
      <c r="J17" s="145">
        <f>VLOOKUP($A17,'Station Information'!$A:$AAE,J$1,FALSE)</f>
        <v>90.67</v>
      </c>
      <c r="K17" s="325">
        <f>VLOOKUP($A17,'Station Information'!$A:$AAE,K$1,FALSE)</f>
        <v>87.07</v>
      </c>
      <c r="L17" s="241">
        <f>VLOOKUP($A17,'Station Information'!$A:$AAE,L$1,FALSE)</f>
        <v>65.400000000000006</v>
      </c>
      <c r="M17" s="241">
        <f>VLOOKUP($A17,'Station Information'!$A:$AAE,M$1,FALSE)</f>
        <v>65.400000000000006</v>
      </c>
      <c r="N17" s="327">
        <f>VLOOKUP($A17,'Station Information'!$A:$AAE,N$1,FALSE)</f>
        <v>61.8</v>
      </c>
      <c r="O17" s="327">
        <f>VLOOKUP($A17,'Station Information'!$A:$AAE,O$1,FALSE)</f>
        <v>62</v>
      </c>
      <c r="P17" s="226">
        <f>IFERROR(AVERAGEIF(K17:O17,"&lt;&gt;0"),0)</f>
        <v>68.334000000000003</v>
      </c>
      <c r="Q17" s="153">
        <f t="shared" si="3"/>
        <v>31153.059115473698</v>
      </c>
      <c r="R17" s="329">
        <f>IFERROR(D17/K17*1000,)</f>
        <v>88.021132422189055</v>
      </c>
      <c r="S17" s="242">
        <f>IFERROR(E17/L17*1000,)</f>
        <v>72.247706422018325</v>
      </c>
      <c r="T17" s="242">
        <f>IFERROR(F17/M17*1000,)</f>
        <v>2199.2354740061164</v>
      </c>
      <c r="U17" s="335">
        <f>IFERROR(G17/N17*1000,)</f>
        <v>2918.541100323625</v>
      </c>
      <c r="V17" s="335">
        <f>IFERROR(H17/O17*1000,)</f>
        <v>8351.8574193548375</v>
      </c>
      <c r="W17" s="226">
        <f>IFERROR(AVERAGEIF(R17:V17,"&lt;&gt;0"),0)</f>
        <v>2725.9805665057575</v>
      </c>
    </row>
    <row r="18" spans="1:23" x14ac:dyDescent="0.25">
      <c r="A18" s="32" t="s">
        <v>17</v>
      </c>
      <c r="C18" s="239">
        <f>VLOOKUP($A18,'Capital Additions'!$A:$AAE,C$1,FALSE)/1000</f>
        <v>40.036180000000002</v>
      </c>
      <c r="D18" s="319">
        <f>VLOOKUP($A18,'Capital Additions'!$A:$AAE,D$1,FALSE)/1000</f>
        <v>45.88026</v>
      </c>
      <c r="E18" s="240">
        <f>VLOOKUP($A18,'Capital Additions'!$A:$AAE,E$1,FALSE)/1000</f>
        <v>145.10651000000004</v>
      </c>
      <c r="F18" s="240">
        <f>VLOOKUP($A18,'Capital Additions'!$A:$AAE,F$1,FALSE)/1000</f>
        <v>114.128</v>
      </c>
      <c r="G18" s="322">
        <f>VLOOKUP($A18,'Capital Additions'!$A:$AAE,G$1,FALSE)/1000</f>
        <v>194.78073000000001</v>
      </c>
      <c r="H18" s="322">
        <f>VLOOKUP($A18,'Capital Additions'!$A:$AAE,H$1,FALSE)/1000</f>
        <v>69.402869999999993</v>
      </c>
      <c r="I18" s="226">
        <f t="shared" si="1"/>
        <v>113.859674</v>
      </c>
      <c r="J18" s="244">
        <f>VLOOKUP($A18,'Station Information'!$A:$AAE,J$1,FALSE)</f>
        <v>102</v>
      </c>
      <c r="K18" s="325">
        <f>VLOOKUP($A18,'Station Information'!$A:$AAE,K$1,FALSE)</f>
        <v>120</v>
      </c>
      <c r="L18" s="241">
        <f>VLOOKUP($A18,'Station Information'!$A:$AAE,L$1,FALSE)</f>
        <v>97</v>
      </c>
      <c r="M18" s="241">
        <f>VLOOKUP($A18,'Station Information'!$A:$AAE,M$1,FALSE)</f>
        <v>93.8</v>
      </c>
      <c r="N18" s="327">
        <f>VLOOKUP($A18,'Station Information'!$A:$AAE,N$1,FALSE)</f>
        <v>94</v>
      </c>
      <c r="O18" s="327">
        <f>VLOOKUP($A18,'Station Information'!$A:$AAE,O$1,FALSE)</f>
        <v>94</v>
      </c>
      <c r="P18" s="226">
        <f t="shared" si="2"/>
        <v>99.76</v>
      </c>
      <c r="Q18" s="172">
        <f t="shared" si="3"/>
        <v>392.51156862745103</v>
      </c>
      <c r="R18" s="329">
        <f t="shared" si="4"/>
        <v>382.33549999999997</v>
      </c>
      <c r="S18" s="242">
        <f t="shared" si="5"/>
        <v>1495.943402061856</v>
      </c>
      <c r="T18" s="242">
        <f t="shared" si="6"/>
        <v>1216.7164179104477</v>
      </c>
      <c r="U18" s="335">
        <f t="shared" si="7"/>
        <v>2072.1354255319147</v>
      </c>
      <c r="V18" s="335">
        <f t="shared" si="8"/>
        <v>738.32840425531913</v>
      </c>
      <c r="W18" s="226">
        <f t="shared" si="9"/>
        <v>1181.0918299519076</v>
      </c>
    </row>
    <row r="19" spans="1:23" x14ac:dyDescent="0.25">
      <c r="A19" s="32" t="s">
        <v>15</v>
      </c>
      <c r="C19" s="219">
        <f>VLOOKUP($A19,'Capital Additions'!$A:$AAE,C$1,FALSE)/1000</f>
        <v>601.89599999999996</v>
      </c>
      <c r="D19" s="320">
        <f>VLOOKUP($A19,'Capital Additions'!$A:$AAE,D$1,FALSE)/1000</f>
        <v>0</v>
      </c>
      <c r="E19" s="220">
        <f>VLOOKUP($A19,'Capital Additions'!$A:$AAE,E$1,FALSE)/1000</f>
        <v>0</v>
      </c>
      <c r="F19" s="220">
        <f>VLOOKUP($A19,'Capital Additions'!$A:$AAE,F$1,FALSE)/1000</f>
        <v>0</v>
      </c>
      <c r="G19" s="323">
        <f>VLOOKUP($A19,'Capital Additions'!$A:$AAE,G$1,FALSE)/1000</f>
        <v>0</v>
      </c>
      <c r="H19" s="323">
        <f>VLOOKUP($A19,'Capital Additions'!$A:$AAE,H$1,FALSE)/1000</f>
        <v>0</v>
      </c>
      <c r="I19" s="221">
        <f t="shared" si="1"/>
        <v>0</v>
      </c>
      <c r="J19" s="145">
        <f>VLOOKUP($A19,'Station Information'!$A:$AAE,J$1,FALSE)</f>
        <v>0</v>
      </c>
      <c r="K19" s="300">
        <f>VLOOKUP($A19,'Station Information'!$A:$AAE,K$1,FALSE)</f>
        <v>0</v>
      </c>
      <c r="L19" s="21">
        <f>VLOOKUP($A19,'Station Information'!$A:$AAE,L$1,FALSE)</f>
        <v>0</v>
      </c>
      <c r="M19" s="21">
        <f>VLOOKUP($A19,'Station Information'!$A:$AAE,M$1,FALSE)</f>
        <v>0</v>
      </c>
      <c r="N19" s="307">
        <f>VLOOKUP($A19,'Station Information'!$A:$AAE,N$1,FALSE)</f>
        <v>0</v>
      </c>
      <c r="O19" s="307">
        <f>VLOOKUP($A19,'Station Information'!$A:$AAE,O$1,FALSE)</f>
        <v>0</v>
      </c>
      <c r="P19" s="221">
        <f t="shared" si="2"/>
        <v>0</v>
      </c>
      <c r="Q19" s="153">
        <f t="shared" si="3"/>
        <v>0</v>
      </c>
      <c r="R19" s="330">
        <f t="shared" si="4"/>
        <v>0</v>
      </c>
      <c r="S19" s="154">
        <f t="shared" si="5"/>
        <v>0</v>
      </c>
      <c r="T19" s="154">
        <f t="shared" si="6"/>
        <v>0</v>
      </c>
      <c r="U19" s="336">
        <f t="shared" si="7"/>
        <v>0</v>
      </c>
      <c r="V19" s="336">
        <f t="shared" si="8"/>
        <v>0</v>
      </c>
      <c r="W19" s="221">
        <f t="shared" si="9"/>
        <v>0</v>
      </c>
    </row>
    <row r="20" spans="1:23" x14ac:dyDescent="0.25">
      <c r="A20" s="32" t="s">
        <v>12</v>
      </c>
      <c r="C20" s="239">
        <f>VLOOKUP($A20,'Capital Additions'!$A:$AAE,C$1,FALSE)/1000</f>
        <v>0</v>
      </c>
      <c r="D20" s="319">
        <f>VLOOKUP($A20,'Capital Additions'!$A:$AAE,D$1,FALSE)/1000</f>
        <v>0</v>
      </c>
      <c r="E20" s="240">
        <f>VLOOKUP($A20,'Capital Additions'!$A:$AAE,E$1,FALSE)/1000</f>
        <v>0</v>
      </c>
      <c r="F20" s="240">
        <f>VLOOKUP($A20,'Capital Additions'!$A:$AAE,F$1,FALSE)/1000</f>
        <v>0</v>
      </c>
      <c r="G20" s="322">
        <f>VLOOKUP($A20,'Capital Additions'!$A:$AAE,G$1,FALSE)/1000</f>
        <v>35.475000000000001</v>
      </c>
      <c r="H20" s="322">
        <f>VLOOKUP($A20,'Capital Additions'!$A:$AAE,H$1,FALSE)/1000</f>
        <v>111.17174</v>
      </c>
      <c r="I20" s="226">
        <f t="shared" si="1"/>
        <v>73.323369999999997</v>
      </c>
      <c r="J20" s="244">
        <f>VLOOKUP($A20,'Station Information'!$A:$AAE,J$1,FALSE)</f>
        <v>84</v>
      </c>
      <c r="K20" s="325">
        <f>VLOOKUP($A20,'Station Information'!$A:$AAE,K$1,FALSE)</f>
        <v>84</v>
      </c>
      <c r="L20" s="241">
        <f>VLOOKUP($A20,'Station Information'!$A:$AAE,L$1,FALSE)</f>
        <v>84</v>
      </c>
      <c r="M20" s="241">
        <f>VLOOKUP($A20,'Station Information'!$A:$AAE,M$1,FALSE)</f>
        <v>84.667000000000002</v>
      </c>
      <c r="N20" s="327">
        <f>VLOOKUP($A20,'Station Information'!$A:$AAE,N$1,FALSE)</f>
        <v>84.667000000000002</v>
      </c>
      <c r="O20" s="327">
        <f>VLOOKUP($A20,'Station Information'!$A:$AAE,O$1,FALSE)</f>
        <v>85</v>
      </c>
      <c r="P20" s="226">
        <f t="shared" si="2"/>
        <v>84.466800000000006</v>
      </c>
      <c r="Q20" s="172">
        <f t="shared" si="3"/>
        <v>0</v>
      </c>
      <c r="R20" s="329">
        <f t="shared" si="4"/>
        <v>0</v>
      </c>
      <c r="S20" s="242">
        <f t="shared" si="5"/>
        <v>0</v>
      </c>
      <c r="T20" s="242">
        <f t="shared" si="6"/>
        <v>0</v>
      </c>
      <c r="U20" s="335">
        <f t="shared" si="7"/>
        <v>418.99441340782124</v>
      </c>
      <c r="V20" s="335">
        <f t="shared" si="8"/>
        <v>1307.9028235294118</v>
      </c>
      <c r="W20" s="226">
        <f t="shared" si="9"/>
        <v>863.44861846861647</v>
      </c>
    </row>
    <row r="21" spans="1:23" x14ac:dyDescent="0.25">
      <c r="A21" s="32" t="s">
        <v>13</v>
      </c>
      <c r="C21" s="239">
        <f>VLOOKUP($A21,'Capital Additions'!$A:$AAE,C$1,FALSE)/1000</f>
        <v>10.590999999999999</v>
      </c>
      <c r="D21" s="319">
        <f>VLOOKUP($A21,'Capital Additions'!$A:$AAE,D$1,FALSE)/1000</f>
        <v>0</v>
      </c>
      <c r="E21" s="240">
        <f>VLOOKUP($A21,'Capital Additions'!$A:$AAE,E$1,FALSE)/1000</f>
        <v>0</v>
      </c>
      <c r="F21" s="240">
        <f>VLOOKUP($A21,'Capital Additions'!$A:$AAE,F$1,FALSE)/1000</f>
        <v>0</v>
      </c>
      <c r="G21" s="322">
        <f>VLOOKUP($A21,'Capital Additions'!$A:$AAE,G$1,FALSE)/1000</f>
        <v>0</v>
      </c>
      <c r="H21" s="322">
        <f>VLOOKUP($A21,'Capital Additions'!$A:$AAE,H$1,FALSE)/1000</f>
        <v>0</v>
      </c>
      <c r="I21" s="226">
        <f t="shared" si="1"/>
        <v>0</v>
      </c>
      <c r="J21" s="244">
        <f>VLOOKUP($A21,'Station Information'!$A:$AAE,J$1,FALSE)</f>
        <v>42</v>
      </c>
      <c r="K21" s="325">
        <f>VLOOKUP($A21,'Station Information'!$A:$AAE,K$1,FALSE)</f>
        <v>39</v>
      </c>
      <c r="L21" s="241">
        <f>VLOOKUP($A21,'Station Information'!$A:$AAE,L$1,FALSE)</f>
        <v>54</v>
      </c>
      <c r="M21" s="241">
        <f>VLOOKUP($A21,'Station Information'!$A:$AAE,M$1,FALSE)</f>
        <v>54.6</v>
      </c>
      <c r="N21" s="327">
        <f>VLOOKUP($A21,'Station Information'!$A:$AAE,N$1,FALSE)</f>
        <v>55</v>
      </c>
      <c r="O21" s="327">
        <f>VLOOKUP($A21,'Station Information'!$A:$AAE,O$1,FALSE)</f>
        <v>50</v>
      </c>
      <c r="P21" s="226">
        <f t="shared" si="2"/>
        <v>50.519999999999996</v>
      </c>
      <c r="Q21" s="172">
        <f t="shared" si="3"/>
        <v>252.16666666666666</v>
      </c>
      <c r="R21" s="329">
        <f t="shared" si="4"/>
        <v>0</v>
      </c>
      <c r="S21" s="242">
        <f t="shared" si="5"/>
        <v>0</v>
      </c>
      <c r="T21" s="242">
        <f t="shared" si="6"/>
        <v>0</v>
      </c>
      <c r="U21" s="335">
        <f t="shared" si="7"/>
        <v>0</v>
      </c>
      <c r="V21" s="335">
        <f t="shared" si="8"/>
        <v>0</v>
      </c>
      <c r="W21" s="226">
        <f t="shared" si="9"/>
        <v>0</v>
      </c>
    </row>
    <row r="22" spans="1:23" x14ac:dyDescent="0.25">
      <c r="A22" s="32" t="s">
        <v>19</v>
      </c>
      <c r="C22" s="219">
        <f>VLOOKUP($A22,'Capital Additions'!$A:$AAE,C$1,FALSE)/1000</f>
        <v>0</v>
      </c>
      <c r="D22" s="320">
        <f>VLOOKUP($A22,'Capital Additions'!$A:$AAE,D$1,FALSE)/1000</f>
        <v>0</v>
      </c>
      <c r="E22" s="220">
        <f>VLOOKUP($A22,'Capital Additions'!$A:$AAE,E$1,FALSE)/1000</f>
        <v>0</v>
      </c>
      <c r="F22" s="220">
        <f>VLOOKUP($A22,'Capital Additions'!$A:$AAE,F$1,FALSE)/1000</f>
        <v>0</v>
      </c>
      <c r="G22" s="323">
        <f>VLOOKUP($A22,'Capital Additions'!$A:$AAE,G$1,FALSE)/1000</f>
        <v>0</v>
      </c>
      <c r="H22" s="323">
        <f>VLOOKUP($A22,'Capital Additions'!$A:$AAE,H$1,FALSE)/1000</f>
        <v>0</v>
      </c>
      <c r="I22" s="221">
        <f t="shared" si="1"/>
        <v>0</v>
      </c>
      <c r="J22" s="145">
        <f>VLOOKUP($A22,'Station Information'!$A:$AAE,J$1,FALSE)</f>
        <v>0</v>
      </c>
      <c r="K22" s="300">
        <f>VLOOKUP($A22,'Station Information'!$A:$AAE,K$1,FALSE)</f>
        <v>0</v>
      </c>
      <c r="L22" s="21">
        <f>VLOOKUP($A22,'Station Information'!$A:$AAE,L$1,FALSE)</f>
        <v>0</v>
      </c>
      <c r="M22" s="21">
        <f>VLOOKUP($A22,'Station Information'!$A:$AAE,M$1,FALSE)</f>
        <v>0</v>
      </c>
      <c r="N22" s="307">
        <f>VLOOKUP($A22,'Station Information'!$A:$AAE,N$1,FALSE)</f>
        <v>0</v>
      </c>
      <c r="O22" s="307">
        <f>VLOOKUP($A22,'Station Information'!$A:$AAE,O$1,FALSE)</f>
        <v>0</v>
      </c>
      <c r="P22" s="221">
        <f t="shared" si="2"/>
        <v>0</v>
      </c>
      <c r="Q22" s="153">
        <f t="shared" si="3"/>
        <v>0</v>
      </c>
      <c r="R22" s="330">
        <f t="shared" si="4"/>
        <v>0</v>
      </c>
      <c r="S22" s="154">
        <f t="shared" si="5"/>
        <v>0</v>
      </c>
      <c r="T22" s="154">
        <f t="shared" si="6"/>
        <v>0</v>
      </c>
      <c r="U22" s="336">
        <f t="shared" si="7"/>
        <v>0</v>
      </c>
      <c r="V22" s="336">
        <f t="shared" si="8"/>
        <v>0</v>
      </c>
      <c r="W22" s="221">
        <f t="shared" si="9"/>
        <v>0</v>
      </c>
    </row>
    <row r="23" spans="1:23" x14ac:dyDescent="0.25">
      <c r="A23" s="32" t="s">
        <v>20</v>
      </c>
      <c r="C23" s="239">
        <f>VLOOKUP($A23,'Capital Additions'!$A:$AAE,C$1,FALSE)/1000</f>
        <v>34.694919999999996</v>
      </c>
      <c r="D23" s="319">
        <f>VLOOKUP($A23,'Capital Additions'!$A:$AAE,D$1,FALSE)/1000</f>
        <v>21.7392</v>
      </c>
      <c r="E23" s="240">
        <f>VLOOKUP($A23,'Capital Additions'!$A:$AAE,E$1,FALSE)/1000</f>
        <v>17.480240000000002</v>
      </c>
      <c r="F23" s="240">
        <f>VLOOKUP($A23,'Capital Additions'!$A:$AAE,F$1,FALSE)/1000</f>
        <v>227.07651000000001</v>
      </c>
      <c r="G23" s="322">
        <f>VLOOKUP($A23,'Capital Additions'!$A:$AAE,G$1,FALSE)/1000</f>
        <v>1.8866500000000002</v>
      </c>
      <c r="H23" s="322">
        <f>VLOOKUP($A23,'Capital Additions'!$A:$AAE,H$1,FALSE)/1000</f>
        <v>0</v>
      </c>
      <c r="I23" s="226">
        <f t="shared" si="1"/>
        <v>67.045649999999995</v>
      </c>
      <c r="J23" s="244">
        <f>VLOOKUP($A23,'Station Information'!$A:$AAE,J$1,FALSE)</f>
        <v>10</v>
      </c>
      <c r="K23" s="325">
        <f>VLOOKUP($A23,'Station Information'!$A:$AAE,K$1,FALSE)</f>
        <v>10</v>
      </c>
      <c r="L23" s="241">
        <f>VLOOKUP($A23,'Station Information'!$A:$AAE,L$1,FALSE)</f>
        <v>10</v>
      </c>
      <c r="M23" s="241">
        <f>VLOOKUP($A23,'Station Information'!$A:$AAE,M$1,FALSE)</f>
        <v>10</v>
      </c>
      <c r="N23" s="327">
        <f>VLOOKUP($A23,'Station Information'!$A:$AAE,N$1,FALSE)</f>
        <v>10</v>
      </c>
      <c r="O23" s="327">
        <f>VLOOKUP($A23,'Station Information'!$A:$AAE,O$1,FALSE)</f>
        <v>10</v>
      </c>
      <c r="P23" s="226">
        <f t="shared" si="2"/>
        <v>10</v>
      </c>
      <c r="Q23" s="172">
        <f t="shared" si="3"/>
        <v>3469.4919999999997</v>
      </c>
      <c r="R23" s="329">
        <f t="shared" si="4"/>
        <v>2173.92</v>
      </c>
      <c r="S23" s="242">
        <f t="shared" si="5"/>
        <v>1748.0240000000003</v>
      </c>
      <c r="T23" s="242">
        <f t="shared" si="6"/>
        <v>22707.651000000002</v>
      </c>
      <c r="U23" s="335">
        <f t="shared" si="7"/>
        <v>188.66500000000002</v>
      </c>
      <c r="V23" s="335">
        <f t="shared" si="8"/>
        <v>0</v>
      </c>
      <c r="W23" s="226">
        <f t="shared" si="9"/>
        <v>6704.5650000000005</v>
      </c>
    </row>
    <row r="24" spans="1:23" x14ac:dyDescent="0.25">
      <c r="A24" s="32" t="s">
        <v>21</v>
      </c>
      <c r="C24" s="219">
        <f>VLOOKUP($A24,'Capital Additions'!$A:$AAE,C$1,FALSE)/1000</f>
        <v>0</v>
      </c>
      <c r="D24" s="320">
        <f>VLOOKUP($A24,'Capital Additions'!$A:$AAE,D$1,FALSE)/1000</f>
        <v>0</v>
      </c>
      <c r="E24" s="220">
        <f>VLOOKUP($A24,'Capital Additions'!$A:$AAE,E$1,FALSE)/1000</f>
        <v>0</v>
      </c>
      <c r="F24" s="220">
        <f>VLOOKUP($A24,'Capital Additions'!$A:$AAE,F$1,FALSE)/1000</f>
        <v>0</v>
      </c>
      <c r="G24" s="323">
        <f>VLOOKUP($A24,'Capital Additions'!$A:$AAE,G$1,FALSE)/1000</f>
        <v>0</v>
      </c>
      <c r="H24" s="323">
        <f>VLOOKUP($A24,'Capital Additions'!$A:$AAE,H$1,FALSE)/1000</f>
        <v>0</v>
      </c>
      <c r="I24" s="221">
        <f t="shared" si="1"/>
        <v>0</v>
      </c>
      <c r="J24" s="145">
        <f>VLOOKUP($A24,'Station Information'!$A:$AAE,J$1,FALSE)</f>
        <v>0</v>
      </c>
      <c r="K24" s="300">
        <f>VLOOKUP($A24,'Station Information'!$A:$AAE,K$1,FALSE)</f>
        <v>0</v>
      </c>
      <c r="L24" s="21">
        <f>VLOOKUP($A24,'Station Information'!$A:$AAE,L$1,FALSE)</f>
        <v>0</v>
      </c>
      <c r="M24" s="21">
        <f>VLOOKUP($A24,'Station Information'!$A:$AAE,M$1,FALSE)</f>
        <v>0</v>
      </c>
      <c r="N24" s="307">
        <f>VLOOKUP($A24,'Station Information'!$A:$AAE,N$1,FALSE)</f>
        <v>0</v>
      </c>
      <c r="O24" s="307">
        <f>VLOOKUP($A24,'Station Information'!$A:$AAE,O$1,FALSE)</f>
        <v>0</v>
      </c>
      <c r="P24" s="221">
        <f t="shared" si="2"/>
        <v>0</v>
      </c>
      <c r="Q24" s="153">
        <f t="shared" si="3"/>
        <v>0</v>
      </c>
      <c r="R24" s="330">
        <f t="shared" si="4"/>
        <v>0</v>
      </c>
      <c r="S24" s="154">
        <f t="shared" si="5"/>
        <v>0</v>
      </c>
      <c r="T24" s="154">
        <f t="shared" si="6"/>
        <v>0</v>
      </c>
      <c r="U24" s="336">
        <f t="shared" si="7"/>
        <v>0</v>
      </c>
      <c r="V24" s="336">
        <f t="shared" si="8"/>
        <v>0</v>
      </c>
      <c r="W24" s="221">
        <f t="shared" si="9"/>
        <v>0</v>
      </c>
    </row>
    <row r="25" spans="1:23" x14ac:dyDescent="0.25">
      <c r="A25" s="32" t="s">
        <v>425</v>
      </c>
      <c r="C25" s="219"/>
      <c r="D25" s="320"/>
      <c r="E25" s="220"/>
      <c r="F25" s="220"/>
      <c r="G25" s="323"/>
      <c r="H25" s="323">
        <f>VLOOKUP($A25,'Capital Additions'!$A:$AAE,H$1,FALSE)/1000</f>
        <v>0</v>
      </c>
      <c r="I25" s="221">
        <f t="shared" si="1"/>
        <v>0</v>
      </c>
      <c r="J25" s="145"/>
      <c r="K25" s="300"/>
      <c r="L25" s="21"/>
      <c r="M25" s="21"/>
      <c r="N25" s="307"/>
      <c r="O25" s="307">
        <f>VLOOKUP($A25,'Station Information'!$A:$AAE,O$1,FALSE)</f>
        <v>0</v>
      </c>
      <c r="P25" s="221">
        <f t="shared" si="2"/>
        <v>0</v>
      </c>
      <c r="Q25" s="153"/>
      <c r="R25" s="330"/>
      <c r="S25" s="154"/>
      <c r="T25" s="154"/>
      <c r="U25" s="336"/>
      <c r="V25" s="336">
        <f t="shared" si="8"/>
        <v>0</v>
      </c>
      <c r="W25" s="221">
        <f t="shared" si="9"/>
        <v>0</v>
      </c>
    </row>
    <row r="26" spans="1:23" x14ac:dyDescent="0.25">
      <c r="A26" s="32" t="s">
        <v>22</v>
      </c>
      <c r="C26" s="239">
        <f>VLOOKUP($A26,'Capital Additions'!$A:$AAE,C$1,FALSE)/1000</f>
        <v>410.10300000000001</v>
      </c>
      <c r="D26" s="319">
        <f>VLOOKUP($A26,'Capital Additions'!$A:$AAE,D$1,FALSE)/1000</f>
        <v>3212.7849999999999</v>
      </c>
      <c r="E26" s="240">
        <f>VLOOKUP($A26,'Capital Additions'!$A:$AAE,E$1,FALSE)/1000</f>
        <v>1988.01549</v>
      </c>
      <c r="F26" s="240">
        <f>VLOOKUP($A26,'Capital Additions'!$A:$AAE,F$1,FALSE)/1000</f>
        <v>3264.5349999999999</v>
      </c>
      <c r="G26" s="322">
        <f>VLOOKUP($A26,'Capital Additions'!$A:$AAE,G$1,FALSE)/1000</f>
        <v>147.68632000000031</v>
      </c>
      <c r="H26" s="322">
        <f>VLOOKUP($A26,'Capital Additions'!$A:$AAE,H$1,FALSE)/1000</f>
        <v>470.15600000000001</v>
      </c>
      <c r="I26" s="226">
        <f t="shared" si="1"/>
        <v>1816.6355620000002</v>
      </c>
      <c r="J26" s="244">
        <f>VLOOKUP($A26,'Station Information'!$A:$AAE,J$1,FALSE)</f>
        <v>328.3</v>
      </c>
      <c r="K26" s="325">
        <f>VLOOKUP($A26,'Station Information'!$A:$AAE,K$1,FALSE)</f>
        <v>340</v>
      </c>
      <c r="L26" s="241">
        <f>VLOOKUP($A26,'Station Information'!$A:$AAE,L$1,FALSE)</f>
        <v>339.7</v>
      </c>
      <c r="M26" s="241">
        <f>VLOOKUP($A26,'Station Information'!$A:$AAE,M$1,FALSE)</f>
        <v>359.2</v>
      </c>
      <c r="N26" s="327">
        <f>VLOOKUP($A26,'Station Information'!$A:$AAE,N$1,FALSE)</f>
        <v>369.2</v>
      </c>
      <c r="O26" s="327">
        <f>VLOOKUP($A26,'Station Information'!$A:$AAE,O$1,FALSE)</f>
        <v>369</v>
      </c>
      <c r="P26" s="226">
        <f t="shared" si="2"/>
        <v>355.42</v>
      </c>
      <c r="Q26" s="172">
        <f t="shared" ref="Q26:Q59" si="10">IFERROR(C26/J26*1000,)</f>
        <v>1249.1714894913189</v>
      </c>
      <c r="R26" s="329">
        <f t="shared" ref="R26:U32" si="11">IFERROR(D26/K26*1000,)</f>
        <v>9449.3676470588234</v>
      </c>
      <c r="S26" s="242">
        <f t="shared" si="11"/>
        <v>5852.2681483662063</v>
      </c>
      <c r="T26" s="242">
        <f t="shared" si="11"/>
        <v>9088.3491091314027</v>
      </c>
      <c r="U26" s="335">
        <f t="shared" si="11"/>
        <v>400.01711809317527</v>
      </c>
      <c r="V26" s="335">
        <f t="shared" si="8"/>
        <v>1274.1355013550135</v>
      </c>
      <c r="W26" s="226">
        <f t="shared" si="9"/>
        <v>5212.8275048009245</v>
      </c>
    </row>
    <row r="27" spans="1:23" x14ac:dyDescent="0.25">
      <c r="A27" s="32" t="s">
        <v>23</v>
      </c>
      <c r="C27" s="219">
        <f>VLOOKUP($A27,'Capital Additions'!$A:$AAE,C$1,FALSE)/1000</f>
        <v>0</v>
      </c>
      <c r="D27" s="320">
        <f>VLOOKUP($A27,'Capital Additions'!$A:$AAE,D$1,FALSE)/1000</f>
        <v>0</v>
      </c>
      <c r="E27" s="220">
        <f>VLOOKUP($A27,'Capital Additions'!$A:$AAE,E$1,FALSE)/1000</f>
        <v>0</v>
      </c>
      <c r="F27" s="220">
        <f>VLOOKUP($A27,'Capital Additions'!$A:$AAE,F$1,FALSE)/1000</f>
        <v>0</v>
      </c>
      <c r="G27" s="323">
        <f>VLOOKUP($A27,'Capital Additions'!$A:$AAE,G$1,FALSE)/1000</f>
        <v>0</v>
      </c>
      <c r="H27" s="323">
        <f>VLOOKUP($A27,'Capital Additions'!$A:$AAE,H$1,FALSE)/1000</f>
        <v>0</v>
      </c>
      <c r="I27" s="221">
        <f t="shared" si="1"/>
        <v>0</v>
      </c>
      <c r="J27" s="145">
        <f>VLOOKUP($A27,'Station Information'!$A:$AAE,J$1,FALSE)</f>
        <v>0</v>
      </c>
      <c r="K27" s="300">
        <f>VLOOKUP($A27,'Station Information'!$A:$AAE,K$1,FALSE)</f>
        <v>0</v>
      </c>
      <c r="L27" s="21">
        <f>VLOOKUP($A27,'Station Information'!$A:$AAE,L$1,FALSE)</f>
        <v>0</v>
      </c>
      <c r="M27" s="21">
        <f>VLOOKUP($A27,'Station Information'!$A:$AAE,M$1,FALSE)</f>
        <v>0</v>
      </c>
      <c r="N27" s="307">
        <f>VLOOKUP($A27,'Station Information'!$A:$AAE,N$1,FALSE)</f>
        <v>0</v>
      </c>
      <c r="O27" s="307">
        <f>VLOOKUP($A27,'Station Information'!$A:$AAE,O$1,FALSE)</f>
        <v>0</v>
      </c>
      <c r="P27" s="221">
        <f t="shared" si="2"/>
        <v>0</v>
      </c>
      <c r="Q27" s="153">
        <f t="shared" si="10"/>
        <v>0</v>
      </c>
      <c r="R27" s="330">
        <f t="shared" si="11"/>
        <v>0</v>
      </c>
      <c r="S27" s="154">
        <f t="shared" si="11"/>
        <v>0</v>
      </c>
      <c r="T27" s="154">
        <f t="shared" si="11"/>
        <v>0</v>
      </c>
      <c r="U27" s="336">
        <f t="shared" si="11"/>
        <v>0</v>
      </c>
      <c r="V27" s="336">
        <f t="shared" si="8"/>
        <v>0</v>
      </c>
      <c r="W27" s="221">
        <f t="shared" si="9"/>
        <v>0</v>
      </c>
    </row>
    <row r="28" spans="1:23" x14ac:dyDescent="0.25">
      <c r="A28" s="32" t="s">
        <v>24</v>
      </c>
      <c r="C28" s="239">
        <f>VLOOKUP($A28,'Capital Additions'!$A:$AAE,C$1,FALSE)/1000</f>
        <v>970.56100000000004</v>
      </c>
      <c r="D28" s="319">
        <f>VLOOKUP($A28,'Capital Additions'!$A:$AAE,D$1,FALSE)/1000</f>
        <v>17.859000000000002</v>
      </c>
      <c r="E28" s="240">
        <f>VLOOKUP($A28,'Capital Additions'!$A:$AAE,E$1,FALSE)/1000</f>
        <v>598.20100000000002</v>
      </c>
      <c r="F28" s="240">
        <f>VLOOKUP($A28,'Capital Additions'!$A:$AAE,F$1,FALSE)/1000</f>
        <v>209.25864321158599</v>
      </c>
      <c r="G28" s="322">
        <f>VLOOKUP($A28,'Capital Additions'!$A:$AAE,G$1,FALSE)/1000</f>
        <v>188.01260000000011</v>
      </c>
      <c r="H28" s="322">
        <f>VLOOKUP($A28,'Capital Additions'!$A:$AAE,H$1,FALSE)/1000</f>
        <v>947.54703000000006</v>
      </c>
      <c r="I28" s="226">
        <f t="shared" si="1"/>
        <v>392.17565464231723</v>
      </c>
      <c r="J28" s="244">
        <f>VLOOKUP($A28,'Station Information'!$A:$AAE,J$1,FALSE)</f>
        <v>98</v>
      </c>
      <c r="K28" s="325">
        <f>VLOOKUP($A28,'Station Information'!$A:$AAE,K$1,FALSE)</f>
        <v>98</v>
      </c>
      <c r="L28" s="241">
        <f>VLOOKUP($A28,'Station Information'!$A:$AAE,L$1,FALSE)</f>
        <v>102</v>
      </c>
      <c r="M28" s="241">
        <f>VLOOKUP($A28,'Station Information'!$A:$AAE,M$1,FALSE)</f>
        <v>85</v>
      </c>
      <c r="N28" s="327">
        <f>VLOOKUP($A28,'Station Information'!$A:$AAE,N$1,FALSE)</f>
        <v>85</v>
      </c>
      <c r="O28" s="327">
        <f>VLOOKUP($A28,'Station Information'!$A:$AAE,O$1,FALSE)</f>
        <v>85</v>
      </c>
      <c r="P28" s="226">
        <f t="shared" si="2"/>
        <v>91</v>
      </c>
      <c r="Q28" s="172">
        <f t="shared" si="10"/>
        <v>9903.6836734693879</v>
      </c>
      <c r="R28" s="329">
        <f t="shared" si="11"/>
        <v>182.23469387755102</v>
      </c>
      <c r="S28" s="242">
        <f t="shared" si="11"/>
        <v>5864.7156862745105</v>
      </c>
      <c r="T28" s="242">
        <f t="shared" si="11"/>
        <v>2461.8663907245414</v>
      </c>
      <c r="U28" s="335">
        <f t="shared" si="11"/>
        <v>2211.9129411764716</v>
      </c>
      <c r="V28" s="335">
        <f t="shared" si="8"/>
        <v>11147.612117647059</v>
      </c>
      <c r="W28" s="226">
        <f t="shared" si="9"/>
        <v>4373.6683659400269</v>
      </c>
    </row>
    <row r="29" spans="1:23" x14ac:dyDescent="0.25">
      <c r="A29" s="32" t="s">
        <v>25</v>
      </c>
      <c r="C29" s="219">
        <f>VLOOKUP($A29,'Capital Additions'!$A:$AAE,C$1,FALSE)/1000</f>
        <v>0</v>
      </c>
      <c r="D29" s="320">
        <f>VLOOKUP($A29,'Capital Additions'!$A:$AAE,D$1,FALSE)/1000</f>
        <v>0</v>
      </c>
      <c r="E29" s="220">
        <f>VLOOKUP($A29,'Capital Additions'!$A:$AAE,E$1,FALSE)/1000</f>
        <v>0</v>
      </c>
      <c r="F29" s="220">
        <f>VLOOKUP($A29,'Capital Additions'!$A:$AAE,F$1,FALSE)/1000</f>
        <v>0</v>
      </c>
      <c r="G29" s="323">
        <f>VLOOKUP($A29,'Capital Additions'!$A:$AAE,G$1,FALSE)/1000</f>
        <v>0</v>
      </c>
      <c r="H29" s="323">
        <f>VLOOKUP($A29,'Capital Additions'!$A:$AAE,H$1,FALSE)/1000</f>
        <v>0</v>
      </c>
      <c r="I29" s="221">
        <f t="shared" si="1"/>
        <v>0</v>
      </c>
      <c r="J29" s="145">
        <f>VLOOKUP($A29,'Station Information'!$A:$AAE,J$1,FALSE)</f>
        <v>0</v>
      </c>
      <c r="K29" s="300">
        <f>VLOOKUP($A29,'Station Information'!$A:$AAE,K$1,FALSE)</f>
        <v>0</v>
      </c>
      <c r="L29" s="21">
        <f>VLOOKUP($A29,'Station Information'!$A:$AAE,L$1,FALSE)</f>
        <v>0</v>
      </c>
      <c r="M29" s="21">
        <f>VLOOKUP($A29,'Station Information'!$A:$AAE,M$1,FALSE)</f>
        <v>0</v>
      </c>
      <c r="N29" s="307">
        <f>VLOOKUP($A29,'Station Information'!$A:$AAE,N$1,FALSE)</f>
        <v>0</v>
      </c>
      <c r="O29" s="307">
        <f>VLOOKUP($A29,'Station Information'!$A:$AAE,O$1,FALSE)</f>
        <v>0</v>
      </c>
      <c r="P29" s="221">
        <f t="shared" si="2"/>
        <v>0</v>
      </c>
      <c r="Q29" s="153">
        <f t="shared" si="10"/>
        <v>0</v>
      </c>
      <c r="R29" s="330">
        <f t="shared" si="11"/>
        <v>0</v>
      </c>
      <c r="S29" s="154">
        <f t="shared" si="11"/>
        <v>0</v>
      </c>
      <c r="T29" s="154">
        <f t="shared" si="11"/>
        <v>0</v>
      </c>
      <c r="U29" s="336">
        <f t="shared" si="11"/>
        <v>0</v>
      </c>
      <c r="V29" s="336">
        <f t="shared" si="8"/>
        <v>0</v>
      </c>
      <c r="W29" s="221">
        <f t="shared" si="9"/>
        <v>0</v>
      </c>
    </row>
    <row r="30" spans="1:23" x14ac:dyDescent="0.25">
      <c r="A30" s="32" t="s">
        <v>26</v>
      </c>
      <c r="C30" s="219">
        <f>VLOOKUP($A30,'Capital Additions'!$A:$AAE,C$1,FALSE)/1000</f>
        <v>0</v>
      </c>
      <c r="D30" s="320">
        <f>VLOOKUP($A30,'Capital Additions'!$A:$AAE,D$1,FALSE)/1000</f>
        <v>0</v>
      </c>
      <c r="E30" s="220">
        <f>VLOOKUP($A30,'Capital Additions'!$A:$AAE,E$1,FALSE)/1000</f>
        <v>0</v>
      </c>
      <c r="F30" s="220">
        <f>VLOOKUP($A30,'Capital Additions'!$A:$AAE,F$1,FALSE)/1000</f>
        <v>0</v>
      </c>
      <c r="G30" s="323">
        <f>VLOOKUP($A30,'Capital Additions'!$A:$AAE,G$1,FALSE)/1000</f>
        <v>0</v>
      </c>
      <c r="H30" s="323">
        <f>VLOOKUP($A30,'Capital Additions'!$A:$AAE,H$1,FALSE)/1000</f>
        <v>0</v>
      </c>
      <c r="I30" s="221">
        <f t="shared" si="1"/>
        <v>0</v>
      </c>
      <c r="J30" s="145">
        <f>VLOOKUP($A30,'Station Information'!$A:$AAE,J$1,FALSE)</f>
        <v>0</v>
      </c>
      <c r="K30" s="300">
        <f>VLOOKUP($A30,'Station Information'!$A:$AAE,K$1,FALSE)</f>
        <v>0</v>
      </c>
      <c r="L30" s="21">
        <f>VLOOKUP($A30,'Station Information'!$A:$AAE,L$1,FALSE)</f>
        <v>0</v>
      </c>
      <c r="M30" s="21">
        <f>VLOOKUP($A30,'Station Information'!$A:$AAE,M$1,FALSE)</f>
        <v>0</v>
      </c>
      <c r="N30" s="307">
        <f>VLOOKUP($A30,'Station Information'!$A:$AAE,N$1,FALSE)</f>
        <v>0</v>
      </c>
      <c r="O30" s="307">
        <f>VLOOKUP($A30,'Station Information'!$A:$AAE,O$1,FALSE)</f>
        <v>0</v>
      </c>
      <c r="P30" s="221">
        <f t="shared" si="2"/>
        <v>0</v>
      </c>
      <c r="Q30" s="153">
        <f t="shared" si="10"/>
        <v>0</v>
      </c>
      <c r="R30" s="330">
        <f t="shared" si="11"/>
        <v>0</v>
      </c>
      <c r="S30" s="154">
        <f t="shared" si="11"/>
        <v>0</v>
      </c>
      <c r="T30" s="154">
        <f t="shared" si="11"/>
        <v>0</v>
      </c>
      <c r="U30" s="336">
        <f t="shared" si="11"/>
        <v>0</v>
      </c>
      <c r="V30" s="336">
        <f t="shared" si="8"/>
        <v>0</v>
      </c>
      <c r="W30" s="221">
        <f t="shared" si="9"/>
        <v>0</v>
      </c>
    </row>
    <row r="31" spans="1:23" x14ac:dyDescent="0.25">
      <c r="A31" s="32" t="s">
        <v>27</v>
      </c>
      <c r="C31" s="111">
        <f>VLOOKUP($A31,'Capital Additions'!$A:$AAE,C$1,FALSE)/1000</f>
        <v>3.4</v>
      </c>
      <c r="D31" s="178">
        <f>VLOOKUP($A31,'Capital Additions'!$A:$AAE,D$1,FALSE)/1000</f>
        <v>0</v>
      </c>
      <c r="E31" s="240">
        <f>VLOOKUP($A31,'Capital Additions'!$A:$AAE,E$1,FALSE)/1000</f>
        <v>15.40558</v>
      </c>
      <c r="F31" s="240">
        <f>VLOOKUP($A31,'Capital Additions'!$A:$AAE,F$1,FALSE)/1000</f>
        <v>11.2</v>
      </c>
      <c r="G31" s="322">
        <f>VLOOKUP($A31,'Capital Additions'!$A:$AAE,G$1,FALSE)/1000</f>
        <v>0</v>
      </c>
      <c r="H31" s="322">
        <f>VLOOKUP($A31,'Capital Additions'!$A:$AAE,H$1,FALSE)/1000</f>
        <v>0</v>
      </c>
      <c r="I31" s="226">
        <f t="shared" si="1"/>
        <v>13.30279</v>
      </c>
      <c r="J31" s="244">
        <f>VLOOKUP($A31,'Station Information'!$A:$AAE,J$1,FALSE)</f>
        <v>42.5</v>
      </c>
      <c r="K31" s="325">
        <f>VLOOKUP($A31,'Station Information'!$A:$AAE,K$1,FALSE)</f>
        <v>43</v>
      </c>
      <c r="L31" s="241">
        <f>VLOOKUP($A31,'Station Information'!$A:$AAE,L$1,FALSE)</f>
        <v>43</v>
      </c>
      <c r="M31" s="241">
        <f>VLOOKUP($A31,'Station Information'!$A:$AAE,M$1,FALSE)</f>
        <v>42.5</v>
      </c>
      <c r="N31" s="327">
        <f>VLOOKUP($A31,'Station Information'!$A:$AAE,N$1,FALSE)</f>
        <v>42.5</v>
      </c>
      <c r="O31" s="327">
        <v>42.5</v>
      </c>
      <c r="P31" s="226">
        <f t="shared" si="2"/>
        <v>42.7</v>
      </c>
      <c r="Q31" s="172">
        <f t="shared" si="10"/>
        <v>80</v>
      </c>
      <c r="R31" s="329">
        <f t="shared" si="11"/>
        <v>0</v>
      </c>
      <c r="S31" s="7">
        <f t="shared" si="11"/>
        <v>358.26930232558141</v>
      </c>
      <c r="T31" s="7">
        <f t="shared" si="11"/>
        <v>263.52941176470586</v>
      </c>
      <c r="U31" s="337">
        <f t="shared" si="11"/>
        <v>0</v>
      </c>
      <c r="V31" s="337">
        <f t="shared" si="8"/>
        <v>0</v>
      </c>
      <c r="W31" s="120">
        <f t="shared" si="9"/>
        <v>310.89935704514363</v>
      </c>
    </row>
    <row r="32" spans="1:23" x14ac:dyDescent="0.25">
      <c r="A32" s="32" t="s">
        <v>28</v>
      </c>
      <c r="C32" s="111">
        <f>VLOOKUP($A32,'Capital Additions'!$A:$AAE,C$1,FALSE)/1000</f>
        <v>36660.648999999998</v>
      </c>
      <c r="D32" s="178">
        <f>VLOOKUP($A32,'Capital Additions'!$A:$AAE,D$1,FALSE)/1000</f>
        <v>41209.044999999998</v>
      </c>
      <c r="E32" s="240">
        <f>VLOOKUP($A32,'Capital Additions'!$A:$AAE,E$1,FALSE)/1000</f>
        <v>50468.500020000007</v>
      </c>
      <c r="F32" s="481">
        <f>AVERAGE(C32:E32,G32:H32)</f>
        <v>42000.181693999999</v>
      </c>
      <c r="G32" s="322">
        <f>VLOOKUP($A32,'Capital Additions'!$A:$AAE,G$1,FALSE)/1000</f>
        <v>41407.595029999997</v>
      </c>
      <c r="H32" s="322">
        <f>VLOOKUP($A32,'Capital Additions'!$A:$AAE,H$1,FALSE)/1000</f>
        <v>40255.119420000003</v>
      </c>
      <c r="I32" s="226">
        <f t="shared" si="1"/>
        <v>43068.088232800001</v>
      </c>
      <c r="J32" s="244">
        <f>VLOOKUP($A32,'Station Information'!$A:$AAE,J$1,FALSE)</f>
        <v>7292</v>
      </c>
      <c r="K32" s="325">
        <f>VLOOKUP($A32,'Station Information'!$A:$AAE,K$1,FALSE)</f>
        <v>7261</v>
      </c>
      <c r="L32" s="241">
        <f>VLOOKUP($A32,'Station Information'!$A:$AAE,L$1,FALSE)</f>
        <v>7370</v>
      </c>
      <c r="M32" s="241">
        <f>VLOOKUP($A32,'Station Information'!$A:$AAE,M$1,FALSE)</f>
        <v>7314</v>
      </c>
      <c r="N32" s="327">
        <f>VLOOKUP($A32,'Station Information'!$A:$AAE,N$1,FALSE)</f>
        <v>7545</v>
      </c>
      <c r="O32" s="327">
        <f>VLOOKUP($A32,'Station Information'!$A:$AAE,O$1,FALSE)</f>
        <v>7622</v>
      </c>
      <c r="P32" s="226">
        <f t="shared" si="2"/>
        <v>7422.4</v>
      </c>
      <c r="Q32" s="172">
        <f t="shared" si="10"/>
        <v>5027.5163192539767</v>
      </c>
      <c r="R32" s="329">
        <f t="shared" ref="R32:R59" si="12">IFERROR(D32/K32*1000,)</f>
        <v>5675.3952623605564</v>
      </c>
      <c r="S32" s="7">
        <f t="shared" ref="S32:S59" si="13">IFERROR(E32/L32*1000,)</f>
        <v>6847.8290393487114</v>
      </c>
      <c r="T32" s="7">
        <f t="shared" si="11"/>
        <v>5742.4366549083943</v>
      </c>
      <c r="U32" s="337">
        <f>IFERROR(G32/N32*1000,)</f>
        <v>5488.0841656726298</v>
      </c>
      <c r="V32" s="337">
        <f t="shared" si="8"/>
        <v>5281.4378667016526</v>
      </c>
      <c r="W32" s="120">
        <f t="shared" si="9"/>
        <v>5807.0365977983893</v>
      </c>
    </row>
    <row r="33" spans="1:23" x14ac:dyDescent="0.25">
      <c r="A33" s="32" t="s">
        <v>29</v>
      </c>
      <c r="C33" s="111">
        <f>VLOOKUP($A33,'Capital Additions'!$A:$AAE,C$1,FALSE)/1000</f>
        <v>15638.328</v>
      </c>
      <c r="D33" s="178">
        <f>VLOOKUP($A33,'Capital Additions'!$A:$AAE,D$1,FALSE)/1000</f>
        <v>11020.767210000002</v>
      </c>
      <c r="E33" s="240">
        <f>VLOOKUP($A33,'Capital Additions'!$A:$AAE,E$1,FALSE)/1000</f>
        <v>13434.802</v>
      </c>
      <c r="F33" s="240">
        <f>VLOOKUP($A33,'Capital Additions'!$A:$AAE,F$1,FALSE)/1000</f>
        <v>1115.9631299999999</v>
      </c>
      <c r="G33" s="322">
        <f>VLOOKUP($A33,'Capital Additions'!$A:$AAE,G$1,FALSE)/1000</f>
        <v>2043.01604</v>
      </c>
      <c r="H33" s="322">
        <f>VLOOKUP($A33,'Capital Additions'!$A:$AAE,H$1,FALSE)/1000</f>
        <v>6002.3869999999997</v>
      </c>
      <c r="I33" s="226">
        <f t="shared" si="1"/>
        <v>6723.3870760000009</v>
      </c>
      <c r="J33" s="244">
        <f>VLOOKUP($A33,'Station Information'!$A:$AAE,J$1,FALSE)</f>
        <v>1201</v>
      </c>
      <c r="K33" s="325">
        <f>VLOOKUP($A33,'Station Information'!$A:$AAE,K$1,FALSE)</f>
        <v>1201</v>
      </c>
      <c r="L33" s="241">
        <f>VLOOKUP($A33,'Station Information'!$A:$AAE,L$1,FALSE)</f>
        <v>1201</v>
      </c>
      <c r="M33" s="241">
        <f>VLOOKUP($A33,'Station Information'!$A:$AAE,M$1,FALSE)</f>
        <v>2298</v>
      </c>
      <c r="N33" s="327">
        <f>VLOOKUP($A33,'Station Information'!$A:$AAE,N$1,FALSE)</f>
        <v>2273</v>
      </c>
      <c r="O33" s="327">
        <f>VLOOKUP($A33,'Station Information'!$A:$AAE,O$1,FALSE)</f>
        <v>2506</v>
      </c>
      <c r="P33" s="226">
        <f t="shared" si="2"/>
        <v>1895.8</v>
      </c>
      <c r="Q33" s="172">
        <f t="shared" si="10"/>
        <v>13021.089092422981</v>
      </c>
      <c r="R33" s="329">
        <f t="shared" si="12"/>
        <v>9176.3257368859304</v>
      </c>
      <c r="S33" s="7">
        <f t="shared" si="13"/>
        <v>11186.346378018317</v>
      </c>
      <c r="T33" s="7">
        <f t="shared" ref="T33:T51" si="14">IFERROR(F33/M33*1000,)</f>
        <v>485.62364229765012</v>
      </c>
      <c r="U33" s="337">
        <f t="shared" ref="U33:U50" si="15">IFERROR(G33/N33*1000,)</f>
        <v>898.81919929608443</v>
      </c>
      <c r="V33" s="337">
        <f t="shared" si="8"/>
        <v>2395.2063048683158</v>
      </c>
      <c r="W33" s="120">
        <f t="shared" si="9"/>
        <v>4828.4642522732602</v>
      </c>
    </row>
    <row r="34" spans="1:23" x14ac:dyDescent="0.25">
      <c r="A34" s="32" t="s">
        <v>30</v>
      </c>
      <c r="C34" s="111">
        <f>VLOOKUP($A34,'Capital Additions'!$A:$AAE,C$1,FALSE)/1000</f>
        <v>76.34789999999991</v>
      </c>
      <c r="D34" s="178">
        <f>VLOOKUP($A34,'Capital Additions'!$A:$AAE,D$1,FALSE)/1000</f>
        <v>358.56581</v>
      </c>
      <c r="E34" s="240">
        <f>VLOOKUP($A34,'Capital Additions'!$A:$AAE,E$1,FALSE)/1000</f>
        <v>1472.9530399999999</v>
      </c>
      <c r="F34" s="240">
        <f>VLOOKUP($A34,'Capital Additions'!$A:$AAE,F$1,FALSE)/1000</f>
        <v>2836.7578900000003</v>
      </c>
      <c r="G34" s="322">
        <f>VLOOKUP($A34,'Capital Additions'!$A:$AAE,G$1,FALSE)/1000</f>
        <v>2419.9311499999999</v>
      </c>
      <c r="H34" s="322">
        <f>VLOOKUP($A34,'Capital Additions'!$A:$AAE,H$1,FALSE)/1000</f>
        <v>467.97399999999999</v>
      </c>
      <c r="I34" s="226">
        <f t="shared" si="1"/>
        <v>1511.2363780000001</v>
      </c>
      <c r="J34" s="244">
        <f>VLOOKUP($A34,'Station Information'!$A:$AAE,J$1,FALSE)</f>
        <v>77.5</v>
      </c>
      <c r="K34" s="325">
        <f>VLOOKUP($A34,'Station Information'!$A:$AAE,K$1,FALSE)</f>
        <v>85</v>
      </c>
      <c r="L34" s="241">
        <f>VLOOKUP($A34,'Station Information'!$A:$AAE,L$1,FALSE)</f>
        <v>85</v>
      </c>
      <c r="M34" s="241">
        <f>VLOOKUP($A34,'Station Information'!$A:$AAE,M$1,FALSE)</f>
        <v>85</v>
      </c>
      <c r="N34" s="327">
        <f>VLOOKUP($A34,'Station Information'!$A:$AAE,N$1,FALSE)</f>
        <v>85</v>
      </c>
      <c r="O34" s="327">
        <f>VLOOKUP($A34,'Station Information'!$A:$AAE,O$1,FALSE)</f>
        <v>85</v>
      </c>
      <c r="P34" s="226">
        <f t="shared" si="2"/>
        <v>85</v>
      </c>
      <c r="Q34" s="172">
        <f t="shared" si="10"/>
        <v>985.13419354838595</v>
      </c>
      <c r="R34" s="329">
        <f t="shared" si="12"/>
        <v>4218.4212941176465</v>
      </c>
      <c r="S34" s="7">
        <f t="shared" si="13"/>
        <v>17328.859294117647</v>
      </c>
      <c r="T34" s="7">
        <f t="shared" si="14"/>
        <v>33373.622235294119</v>
      </c>
      <c r="U34" s="337">
        <f t="shared" si="15"/>
        <v>28469.778235294114</v>
      </c>
      <c r="V34" s="337">
        <f t="shared" si="8"/>
        <v>5505.5764705882357</v>
      </c>
      <c r="W34" s="120">
        <f t="shared" si="9"/>
        <v>17779.251505882352</v>
      </c>
    </row>
    <row r="35" spans="1:23" x14ac:dyDescent="0.25">
      <c r="A35" s="32" t="s">
        <v>31</v>
      </c>
      <c r="C35" s="111">
        <f>VLOOKUP($A35,'Capital Additions'!$A:$AAE,C$1,FALSE)/1000</f>
        <v>323.48531058656238</v>
      </c>
      <c r="D35" s="178">
        <f>VLOOKUP($A35,'Capital Additions'!$A:$AAE,D$1,FALSE)/1000</f>
        <v>487.46119075837544</v>
      </c>
      <c r="E35" s="240">
        <f>VLOOKUP($A35,'Capital Additions'!$A:$AAE,E$1,FALSE)/1000</f>
        <v>1534.8636607023814</v>
      </c>
      <c r="F35" s="240">
        <f>VLOOKUP($A35,'Capital Additions'!$A:$AAE,F$1,FALSE)/1000</f>
        <v>1629.0118416953999</v>
      </c>
      <c r="G35" s="322">
        <f>VLOOKUP($A35,'Capital Additions'!$A:$AAE,G$1,FALSE)/1000</f>
        <v>1187.0160000000001</v>
      </c>
      <c r="H35" s="322">
        <f>VLOOKUP($A35,'Capital Additions'!$A:$AAE,H$1,FALSE)/1000</f>
        <v>554.65800000000002</v>
      </c>
      <c r="I35" s="226">
        <f t="shared" si="1"/>
        <v>1078.6021386312316</v>
      </c>
      <c r="J35" s="244">
        <f>VLOOKUP($A35,'Station Information'!$A:$AAE,J$1,FALSE)</f>
        <v>222</v>
      </c>
      <c r="K35" s="325">
        <f>VLOOKUP($A35,'Station Information'!$A:$AAE,K$1,FALSE)</f>
        <v>224</v>
      </c>
      <c r="L35" s="241">
        <f>VLOOKUP($A35,'Station Information'!$A:$AAE,L$1,FALSE)</f>
        <v>224</v>
      </c>
      <c r="M35" s="241">
        <f>VLOOKUP($A35,'Station Information'!$A:$AAE,M$1,FALSE)</f>
        <v>229.3</v>
      </c>
      <c r="N35" s="327">
        <f>VLOOKUP($A35,'Station Information'!$A:$AAE,N$1,FALSE)</f>
        <v>232.3</v>
      </c>
      <c r="O35" s="327">
        <f>VLOOKUP($A35,'Station Information'!$A:$AAE,O$1,FALSE)</f>
        <v>228</v>
      </c>
      <c r="P35" s="226">
        <f t="shared" si="2"/>
        <v>227.51999999999998</v>
      </c>
      <c r="Q35" s="172">
        <f t="shared" si="10"/>
        <v>1457.1410386782088</v>
      </c>
      <c r="R35" s="329">
        <f t="shared" si="12"/>
        <v>2176.1660301713191</v>
      </c>
      <c r="S35" s="7">
        <f t="shared" si="13"/>
        <v>6852.0699138499167</v>
      </c>
      <c r="T35" s="7">
        <f t="shared" si="14"/>
        <v>7104.2819088329688</v>
      </c>
      <c r="U35" s="337">
        <f t="shared" si="15"/>
        <v>5109.8407232027548</v>
      </c>
      <c r="V35" s="337">
        <f t="shared" si="8"/>
        <v>2432.7105263157891</v>
      </c>
      <c r="W35" s="120">
        <f t="shared" si="9"/>
        <v>4735.0138204745499</v>
      </c>
    </row>
    <row r="36" spans="1:23" x14ac:dyDescent="0.25">
      <c r="A36" s="32" t="s">
        <v>33</v>
      </c>
      <c r="C36" s="111">
        <f>VLOOKUP($A36,'Capital Additions'!$A:$AAE,C$1,FALSE)/1000</f>
        <v>889.46283000000005</v>
      </c>
      <c r="D36" s="178">
        <f>VLOOKUP($A36,'Capital Additions'!$A:$AAE,D$1,FALSE)/1000</f>
        <v>0</v>
      </c>
      <c r="E36" s="240">
        <f>VLOOKUP($A36,'Capital Additions'!$A:$AAE,E$1,FALSE)/1000</f>
        <v>0</v>
      </c>
      <c r="F36" s="240">
        <f>VLOOKUP($A36,'Capital Additions'!$A:$AAE,F$1,FALSE)/1000</f>
        <v>22.807110000000002</v>
      </c>
      <c r="G36" s="322">
        <f>VLOOKUP($A36,'Capital Additions'!$A:$AAE,G$1,FALSE)/1000</f>
        <v>47.149169999999998</v>
      </c>
      <c r="H36" s="322">
        <f>VLOOKUP($A36,'Capital Additions'!$A:$AAE,H$1,FALSE)/1000</f>
        <v>0</v>
      </c>
      <c r="I36" s="226">
        <f t="shared" si="1"/>
        <v>34.978139999999996</v>
      </c>
      <c r="J36" s="244">
        <f>VLOOKUP($A36,'Station Information'!$A:$AAE,J$1,FALSE)</f>
        <v>86.933999999999997</v>
      </c>
      <c r="K36" s="325">
        <f>VLOOKUP($A36,'Station Information'!$A:$AAE,K$1,FALSE)</f>
        <v>86.933999999999997</v>
      </c>
      <c r="L36" s="241">
        <f>VLOOKUP($A36,'Station Information'!$A:$AAE,L$1,FALSE)</f>
        <v>86.933999999999997</v>
      </c>
      <c r="M36" s="241">
        <f>VLOOKUP($A36,'Station Information'!$A:$AAE,M$1,FALSE)</f>
        <v>90.3</v>
      </c>
      <c r="N36" s="327">
        <f>VLOOKUP($A36,'Station Information'!$A:$AAE,N$1,FALSE)</f>
        <v>90.3</v>
      </c>
      <c r="O36" s="327">
        <f>VLOOKUP($A36,'Station Information'!$A:$AAE,O$1,FALSE)</f>
        <v>90</v>
      </c>
      <c r="P36" s="226">
        <f t="shared" si="2"/>
        <v>88.893600000000006</v>
      </c>
      <c r="Q36" s="172">
        <f t="shared" si="10"/>
        <v>10231.472496376564</v>
      </c>
      <c r="R36" s="329">
        <f t="shared" si="12"/>
        <v>0</v>
      </c>
      <c r="S36" s="7">
        <f t="shared" si="13"/>
        <v>0</v>
      </c>
      <c r="T36" s="7">
        <f t="shared" si="14"/>
        <v>252.57043189368773</v>
      </c>
      <c r="U36" s="337">
        <f t="shared" si="15"/>
        <v>522.13920265780735</v>
      </c>
      <c r="V36" s="337">
        <f t="shared" si="8"/>
        <v>0</v>
      </c>
      <c r="W36" s="120">
        <f t="shared" si="9"/>
        <v>387.35481727574756</v>
      </c>
    </row>
    <row r="37" spans="1:23" x14ac:dyDescent="0.25">
      <c r="A37" s="32" t="s">
        <v>34</v>
      </c>
      <c r="C37" s="111">
        <f>VLOOKUP($A37,'Capital Additions'!$A:$AAE,C$1,FALSE)/1000</f>
        <v>83.672389999999993</v>
      </c>
      <c r="D37" s="178">
        <f>VLOOKUP($A37,'Capital Additions'!$A:$AAE,D$1,FALSE)/1000</f>
        <v>0</v>
      </c>
      <c r="E37" s="240">
        <f>VLOOKUP($A37,'Capital Additions'!$A:$AAE,E$1,FALSE)/1000</f>
        <v>0</v>
      </c>
      <c r="F37" s="240">
        <f>VLOOKUP($A37,'Capital Additions'!$A:$AAE,F$1,FALSE)/1000</f>
        <v>8.0749999999999993</v>
      </c>
      <c r="G37" s="322">
        <f>VLOOKUP($A37,'Capital Additions'!$A:$AAE,G$1,FALSE)/1000</f>
        <v>95.093070000000012</v>
      </c>
      <c r="H37" s="322">
        <f>VLOOKUP($A37,'Capital Additions'!$A:$AAE,H$1,FALSE)/1000</f>
        <v>0</v>
      </c>
      <c r="I37" s="226">
        <f t="shared" si="1"/>
        <v>51.584035000000007</v>
      </c>
      <c r="J37" s="244">
        <f>VLOOKUP($A37,'Station Information'!$A:$AAE,J$1,FALSE)</f>
        <v>80.5</v>
      </c>
      <c r="K37" s="325">
        <f>VLOOKUP($A37,'Station Information'!$A:$AAE,K$1,FALSE)</f>
        <v>80.5</v>
      </c>
      <c r="L37" s="241">
        <f>VLOOKUP($A37,'Station Information'!$A:$AAE,L$1,FALSE)</f>
        <v>75.5</v>
      </c>
      <c r="M37" s="241">
        <f>VLOOKUP($A37,'Station Information'!$A:$AAE,M$1,FALSE)</f>
        <v>76</v>
      </c>
      <c r="N37" s="327">
        <f>VLOOKUP($A37,'Station Information'!$A:$AAE,N$1,FALSE)</f>
        <v>75.5</v>
      </c>
      <c r="O37" s="327">
        <f>VLOOKUP($A37,'Station Information'!$A:$AAE,O$1,FALSE)</f>
        <v>75</v>
      </c>
      <c r="P37" s="226">
        <f t="shared" si="2"/>
        <v>76.5</v>
      </c>
      <c r="Q37" s="172">
        <f t="shared" si="10"/>
        <v>1039.4085714285713</v>
      </c>
      <c r="R37" s="329">
        <f t="shared" si="12"/>
        <v>0</v>
      </c>
      <c r="S37" s="7">
        <f t="shared" si="13"/>
        <v>0</v>
      </c>
      <c r="T37" s="7">
        <f t="shared" si="14"/>
        <v>106.25</v>
      </c>
      <c r="U37" s="337">
        <f t="shared" si="15"/>
        <v>1259.5108609271524</v>
      </c>
      <c r="V37" s="337">
        <f t="shared" si="8"/>
        <v>0</v>
      </c>
      <c r="W37" s="120">
        <f t="shared" si="9"/>
        <v>682.8804304635762</v>
      </c>
    </row>
    <row r="38" spans="1:23" x14ac:dyDescent="0.25">
      <c r="A38" s="32" t="s">
        <v>35</v>
      </c>
      <c r="C38" s="111">
        <f>VLOOKUP($A38,'Capital Additions'!$A:$AAE,C$1,FALSE)/1000</f>
        <v>176.64889000000005</v>
      </c>
      <c r="D38" s="178">
        <f>VLOOKUP($A38,'Capital Additions'!$A:$AAE,D$1,FALSE)/1000</f>
        <v>90.996769999999998</v>
      </c>
      <c r="E38" s="5">
        <f>VLOOKUP($A38,'Capital Additions'!$A:$AAE,E$1,FALSE)/1000</f>
        <v>265.49329</v>
      </c>
      <c r="F38" s="5">
        <f>VLOOKUP($A38,'Capital Additions'!$A:$AAE,F$1,FALSE)/1000</f>
        <v>225.41304</v>
      </c>
      <c r="G38" s="185">
        <f>VLOOKUP($A38,'Capital Additions'!$A:$AAE,G$1,FALSE)/1000</f>
        <v>216.66311000000002</v>
      </c>
      <c r="H38" s="185">
        <f>VLOOKUP($A38,'Capital Additions'!$A:$AAE,H$1,FALSE)/1000</f>
        <v>277.21019000000001</v>
      </c>
      <c r="I38" s="223">
        <f t="shared" si="1"/>
        <v>215.15528</v>
      </c>
      <c r="J38" s="146">
        <f>VLOOKUP($A38,'Station Information'!$A:$AAE,J$1,FALSE)</f>
        <v>216</v>
      </c>
      <c r="K38" s="301">
        <f>VLOOKUP($A38,'Station Information'!$A:$AAE,K$1,FALSE)</f>
        <v>216</v>
      </c>
      <c r="L38" s="22">
        <f>VLOOKUP($A38,'Station Information'!$A:$AAE,L$1,FALSE)</f>
        <v>212</v>
      </c>
      <c r="M38" s="22">
        <f>VLOOKUP($A38,'Station Information'!$A:$AAE,M$1,FALSE)</f>
        <v>209</v>
      </c>
      <c r="N38" s="306">
        <f>VLOOKUP($A38,'Station Information'!$A:$AAE,N$1,FALSE)</f>
        <v>189.5</v>
      </c>
      <c r="O38" s="306">
        <f>VLOOKUP($A38,'Station Information'!$A:$AAE,O$1,FALSE)</f>
        <v>178</v>
      </c>
      <c r="P38" s="223">
        <f t="shared" si="2"/>
        <v>200.9</v>
      </c>
      <c r="Q38" s="46">
        <f t="shared" si="10"/>
        <v>817.81893518518541</v>
      </c>
      <c r="R38" s="214">
        <f t="shared" si="12"/>
        <v>421.28134259259258</v>
      </c>
      <c r="S38" s="7">
        <f t="shared" si="13"/>
        <v>1252.3268396226415</v>
      </c>
      <c r="T38" s="7">
        <f t="shared" si="14"/>
        <v>1078.5312918660286</v>
      </c>
      <c r="U38" s="337">
        <f t="shared" si="15"/>
        <v>1143.3409498680739</v>
      </c>
      <c r="V38" s="337">
        <f t="shared" si="8"/>
        <v>1557.3606179775281</v>
      </c>
      <c r="W38" s="223">
        <f t="shared" si="9"/>
        <v>1090.5682083853731</v>
      </c>
    </row>
    <row r="39" spans="1:23" x14ac:dyDescent="0.25">
      <c r="A39" s="32" t="s">
        <v>36</v>
      </c>
      <c r="C39" s="111">
        <f>VLOOKUP($A39,'Capital Additions'!$A:$AAE,C$1,FALSE)/1000</f>
        <v>0</v>
      </c>
      <c r="D39" s="178">
        <f>VLOOKUP($A39,'Capital Additions'!$A:$AAE,D$1,FALSE)/1000</f>
        <v>0.98024999999999995</v>
      </c>
      <c r="E39" s="5">
        <f>VLOOKUP($A39,'Capital Additions'!$A:$AAE,E$1,FALSE)/1000</f>
        <v>0</v>
      </c>
      <c r="F39" s="5">
        <f>VLOOKUP($A39,'Capital Additions'!$A:$AAE,F$1,FALSE)/1000</f>
        <v>0</v>
      </c>
      <c r="G39" s="185">
        <f>VLOOKUP($A39,'Capital Additions'!$A:$AAE,G$1,FALSE)/1000</f>
        <v>0</v>
      </c>
      <c r="H39" s="185">
        <f>VLOOKUP($A39,'Capital Additions'!$A:$AAE,H$1,FALSE)/1000</f>
        <v>47.232080000000003</v>
      </c>
      <c r="I39" s="223">
        <f t="shared" si="1"/>
        <v>24.106165000000001</v>
      </c>
      <c r="J39" s="146">
        <f>VLOOKUP($A39,'Station Information'!$A:$AAE,J$1,FALSE)</f>
        <v>36</v>
      </c>
      <c r="K39" s="301">
        <f>VLOOKUP($A39,'Station Information'!$A:$AAE,K$1,FALSE)</f>
        <v>36</v>
      </c>
      <c r="L39" s="22">
        <f>VLOOKUP($A39,'Station Information'!$A:$AAE,L$1,FALSE)</f>
        <v>36</v>
      </c>
      <c r="M39" s="22">
        <f>VLOOKUP($A39,'Station Information'!$A:$AAE,M$1,FALSE)</f>
        <v>36</v>
      </c>
      <c r="N39" s="306">
        <f>VLOOKUP($A39,'Station Information'!$A:$AAE,N$1,FALSE)</f>
        <v>36</v>
      </c>
      <c r="O39" s="306">
        <f>VLOOKUP($A39,'Station Information'!$A:$AAE,O$1,FALSE)</f>
        <v>36</v>
      </c>
      <c r="P39" s="223">
        <f t="shared" si="2"/>
        <v>36</v>
      </c>
      <c r="Q39" s="46">
        <f t="shared" si="10"/>
        <v>0</v>
      </c>
      <c r="R39" s="214">
        <f t="shared" si="12"/>
        <v>27.229166666666664</v>
      </c>
      <c r="S39" s="7">
        <f t="shared" si="13"/>
        <v>0</v>
      </c>
      <c r="T39" s="7">
        <f t="shared" si="14"/>
        <v>0</v>
      </c>
      <c r="U39" s="337">
        <f t="shared" si="15"/>
        <v>0</v>
      </c>
      <c r="V39" s="337">
        <f t="shared" si="8"/>
        <v>1312.0022222222224</v>
      </c>
      <c r="W39" s="223">
        <f t="shared" si="9"/>
        <v>669.61569444444456</v>
      </c>
    </row>
    <row r="40" spans="1:23" x14ac:dyDescent="0.25">
      <c r="A40" s="32" t="s">
        <v>37</v>
      </c>
      <c r="C40" s="111">
        <f>VLOOKUP($A40,'Capital Additions'!$A:$AAE,C$1,FALSE)/1000</f>
        <v>4.0325600000000001</v>
      </c>
      <c r="D40" s="178">
        <f>VLOOKUP($A40,'Capital Additions'!$A:$AAE,D$1,FALSE)/1000</f>
        <v>-8109.2821200000008</v>
      </c>
      <c r="E40" s="5">
        <f>VLOOKUP($A40,'Capital Additions'!$A:$AAE,E$1,FALSE)/1000</f>
        <v>65.741</v>
      </c>
      <c r="F40" s="5">
        <f>VLOOKUP($A40,'Capital Additions'!$A:$AAE,F$1,FALSE)/1000</f>
        <v>462.341059999999</v>
      </c>
      <c r="G40" s="185">
        <f>VLOOKUP($A40,'Capital Additions'!$A:$AAE,G$1,FALSE)/1000</f>
        <v>2177.6627899999999</v>
      </c>
      <c r="H40" s="185">
        <f>VLOOKUP($A40,'Capital Additions'!$A:$AAE,H$1,FALSE)/1000</f>
        <v>60.326400000002202</v>
      </c>
      <c r="I40" s="223">
        <f t="shared" si="1"/>
        <v>-1068.6421740000001</v>
      </c>
      <c r="J40" s="146">
        <f>VLOOKUP($A40,'Station Information'!$A:$AAE,J$1,FALSE)</f>
        <v>281</v>
      </c>
      <c r="K40" s="301">
        <f>VLOOKUP($A40,'Station Information'!$A:$AAE,K$1,FALSE)</f>
        <v>281</v>
      </c>
      <c r="L40" s="22">
        <f>VLOOKUP($A40,'Station Information'!$A:$AAE,L$1,FALSE)</f>
        <v>281</v>
      </c>
      <c r="M40" s="22">
        <f>VLOOKUP($A40,'Station Information'!$A:$AAE,M$1,FALSE)</f>
        <v>305</v>
      </c>
      <c r="N40" s="306">
        <f>VLOOKUP($A40,'Station Information'!$A:$AAE,N$1,FALSE)</f>
        <v>305</v>
      </c>
      <c r="O40" s="306">
        <f>VLOOKUP($A40,'Station Information'!$A:$AAE,O$1,FALSE)</f>
        <v>305</v>
      </c>
      <c r="P40" s="223">
        <f t="shared" si="2"/>
        <v>295.39999999999998</v>
      </c>
      <c r="Q40" s="172">
        <f t="shared" si="10"/>
        <v>14.350747330960855</v>
      </c>
      <c r="R40" s="329">
        <f t="shared" si="12"/>
        <v>-28858.655231316727</v>
      </c>
      <c r="S40" s="7">
        <f t="shared" si="13"/>
        <v>233.95373665480426</v>
      </c>
      <c r="T40" s="7">
        <f t="shared" si="14"/>
        <v>1515.8723278688492</v>
      </c>
      <c r="U40" s="337">
        <f t="shared" si="15"/>
        <v>7139.8779999999997</v>
      </c>
      <c r="V40" s="337">
        <f t="shared" si="8"/>
        <v>197.79147540984329</v>
      </c>
      <c r="W40" s="223">
        <f t="shared" si="9"/>
        <v>-3954.2319382766464</v>
      </c>
    </row>
    <row r="41" spans="1:23" x14ac:dyDescent="0.25">
      <c r="A41" s="32" t="s">
        <v>38</v>
      </c>
      <c r="C41" s="111">
        <f>VLOOKUP($A41,'Capital Additions'!$A:$AAE,C$1,FALSE)/1000</f>
        <v>237.77978000000027</v>
      </c>
      <c r="D41" s="178">
        <f>VLOOKUP($A41,'Capital Additions'!$A:$AAE,D$1,FALSE)/1000</f>
        <v>14.520779999999329</v>
      </c>
      <c r="E41" s="5">
        <f>VLOOKUP($A41,'Capital Additions'!$A:$AAE,E$1,FALSE)/1000</f>
        <v>149.71593999999999</v>
      </c>
      <c r="F41" s="5">
        <f>VLOOKUP($A41,'Capital Additions'!$A:$AAE,F$1,FALSE)/1000</f>
        <v>6.9076200000010406</v>
      </c>
      <c r="G41" s="185">
        <f>VLOOKUP($A41,'Capital Additions'!$A:$AAE,G$1,FALSE)/1000</f>
        <v>47.306330000000074</v>
      </c>
      <c r="H41" s="185">
        <f>VLOOKUP($A41,'Capital Additions'!$A:$AAE,H$1,FALSE)/1000</f>
        <v>28.080749999999103</v>
      </c>
      <c r="I41" s="120">
        <f t="shared" si="1"/>
        <v>49.306283999999906</v>
      </c>
      <c r="J41" s="144">
        <f>VLOOKUP($A41,'Station Information'!$A:$AAE,J$1,FALSE)</f>
        <v>175</v>
      </c>
      <c r="K41" s="299">
        <f>VLOOKUP($A41,'Station Information'!$A:$AAE,K$1,FALSE)</f>
        <v>175</v>
      </c>
      <c r="L41" s="13">
        <f>VLOOKUP($A41,'Station Information'!$A:$AAE,L$1,FALSE)</f>
        <v>165</v>
      </c>
      <c r="M41" s="13">
        <f>VLOOKUP($A41,'Station Information'!$A:$AAE,M$1,FALSE)</f>
        <v>161</v>
      </c>
      <c r="N41" s="305">
        <f>VLOOKUP($A41,'Station Information'!$A:$AAE,N$1,FALSE)</f>
        <v>71</v>
      </c>
      <c r="O41" s="305">
        <f>VLOOKUP($A41,'Station Information'!$A:$AAE,O$1,FALSE)</f>
        <v>71</v>
      </c>
      <c r="P41" s="120">
        <f t="shared" si="2"/>
        <v>128.6</v>
      </c>
      <c r="Q41" s="46">
        <f t="shared" si="10"/>
        <v>1358.7416000000017</v>
      </c>
      <c r="R41" s="214">
        <f t="shared" si="12"/>
        <v>82.975885714281887</v>
      </c>
      <c r="S41" s="7">
        <f t="shared" si="13"/>
        <v>907.3693333333332</v>
      </c>
      <c r="T41" s="7">
        <f t="shared" si="14"/>
        <v>42.904472049695904</v>
      </c>
      <c r="U41" s="337">
        <f t="shared" si="15"/>
        <v>666.28633802817001</v>
      </c>
      <c r="V41" s="337">
        <f t="shared" si="8"/>
        <v>395.5035211267479</v>
      </c>
      <c r="W41" s="120">
        <f t="shared" si="9"/>
        <v>419.00791005044573</v>
      </c>
    </row>
    <row r="42" spans="1:23" x14ac:dyDescent="0.25">
      <c r="A42" s="32" t="s">
        <v>39</v>
      </c>
      <c r="C42" s="219">
        <f>VLOOKUP($A42,'Capital Additions'!$A:$AAE,C$1,FALSE)/1000</f>
        <v>62.902000000000001</v>
      </c>
      <c r="D42" s="320">
        <f>VLOOKUP($A42,'Capital Additions'!$A:$AAE,D$1,FALSE)/1000</f>
        <v>0</v>
      </c>
      <c r="E42" s="220">
        <f>VLOOKUP($A42,'Capital Additions'!$A:$AAE,E$1,FALSE)/1000</f>
        <v>0</v>
      </c>
      <c r="F42" s="220">
        <f>VLOOKUP($A42,'Capital Additions'!$A:$AAE,F$1,FALSE)/1000</f>
        <v>0</v>
      </c>
      <c r="G42" s="323">
        <f>VLOOKUP($A42,'Capital Additions'!$A:$AAE,G$1,FALSE)/1000</f>
        <v>0</v>
      </c>
      <c r="H42" s="323">
        <f>VLOOKUP($A42,'Capital Additions'!$A:$AAE,H$1,FALSE)/1000</f>
        <v>0</v>
      </c>
      <c r="I42" s="221">
        <f t="shared" si="1"/>
        <v>0</v>
      </c>
      <c r="J42" s="145">
        <f>VLOOKUP($A42,'Station Information'!$A:$AAE,J$1,FALSE)</f>
        <v>0</v>
      </c>
      <c r="K42" s="300">
        <f>VLOOKUP($A42,'Station Information'!$A:$AAE,K$1,FALSE)</f>
        <v>0</v>
      </c>
      <c r="L42" s="21">
        <f>VLOOKUP($A42,'Station Information'!$A:$AAE,L$1,FALSE)</f>
        <v>0</v>
      </c>
      <c r="M42" s="21">
        <f>VLOOKUP($A42,'Station Information'!$A:$AAE,M$1,FALSE)</f>
        <v>0</v>
      </c>
      <c r="N42" s="307">
        <f>VLOOKUP($A42,'Station Information'!$A:$AAE,N$1,FALSE)</f>
        <v>0</v>
      </c>
      <c r="O42" s="307">
        <f>VLOOKUP($A42,'Station Information'!$A:$AAE,O$1,FALSE)</f>
        <v>0</v>
      </c>
      <c r="P42" s="221">
        <f t="shared" si="2"/>
        <v>0</v>
      </c>
      <c r="Q42" s="153">
        <f t="shared" si="10"/>
        <v>0</v>
      </c>
      <c r="R42" s="330">
        <f t="shared" si="12"/>
        <v>0</v>
      </c>
      <c r="S42" s="154">
        <f t="shared" si="13"/>
        <v>0</v>
      </c>
      <c r="T42" s="154">
        <f t="shared" si="14"/>
        <v>0</v>
      </c>
      <c r="U42" s="336">
        <f t="shared" si="15"/>
        <v>0</v>
      </c>
      <c r="V42" s="336">
        <f t="shared" si="8"/>
        <v>0</v>
      </c>
      <c r="W42" s="221">
        <f t="shared" si="9"/>
        <v>0</v>
      </c>
    </row>
    <row r="43" spans="1:23" x14ac:dyDescent="0.25">
      <c r="A43" s="32" t="s">
        <v>40</v>
      </c>
      <c r="C43" s="111">
        <f>VLOOKUP($A43,'Capital Additions'!$A:$AAE,C$1,FALSE)/1000</f>
        <v>976.17417</v>
      </c>
      <c r="D43" s="178">
        <f>VLOOKUP($A43,'Capital Additions'!$A:$AAE,D$1,FALSE)/1000</f>
        <v>3264.424</v>
      </c>
      <c r="E43" s="5">
        <f>VLOOKUP($A43,'Capital Additions'!$A:$AAE,E$1,FALSE)/1000</f>
        <v>992.55100000000004</v>
      </c>
      <c r="F43" s="5">
        <f>VLOOKUP($A43,'Capital Additions'!$A:$AAE,F$1,FALSE)/1000</f>
        <v>581.68078000000003</v>
      </c>
      <c r="G43" s="185">
        <f>VLOOKUP($A43,'Capital Additions'!$A:$AAE,G$1,FALSE)/1000</f>
        <v>147.94614000000027</v>
      </c>
      <c r="H43" s="185">
        <f>VLOOKUP($A43,'Capital Additions'!$A:$AAE,H$1,FALSE)/1000</f>
        <v>488.04509000000002</v>
      </c>
      <c r="I43" s="120">
        <f t="shared" si="1"/>
        <v>1094.929402</v>
      </c>
      <c r="J43" s="144">
        <f>VLOOKUP($A43,'Station Information'!$A:$AAE,J$1,FALSE)</f>
        <v>166</v>
      </c>
      <c r="K43" s="299">
        <f>VLOOKUP($A43,'Station Information'!$A:$AAE,K$1,FALSE)</f>
        <v>168</v>
      </c>
      <c r="L43" s="13">
        <f>VLOOKUP($A43,'Station Information'!$A:$AAE,L$1,FALSE)</f>
        <v>168</v>
      </c>
      <c r="M43" s="13">
        <f>VLOOKUP($A43,'Station Information'!$A:$AAE,M$1,FALSE)</f>
        <v>168</v>
      </c>
      <c r="N43" s="305">
        <f>VLOOKUP($A43,'Station Information'!$A:$AAE,N$1,FALSE)</f>
        <v>168</v>
      </c>
      <c r="O43" s="305">
        <f>VLOOKUP($A43,'Station Information'!$A:$AAE,O$1,FALSE)</f>
        <v>170</v>
      </c>
      <c r="P43" s="120">
        <f t="shared" si="2"/>
        <v>168.4</v>
      </c>
      <c r="Q43" s="46">
        <f t="shared" si="10"/>
        <v>5880.5672891566264</v>
      </c>
      <c r="R43" s="214">
        <f t="shared" si="12"/>
        <v>19431.09523809524</v>
      </c>
      <c r="S43" s="7">
        <f t="shared" si="13"/>
        <v>5908.041666666667</v>
      </c>
      <c r="T43" s="7">
        <f t="shared" si="14"/>
        <v>3462.3855952380954</v>
      </c>
      <c r="U43" s="337">
        <f t="shared" si="15"/>
        <v>880.63178571428739</v>
      </c>
      <c r="V43" s="337">
        <f t="shared" si="8"/>
        <v>2870.8534705882353</v>
      </c>
      <c r="W43" s="120">
        <f t="shared" si="9"/>
        <v>6510.6015512605045</v>
      </c>
    </row>
    <row r="44" spans="1:23" x14ac:dyDescent="0.25">
      <c r="A44" s="32" t="s">
        <v>41</v>
      </c>
      <c r="C44" s="111">
        <f>VLOOKUP($A44,'Capital Additions'!$A:$AAE,C$1,FALSE)/1000</f>
        <v>43.548019999999994</v>
      </c>
      <c r="D44" s="178">
        <f>VLOOKUP($A44,'Capital Additions'!$A:$AAE,D$1,FALSE)/1000</f>
        <v>87.881520000000009</v>
      </c>
      <c r="E44" s="5">
        <f>VLOOKUP($A44,'Capital Additions'!$A:$AAE,E$1,FALSE)/1000</f>
        <v>12.66107</v>
      </c>
      <c r="F44" s="5">
        <f>VLOOKUP($A44,'Capital Additions'!$A:$AAE,F$1,FALSE)/1000</f>
        <v>0</v>
      </c>
      <c r="G44" s="185">
        <f>VLOOKUP($A44,'Capital Additions'!$A:$AAE,G$1,FALSE)/1000</f>
        <v>10.640499999999999</v>
      </c>
      <c r="H44" s="185">
        <f>VLOOKUP($A44,'Capital Additions'!$A:$AAE,H$1,FALSE)/1000</f>
        <v>0</v>
      </c>
      <c r="I44" s="120">
        <f t="shared" si="1"/>
        <v>37.061030000000002</v>
      </c>
      <c r="J44" s="144">
        <f>VLOOKUP($A44,'Station Information'!$A:$AAE,J$1,FALSE)</f>
        <v>34</v>
      </c>
      <c r="K44" s="299">
        <f>VLOOKUP($A44,'Station Information'!$A:$AAE,K$1,FALSE)</f>
        <v>34</v>
      </c>
      <c r="L44" s="13">
        <f>VLOOKUP($A44,'Station Information'!$A:$AAE,L$1,FALSE)</f>
        <v>34</v>
      </c>
      <c r="M44" s="13">
        <f>VLOOKUP($A44,'Station Information'!$A:$AAE,M$1,FALSE)</f>
        <v>34</v>
      </c>
      <c r="N44" s="305">
        <f>VLOOKUP($A44,'Station Information'!$A:$AAE,N$1,FALSE)</f>
        <v>39</v>
      </c>
      <c r="O44" s="305">
        <f>VLOOKUP($A44,'Station Information'!$A:$AAE,O$1,FALSE)</f>
        <v>39</v>
      </c>
      <c r="P44" s="120">
        <f t="shared" si="2"/>
        <v>36</v>
      </c>
      <c r="Q44" s="46">
        <f t="shared" si="10"/>
        <v>1280.8241176470588</v>
      </c>
      <c r="R44" s="214">
        <f t="shared" si="12"/>
        <v>2584.7505882352943</v>
      </c>
      <c r="S44" s="7">
        <f t="shared" si="13"/>
        <v>372.38441176470587</v>
      </c>
      <c r="T44" s="7">
        <f t="shared" si="14"/>
        <v>0</v>
      </c>
      <c r="U44" s="337">
        <f t="shared" si="15"/>
        <v>272.83333333333331</v>
      </c>
      <c r="V44" s="337">
        <f t="shared" si="8"/>
        <v>0</v>
      </c>
      <c r="W44" s="120">
        <f t="shared" si="9"/>
        <v>1076.6561111111112</v>
      </c>
    </row>
    <row r="45" spans="1:23" x14ac:dyDescent="0.25">
      <c r="A45" s="32" t="s">
        <v>42</v>
      </c>
      <c r="C45" s="111">
        <f>VLOOKUP($A45,'Capital Additions'!$A:$AAE,C$1,FALSE)/1000</f>
        <v>155.86767140185168</v>
      </c>
      <c r="D45" s="178">
        <f>VLOOKUP($A45,'Capital Additions'!$A:$AAE,D$1,FALSE)/1000</f>
        <v>854.44292979455292</v>
      </c>
      <c r="E45" s="5">
        <f>VLOOKUP($A45,'Capital Additions'!$A:$AAE,E$1,FALSE)/1000</f>
        <v>544.87259969345143</v>
      </c>
      <c r="F45" s="5">
        <f>VLOOKUP($A45,'Capital Additions'!$A:$AAE,F$1,FALSE)/1000</f>
        <v>267.07062000000002</v>
      </c>
      <c r="G45" s="185">
        <f>VLOOKUP($A45,'Capital Additions'!$A:$AAE,G$1,FALSE)/1000</f>
        <v>1494.107724686444</v>
      </c>
      <c r="H45" s="185">
        <f>VLOOKUP($A45,'Capital Additions'!$A:$AAE,H$1,FALSE)/1000</f>
        <v>424.73645532493799</v>
      </c>
      <c r="I45" s="120">
        <f t="shared" si="1"/>
        <v>717.04606589987725</v>
      </c>
      <c r="J45" s="144">
        <f>VLOOKUP($A45,'Station Information'!$A:$AAE,J$1,FALSE)</f>
        <v>203</v>
      </c>
      <c r="K45" s="299">
        <f>VLOOKUP($A45,'Station Information'!$A:$AAE,K$1,FALSE)</f>
        <v>203</v>
      </c>
      <c r="L45" s="13">
        <f>VLOOKUP($A45,'Station Information'!$A:$AAE,L$1,FALSE)</f>
        <v>204</v>
      </c>
      <c r="M45" s="13">
        <f>VLOOKUP($A45,'Station Information'!$A:$AAE,M$1,FALSE)</f>
        <v>204</v>
      </c>
      <c r="N45" s="305">
        <f>VLOOKUP($A45,'Station Information'!$A:$AAE,N$1,FALSE)</f>
        <v>204</v>
      </c>
      <c r="O45" s="305">
        <f>VLOOKUP($A45,'Station Information'!$A:$AAE,O$1,FALSE)</f>
        <v>204</v>
      </c>
      <c r="P45" s="120">
        <f t="shared" si="2"/>
        <v>203.8</v>
      </c>
      <c r="Q45" s="46">
        <f t="shared" si="10"/>
        <v>767.82104138843192</v>
      </c>
      <c r="R45" s="214">
        <f t="shared" si="12"/>
        <v>4209.0784718943496</v>
      </c>
      <c r="S45" s="7">
        <f t="shared" si="13"/>
        <v>2670.9441161443697</v>
      </c>
      <c r="T45" s="7">
        <f t="shared" si="14"/>
        <v>1309.1697058823531</v>
      </c>
      <c r="U45" s="337">
        <f t="shared" si="15"/>
        <v>7324.0574739531576</v>
      </c>
      <c r="V45" s="337">
        <f t="shared" si="8"/>
        <v>2082.0414476712649</v>
      </c>
      <c r="W45" s="120">
        <f t="shared" si="9"/>
        <v>3519.0582431090988</v>
      </c>
    </row>
    <row r="46" spans="1:23" x14ac:dyDescent="0.25">
      <c r="A46" s="32" t="s">
        <v>43</v>
      </c>
      <c r="C46" s="111">
        <f>VLOOKUP($A46,'Capital Additions'!$A:$AAE,C$1,FALSE)/1000</f>
        <v>27.393000000000001</v>
      </c>
      <c r="D46" s="178">
        <f>VLOOKUP($A46,'Capital Additions'!$A:$AAE,D$1,FALSE)/1000</f>
        <v>14.841049999999999</v>
      </c>
      <c r="E46" s="5">
        <f>VLOOKUP($A46,'Capital Additions'!$A:$AAE,E$1,FALSE)/1000</f>
        <v>20.344620000000003</v>
      </c>
      <c r="F46" s="5">
        <f>VLOOKUP($A46,'Capital Additions'!$A:$AAE,F$1,FALSE)/1000</f>
        <v>0</v>
      </c>
      <c r="G46" s="185">
        <f>VLOOKUP($A46,'Capital Additions'!$A:$AAE,G$1,FALSE)/1000</f>
        <v>0</v>
      </c>
      <c r="H46" s="185">
        <f>VLOOKUP($A46,'Capital Additions'!$A:$AAE,H$1,FALSE)/1000</f>
        <v>4.3940000000000001</v>
      </c>
      <c r="I46" s="120">
        <f t="shared" si="1"/>
        <v>13.193223333333334</v>
      </c>
      <c r="J46" s="144">
        <f>VLOOKUP($A46,'Station Information'!$A:$AAE,J$1,FALSE)</f>
        <v>20</v>
      </c>
      <c r="K46" s="299">
        <f>VLOOKUP($A46,'Station Information'!$A:$AAE,K$1,FALSE)</f>
        <v>20</v>
      </c>
      <c r="L46" s="13">
        <f>VLOOKUP($A46,'Station Information'!$A:$AAE,L$1,FALSE)</f>
        <v>15</v>
      </c>
      <c r="M46" s="13">
        <f>VLOOKUP($A46,'Station Information'!$A:$AAE,M$1,FALSE)</f>
        <v>15</v>
      </c>
      <c r="N46" s="305">
        <f>VLOOKUP($A46,'Station Information'!$A:$AAE,N$1,FALSE)</f>
        <v>15</v>
      </c>
      <c r="O46" s="305">
        <f>VLOOKUP($A46,'Station Information'!$A:$AAE,O$1,FALSE)</f>
        <v>15</v>
      </c>
      <c r="P46" s="120">
        <f t="shared" si="2"/>
        <v>16</v>
      </c>
      <c r="Q46" s="46">
        <f t="shared" si="10"/>
        <v>1369.65</v>
      </c>
      <c r="R46" s="214">
        <f t="shared" si="12"/>
        <v>742.05250000000001</v>
      </c>
      <c r="S46" s="7">
        <f t="shared" si="13"/>
        <v>1356.308</v>
      </c>
      <c r="T46" s="7">
        <f t="shared" si="14"/>
        <v>0</v>
      </c>
      <c r="U46" s="337">
        <f t="shared" si="15"/>
        <v>0</v>
      </c>
      <c r="V46" s="337">
        <f t="shared" si="8"/>
        <v>292.93333333333334</v>
      </c>
      <c r="W46" s="120">
        <f t="shared" si="9"/>
        <v>797.09794444444435</v>
      </c>
    </row>
    <row r="47" spans="1:23" x14ac:dyDescent="0.25">
      <c r="A47" s="32" t="s">
        <v>44</v>
      </c>
      <c r="C47" s="111">
        <f>VLOOKUP($A47,'Capital Additions'!$A:$AAE,C$1,FALSE)/1000</f>
        <v>1147.0957900000001</v>
      </c>
      <c r="D47" s="178">
        <f>VLOOKUP($A47,'Capital Additions'!$A:$AAE,D$1,FALSE)/1000</f>
        <v>3562.0264500000003</v>
      </c>
      <c r="E47" s="5">
        <f>VLOOKUP($A47,'Capital Additions'!$A:$AAE,E$1,FALSE)/1000</f>
        <v>-52.040170000000003</v>
      </c>
      <c r="F47" s="5">
        <f>VLOOKUP($A47,'Capital Additions'!$A:$AAE,F$1,FALSE)/1000</f>
        <v>0</v>
      </c>
      <c r="G47" s="185">
        <f>VLOOKUP($A47,'Capital Additions'!$A:$AAE,G$1,FALSE)/1000</f>
        <v>1236.768</v>
      </c>
      <c r="H47" s="185">
        <f>VLOOKUP($A47,'Capital Additions'!$A:$AAE,H$1,FALSE)/1000</f>
        <v>87.263000000000005</v>
      </c>
      <c r="I47" s="120">
        <f t="shared" si="1"/>
        <v>1208.50432</v>
      </c>
      <c r="J47" s="144">
        <f>VLOOKUP($A47,'Station Information'!$A:$AAE,J$1,FALSE)</f>
        <v>370</v>
      </c>
      <c r="K47" s="299">
        <f>VLOOKUP($A47,'Station Information'!$A:$AAE,K$1,FALSE)</f>
        <v>420</v>
      </c>
      <c r="L47" s="13">
        <f>VLOOKUP($A47,'Station Information'!$A:$AAE,L$1,FALSE)</f>
        <v>420</v>
      </c>
      <c r="M47" s="13">
        <f>VLOOKUP($A47,'Station Information'!$A:$AAE,M$1,FALSE)</f>
        <v>420</v>
      </c>
      <c r="N47" s="305">
        <f>VLOOKUP($A47,'Station Information'!$A:$AAE,N$1,FALSE)</f>
        <v>425</v>
      </c>
      <c r="O47" s="305">
        <f>VLOOKUP($A47,'Station Information'!$A:$AAE,O$1,FALSE)</f>
        <v>425</v>
      </c>
      <c r="P47" s="120">
        <f t="shared" si="2"/>
        <v>422</v>
      </c>
      <c r="Q47" s="46">
        <f t="shared" si="10"/>
        <v>3100.2588918918923</v>
      </c>
      <c r="R47" s="214">
        <f t="shared" si="12"/>
        <v>8481.0153571428582</v>
      </c>
      <c r="S47" s="7">
        <f t="shared" si="13"/>
        <v>-123.90516666666667</v>
      </c>
      <c r="T47" s="7">
        <f t="shared" si="14"/>
        <v>0</v>
      </c>
      <c r="U47" s="337">
        <f t="shared" si="15"/>
        <v>2910.0423529411764</v>
      </c>
      <c r="V47" s="337">
        <f t="shared" si="8"/>
        <v>205.32470588235296</v>
      </c>
      <c r="W47" s="120">
        <f t="shared" si="9"/>
        <v>2868.11931232493</v>
      </c>
    </row>
    <row r="48" spans="1:23" x14ac:dyDescent="0.25">
      <c r="A48" s="32" t="s">
        <v>45</v>
      </c>
      <c r="C48" s="111">
        <f>VLOOKUP($A48,'Capital Additions'!$A:$AAE,C$1,FALSE)/1000</f>
        <v>48.459710000000008</v>
      </c>
      <c r="D48" s="178">
        <f>VLOOKUP($A48,'Capital Additions'!$A:$AAE,D$1,FALSE)/1000</f>
        <v>94.618859999999998</v>
      </c>
      <c r="E48" s="5">
        <f>VLOOKUP($A48,'Capital Additions'!$A:$AAE,E$1,FALSE)/1000</f>
        <v>-58.854179999999999</v>
      </c>
      <c r="F48" s="5">
        <f>VLOOKUP($A48,'Capital Additions'!$A:$AAE,F$1,FALSE)/1000</f>
        <v>15.68412</v>
      </c>
      <c r="G48" s="185">
        <f>VLOOKUP($A48,'Capital Additions'!$A:$AAE,G$1,FALSE)/1000</f>
        <v>47.384</v>
      </c>
      <c r="H48" s="185">
        <f>VLOOKUP($A48,'Capital Additions'!$A:$AAE,H$1,FALSE)/1000</f>
        <v>901.60420999999997</v>
      </c>
      <c r="I48" s="120">
        <f t="shared" si="1"/>
        <v>200.087402</v>
      </c>
      <c r="J48" s="144">
        <f>VLOOKUP($A48,'Station Information'!$A:$AAE,J$1,FALSE)</f>
        <v>72.5</v>
      </c>
      <c r="K48" s="299">
        <f>VLOOKUP($A48,'Station Information'!$A:$AAE,K$1,FALSE)</f>
        <v>72.5</v>
      </c>
      <c r="L48" s="13">
        <f>VLOOKUP($A48,'Station Information'!$A:$AAE,L$1,FALSE)</f>
        <v>72.5</v>
      </c>
      <c r="M48" s="13">
        <f>VLOOKUP($A48,'Station Information'!$A:$AAE,M$1,FALSE)</f>
        <v>72</v>
      </c>
      <c r="N48" s="305">
        <f>VLOOKUP($A48,'Station Information'!$A:$AAE,N$1,FALSE)</f>
        <v>67</v>
      </c>
      <c r="O48" s="305">
        <f>VLOOKUP($A48,'Station Information'!$A:$AAE,O$1,FALSE)</f>
        <v>77</v>
      </c>
      <c r="P48" s="120">
        <f t="shared" si="2"/>
        <v>72.2</v>
      </c>
      <c r="Q48" s="46">
        <f t="shared" si="10"/>
        <v>668.40979310344835</v>
      </c>
      <c r="R48" s="214">
        <f t="shared" si="12"/>
        <v>1305.087724137931</v>
      </c>
      <c r="S48" s="7">
        <f t="shared" si="13"/>
        <v>-811.78179310344819</v>
      </c>
      <c r="T48" s="7">
        <f t="shared" si="14"/>
        <v>217.83500000000001</v>
      </c>
      <c r="U48" s="337">
        <f t="shared" si="15"/>
        <v>707.22388059701495</v>
      </c>
      <c r="V48" s="337">
        <f t="shared" si="8"/>
        <v>11709.145584415584</v>
      </c>
      <c r="W48" s="120">
        <f t="shared" si="9"/>
        <v>2625.5020792094165</v>
      </c>
    </row>
    <row r="49" spans="1:23" x14ac:dyDescent="0.25">
      <c r="A49" s="32" t="s">
        <v>46</v>
      </c>
      <c r="C49" s="111">
        <f>VLOOKUP($A49,'Capital Additions'!$A:$AAE,C$1,FALSE)/1000</f>
        <v>310.86912999999998</v>
      </c>
      <c r="D49" s="178">
        <f>VLOOKUP($A49,'Capital Additions'!$A:$AAE,D$1,FALSE)/1000</f>
        <v>338.45395000000002</v>
      </c>
      <c r="E49" s="5">
        <f>VLOOKUP($A49,'Capital Additions'!$A:$AAE,E$1,FALSE)/1000</f>
        <v>226.27289999999999</v>
      </c>
      <c r="F49" s="482">
        <f>VLOOKUP($A49,'Capital Additions'!$A:$AAE,F$1,FALSE)/1000</f>
        <v>226.27289999999999</v>
      </c>
      <c r="G49" s="456">
        <f>VLOOKUP($A49,'Capital Additions'!$A:$AAE,G$1,FALSE)/1000</f>
        <v>596.93366999999989</v>
      </c>
      <c r="H49" s="456">
        <f>VLOOKUP($A49,'Capital Additions'!$A:$AAE,H$1,FALSE)/1000</f>
        <v>3650.1848</v>
      </c>
      <c r="I49" s="483">
        <f t="shared" si="1"/>
        <v>1007.623644</v>
      </c>
      <c r="J49" s="484">
        <f>VLOOKUP($A49,'Station Information'!$A:$AAE,J$1,FALSE)</f>
        <v>269</v>
      </c>
      <c r="K49" s="485">
        <f>VLOOKUP($A49,'Station Information'!$A:$AAE,K$1,FALSE)</f>
        <v>260</v>
      </c>
      <c r="L49" s="486">
        <f>VLOOKUP($A49,'Station Information'!$A:$AAE,L$1,FALSE)</f>
        <v>260</v>
      </c>
      <c r="M49" s="486">
        <f>VLOOKUP($A49,'Station Information'!$A:$AAE,M$1,FALSE)</f>
        <v>260</v>
      </c>
      <c r="N49" s="487">
        <f>VLOOKUP($A49,'Station Information'!$A:$AAE,N$1,FALSE)</f>
        <v>260</v>
      </c>
      <c r="O49" s="487">
        <f>VLOOKUP($A49,'Station Information'!$A:$AAE,O$1,FALSE)</f>
        <v>277</v>
      </c>
      <c r="P49" s="120">
        <f t="shared" si="2"/>
        <v>263.39999999999998</v>
      </c>
      <c r="Q49" s="46">
        <f t="shared" si="10"/>
        <v>1155.6473234200744</v>
      </c>
      <c r="R49" s="214">
        <f t="shared" si="12"/>
        <v>1301.7459615384616</v>
      </c>
      <c r="S49" s="7">
        <f t="shared" si="13"/>
        <v>870.28038461538461</v>
      </c>
      <c r="T49" s="7">
        <f t="shared" si="14"/>
        <v>870.28038461538461</v>
      </c>
      <c r="U49" s="337">
        <f t="shared" si="15"/>
        <v>2295.89873076923</v>
      </c>
      <c r="V49" s="337">
        <f t="shared" si="8"/>
        <v>13177.562454873647</v>
      </c>
      <c r="W49" s="120">
        <f t="shared" si="9"/>
        <v>3703.1535832824216</v>
      </c>
    </row>
    <row r="50" spans="1:23" x14ac:dyDescent="0.25">
      <c r="A50" s="32" t="s">
        <v>47</v>
      </c>
      <c r="C50" s="111">
        <f>VLOOKUP($A50,'Capital Additions'!$A:$AAE,C$1,FALSE)/1000</f>
        <v>12.546010000000001</v>
      </c>
      <c r="D50" s="178">
        <f>VLOOKUP($A50,'Capital Additions'!$A:$AAE,D$1,FALSE)/1000</f>
        <v>116.69602999999999</v>
      </c>
      <c r="E50" s="5">
        <f>VLOOKUP($A50,'Capital Additions'!$A:$AAE,E$1,FALSE)/1000</f>
        <v>363.44844000000001</v>
      </c>
      <c r="F50" s="482">
        <f>VLOOKUP($A50,'Capital Additions'!$A:$AAE,F$1,FALSE)/1000</f>
        <v>39.847010000000004</v>
      </c>
      <c r="G50" s="456">
        <f>VLOOKUP($A50,'Capital Additions'!$A:$AAE,G$1,FALSE)/1000</f>
        <v>39.89284</v>
      </c>
      <c r="H50" s="456">
        <f>VLOOKUP($A50,'Capital Additions'!$A:$AAE,H$1,FALSE)/1000</f>
        <v>0</v>
      </c>
      <c r="I50" s="483">
        <f t="shared" si="1"/>
        <v>139.97108</v>
      </c>
      <c r="J50" s="484">
        <f>VLOOKUP($A50,'Station Information'!$A:$AAE,J$1,FALSE)</f>
        <v>25</v>
      </c>
      <c r="K50" s="485">
        <f>VLOOKUP($A50,'Station Information'!$A:$AAE,K$1,FALSE)</f>
        <v>25</v>
      </c>
      <c r="L50" s="486">
        <f>VLOOKUP($A50,'Station Information'!$A:$AAE,L$1,FALSE)</f>
        <v>25</v>
      </c>
      <c r="M50" s="486">
        <f>VLOOKUP($A50,'Station Information'!$A:$AAE,M$1,FALSE)</f>
        <v>25</v>
      </c>
      <c r="N50" s="487">
        <f>VLOOKUP($A50,'Station Information'!$A:$AAE,N$1,FALSE)</f>
        <v>25</v>
      </c>
      <c r="O50" s="487">
        <f>VLOOKUP($A50,'Station Information'!$A:$AAE,O$1,FALSE)</f>
        <v>25</v>
      </c>
      <c r="P50" s="120">
        <f t="shared" si="2"/>
        <v>25</v>
      </c>
      <c r="Q50" s="46">
        <f t="shared" si="10"/>
        <v>501.8404000000001</v>
      </c>
      <c r="R50" s="214">
        <f t="shared" si="12"/>
        <v>4667.8411999999998</v>
      </c>
      <c r="S50" s="7">
        <f t="shared" si="13"/>
        <v>14537.937599999999</v>
      </c>
      <c r="T50" s="7">
        <f t="shared" si="14"/>
        <v>1593.8804000000002</v>
      </c>
      <c r="U50" s="337">
        <f t="shared" si="15"/>
        <v>1595.7136</v>
      </c>
      <c r="V50" s="337">
        <f t="shared" si="8"/>
        <v>0</v>
      </c>
      <c r="W50" s="120">
        <f t="shared" si="9"/>
        <v>5598.8432000000003</v>
      </c>
    </row>
    <row r="51" spans="1:23" x14ac:dyDescent="0.25">
      <c r="A51" s="32" t="s">
        <v>48</v>
      </c>
      <c r="C51" s="111">
        <f>VLOOKUP($A51,'Capital Additions'!$A:$AAE,C$1,FALSE)/1000</f>
        <v>238.97156000000001</v>
      </c>
      <c r="D51" s="178">
        <f>VLOOKUP($A51,'Capital Additions'!$A:$AAE,D$1,FALSE)/1000</f>
        <v>29.050259999999998</v>
      </c>
      <c r="E51" s="5">
        <f>VLOOKUP($A51,'Capital Additions'!$A:$AAE,E$1,FALSE)/1000</f>
        <v>59.638330000000003</v>
      </c>
      <c r="F51" s="488" t="s">
        <v>410</v>
      </c>
      <c r="G51" s="456">
        <f>VLOOKUP($A51,'Capital Additions'!$A:$AAE,G$1,FALSE)/1000</f>
        <v>0</v>
      </c>
      <c r="H51" s="456">
        <f>VLOOKUP($A51,'Capital Additions'!$A:$AAE,H$1,FALSE)/1000</f>
        <v>0</v>
      </c>
      <c r="I51" s="483">
        <f t="shared" si="1"/>
        <v>44.344295000000002</v>
      </c>
      <c r="J51" s="484">
        <f>VLOOKUP($A51,'Station Information'!$A:$AAE,J$1,FALSE)</f>
        <v>37</v>
      </c>
      <c r="K51" s="485">
        <f>VLOOKUP($A51,'Station Information'!$A:$AAE,K$1,FALSE)</f>
        <v>40</v>
      </c>
      <c r="L51" s="486">
        <f>VLOOKUP($A51,'Station Information'!$A:$AAE,L$1,FALSE)</f>
        <v>40</v>
      </c>
      <c r="M51" s="476">
        <v>40</v>
      </c>
      <c r="N51" s="487">
        <f>VLOOKUP($A51,'Station Information'!$A:$AAE,N$1,FALSE)</f>
        <v>40</v>
      </c>
      <c r="O51" s="487">
        <f>VLOOKUP($A51,'Station Information'!$A:$AAE,O$1,FALSE)</f>
        <v>40</v>
      </c>
      <c r="P51" s="120">
        <f t="shared" si="2"/>
        <v>40</v>
      </c>
      <c r="Q51" s="46">
        <f t="shared" si="10"/>
        <v>6458.6908108108109</v>
      </c>
      <c r="R51" s="214">
        <f t="shared" si="12"/>
        <v>726.25649999999996</v>
      </c>
      <c r="S51" s="7">
        <f t="shared" si="13"/>
        <v>1490.9582500000001</v>
      </c>
      <c r="T51" s="7">
        <f t="shared" si="14"/>
        <v>0</v>
      </c>
      <c r="U51" s="337">
        <f t="shared" ref="U51:U59" si="16">IFERROR(G51/N51*1000,)</f>
        <v>0</v>
      </c>
      <c r="V51" s="337">
        <f t="shared" si="8"/>
        <v>0</v>
      </c>
      <c r="W51" s="120">
        <f t="shared" si="9"/>
        <v>1108.607375</v>
      </c>
    </row>
    <row r="52" spans="1:23" x14ac:dyDescent="0.25">
      <c r="A52" s="32" t="s">
        <v>49</v>
      </c>
      <c r="C52" s="219">
        <f>VLOOKUP($A52,'Capital Additions'!$A:$AAE,C$1,FALSE)/1000</f>
        <v>0</v>
      </c>
      <c r="D52" s="320">
        <f>VLOOKUP($A52,'Capital Additions'!$A:$AAE,D$1,FALSE)/1000</f>
        <v>0</v>
      </c>
      <c r="E52" s="220">
        <f>VLOOKUP($A52,'Capital Additions'!$A:$AAE,E$1,FALSE)/1000</f>
        <v>0</v>
      </c>
      <c r="F52" s="220">
        <f>VLOOKUP($A52,'Capital Additions'!$A:$AAE,F$1,FALSE)/1000</f>
        <v>0</v>
      </c>
      <c r="G52" s="323">
        <f>VLOOKUP($A52,'Capital Additions'!$A:$AAE,G$1,FALSE)/1000</f>
        <v>0</v>
      </c>
      <c r="H52" s="323">
        <f>VLOOKUP($A52,'Capital Additions'!$A:$AAE,H$1,FALSE)/1000</f>
        <v>0</v>
      </c>
      <c r="I52" s="221">
        <f t="shared" si="1"/>
        <v>0</v>
      </c>
      <c r="J52" s="145">
        <f>VLOOKUP($A52,'Station Information'!$A:$AAE,J$1,FALSE)</f>
        <v>0</v>
      </c>
      <c r="K52" s="300">
        <f>VLOOKUP($A52,'Station Information'!$A:$AAE,K$1,FALSE)</f>
        <v>0</v>
      </c>
      <c r="L52" s="21">
        <f>VLOOKUP($A52,'Station Information'!$A:$AAE,L$1,FALSE)</f>
        <v>0</v>
      </c>
      <c r="M52" s="21">
        <f>VLOOKUP($A52,'Station Information'!$A:$AAE,M$1,FALSE)</f>
        <v>0</v>
      </c>
      <c r="N52" s="307">
        <f>VLOOKUP($A52,'Station Information'!$A:$AAE,N$1,FALSE)</f>
        <v>0</v>
      </c>
      <c r="O52" s="307">
        <f>VLOOKUP($A52,'Station Information'!$A:$AAE,O$1,FALSE)</f>
        <v>0</v>
      </c>
      <c r="P52" s="221">
        <f t="shared" si="2"/>
        <v>0</v>
      </c>
      <c r="Q52" s="153">
        <f t="shared" si="10"/>
        <v>0</v>
      </c>
      <c r="R52" s="330">
        <f t="shared" si="12"/>
        <v>0</v>
      </c>
      <c r="S52" s="154">
        <f t="shared" si="13"/>
        <v>0</v>
      </c>
      <c r="T52" s="154">
        <f t="shared" ref="T52:T59" si="17">IFERROR(F52/M52*1000,)</f>
        <v>0</v>
      </c>
      <c r="U52" s="336">
        <f t="shared" si="16"/>
        <v>0</v>
      </c>
      <c r="V52" s="336">
        <f t="shared" si="8"/>
        <v>0</v>
      </c>
      <c r="W52" s="221">
        <f t="shared" si="9"/>
        <v>0</v>
      </c>
    </row>
    <row r="53" spans="1:23" x14ac:dyDescent="0.25">
      <c r="A53" s="32" t="s">
        <v>50</v>
      </c>
      <c r="C53" s="111">
        <f>VLOOKUP($A53,'Capital Additions'!$A:$AAE,C$1,FALSE)/1000</f>
        <v>0</v>
      </c>
      <c r="D53" s="178">
        <f>VLOOKUP($A53,'Capital Additions'!$A:$AAE,D$1,FALSE)/1000</f>
        <v>0</v>
      </c>
      <c r="E53" s="5">
        <f>VLOOKUP($A53,'Capital Additions'!$A:$AAE,E$1,FALSE)/1000</f>
        <v>0</v>
      </c>
      <c r="F53" s="5">
        <f>VLOOKUP($A53,'Capital Additions'!$A:$AAE,F$1,FALSE)/1000</f>
        <v>0</v>
      </c>
      <c r="G53" s="185">
        <f>VLOOKUP($A53,'Capital Additions'!$A:$AAE,G$1,FALSE)/1000</f>
        <v>15.898809999999999</v>
      </c>
      <c r="H53" s="185">
        <f>VLOOKUP($A53,'Capital Additions'!$A:$AAE,H$1,FALSE)/1000</f>
        <v>0</v>
      </c>
      <c r="I53" s="120">
        <f t="shared" si="1"/>
        <v>15.898809999999999</v>
      </c>
      <c r="J53" s="144">
        <f>VLOOKUP($A53,'Station Information'!$A:$AAE,J$1,FALSE)</f>
        <v>127.02500000000001</v>
      </c>
      <c r="K53" s="299">
        <f>VLOOKUP($A53,'Station Information'!$A:$AAE,K$1,FALSE)</f>
        <v>123.02500000000001</v>
      </c>
      <c r="L53" s="13">
        <f>VLOOKUP($A53,'Station Information'!$A:$AAE,L$1,FALSE)</f>
        <v>115.02500000000001</v>
      </c>
      <c r="M53" s="13">
        <f>VLOOKUP($A53,'Station Information'!$A:$AAE,M$1,FALSE)</f>
        <v>113.33499999999999</v>
      </c>
      <c r="N53" s="305">
        <f>VLOOKUP($A53,'Station Information'!$A:$AAE,N$1,FALSE)</f>
        <v>113</v>
      </c>
      <c r="O53" s="305">
        <f>VLOOKUP($A53,'Station Information'!$A:$AAE,O$1,FALSE)</f>
        <v>113</v>
      </c>
      <c r="P53" s="120">
        <f t="shared" si="2"/>
        <v>115.477</v>
      </c>
      <c r="Q53" s="46">
        <f t="shared" si="10"/>
        <v>0</v>
      </c>
      <c r="R53" s="214">
        <f t="shared" si="12"/>
        <v>0</v>
      </c>
      <c r="S53" s="7">
        <f t="shared" si="13"/>
        <v>0</v>
      </c>
      <c r="T53" s="7">
        <f t="shared" si="17"/>
        <v>0</v>
      </c>
      <c r="U53" s="337">
        <f t="shared" si="16"/>
        <v>140.69743362831858</v>
      </c>
      <c r="V53" s="337">
        <f t="shared" si="8"/>
        <v>0</v>
      </c>
      <c r="W53" s="120">
        <f t="shared" si="9"/>
        <v>140.69743362831858</v>
      </c>
    </row>
    <row r="54" spans="1:23" x14ac:dyDescent="0.25">
      <c r="A54" s="32" t="s">
        <v>51</v>
      </c>
      <c r="C54" s="400">
        <f>VLOOKUP($A54,'Capital Additions'!$A:$AAE,C$1,FALSE)/1000</f>
        <v>0</v>
      </c>
      <c r="D54" s="401">
        <f>VLOOKUP($A54,'Capital Additions'!$A:$AAE,D$1,FALSE)/1000</f>
        <v>0</v>
      </c>
      <c r="E54" s="402">
        <f>VLOOKUP($A54,'Capital Additions'!$A:$AAE,E$1,FALSE)/1000</f>
        <v>0</v>
      </c>
      <c r="F54" s="402" t="s">
        <v>454</v>
      </c>
      <c r="G54" s="403">
        <f>VLOOKUP($A54,'Capital Additions'!$A:$AAE,G$1,FALSE)/1000</f>
        <v>0</v>
      </c>
      <c r="H54" s="403">
        <f>VLOOKUP($A54,'Capital Additions'!$A:$AAE,H$1,FALSE)/1000</f>
        <v>0</v>
      </c>
      <c r="I54" s="404">
        <f t="shared" si="1"/>
        <v>0</v>
      </c>
      <c r="J54" s="405">
        <f>VLOOKUP($A54,'Station Information'!$A:$AAE,J$1,FALSE)</f>
        <v>0</v>
      </c>
      <c r="K54" s="406">
        <f>VLOOKUP($A54,'Station Information'!$A:$AAE,K$1,FALSE)</f>
        <v>0</v>
      </c>
      <c r="L54" s="407">
        <f>VLOOKUP($A54,'Station Information'!$A:$AAE,L$1,FALSE)</f>
        <v>0</v>
      </c>
      <c r="M54" s="408">
        <f>VLOOKUP($A54,'Station Information'!$A:$AAE,M$1,FALSE)</f>
        <v>0</v>
      </c>
      <c r="N54" s="409">
        <f>VLOOKUP($A54,'Station Information'!$A:$AAE,N$1,FALSE)</f>
        <v>0</v>
      </c>
      <c r="O54" s="409">
        <f>VLOOKUP($A54,'Station Information'!$A:$AAE,O$1,FALSE)</f>
        <v>0</v>
      </c>
      <c r="P54" s="404">
        <f t="shared" si="2"/>
        <v>0</v>
      </c>
      <c r="Q54" s="153">
        <f t="shared" si="10"/>
        <v>0</v>
      </c>
      <c r="R54" s="330">
        <f t="shared" si="12"/>
        <v>0</v>
      </c>
      <c r="S54" s="154">
        <f t="shared" si="13"/>
        <v>0</v>
      </c>
      <c r="T54" s="410">
        <f t="shared" si="17"/>
        <v>0</v>
      </c>
      <c r="U54" s="411">
        <f t="shared" si="16"/>
        <v>0</v>
      </c>
      <c r="V54" s="411">
        <f t="shared" si="8"/>
        <v>0</v>
      </c>
      <c r="W54" s="404">
        <f t="shared" si="9"/>
        <v>0</v>
      </c>
    </row>
    <row r="55" spans="1:23" x14ac:dyDescent="0.25">
      <c r="A55" s="32" t="s">
        <v>52</v>
      </c>
      <c r="C55" s="111">
        <f>VLOOKUP($A55,'Capital Additions'!$A:$AAE,C$1,FALSE)/1000</f>
        <v>59767.267</v>
      </c>
      <c r="D55" s="178">
        <f>VLOOKUP($A55,'Capital Additions'!$A:$AAE,D$1,FALSE)/1000</f>
        <v>30319.715949999998</v>
      </c>
      <c r="E55" s="5">
        <f>VLOOKUP($A55,'Capital Additions'!$A:$AAE,E$1,FALSE)/1000</f>
        <v>16654.569</v>
      </c>
      <c r="F55" s="5">
        <f>VLOOKUP($A55,'Capital Additions'!$A:$AAE,F$1,FALSE)/1000</f>
        <v>21541.17</v>
      </c>
      <c r="G55" s="185">
        <f>VLOOKUP($A55,'Capital Additions'!$A:$AAE,G$1,FALSE)/1000</f>
        <v>25606.427740000003</v>
      </c>
      <c r="H55" s="185">
        <f>VLOOKUP($A55,'Capital Additions'!$A:$AAE,H$1,FALSE)/1000</f>
        <v>26295.32185</v>
      </c>
      <c r="I55" s="120">
        <f t="shared" si="1"/>
        <v>24083.440908</v>
      </c>
      <c r="J55" s="144">
        <f>VLOOKUP($A55,'Station Information'!$A:$AAE,J$1,FALSE)</f>
        <v>7583</v>
      </c>
      <c r="K55" s="299">
        <f>VLOOKUP($A55,'Station Information'!$A:$AAE,K$1,FALSE)</f>
        <v>7583</v>
      </c>
      <c r="L55" s="13">
        <f>VLOOKUP($A55,'Station Information'!$A:$AAE,L$1,FALSE)</f>
        <v>7617</v>
      </c>
      <c r="M55" s="13">
        <f>VLOOKUP($A55,'Station Information'!$A:$AAE,M$1,FALSE)</f>
        <v>7774</v>
      </c>
      <c r="N55" s="305">
        <f>VLOOKUP($A55,'Station Information'!$A:$AAE,N$1,FALSE)</f>
        <v>7891</v>
      </c>
      <c r="O55" s="305">
        <f>VLOOKUP($A55,'Station Information'!$A:$AAE,O$1,FALSE)</f>
        <v>7853</v>
      </c>
      <c r="P55" s="120">
        <f t="shared" si="2"/>
        <v>7743.6</v>
      </c>
      <c r="Q55" s="46">
        <f t="shared" si="10"/>
        <v>7881.7442964525917</v>
      </c>
      <c r="R55" s="214">
        <f t="shared" si="12"/>
        <v>3998.3800540683105</v>
      </c>
      <c r="S55" s="7">
        <f t="shared" si="13"/>
        <v>2186.4998030720753</v>
      </c>
      <c r="T55" s="7">
        <f t="shared" si="17"/>
        <v>2770.9248777977873</v>
      </c>
      <c r="U55" s="337">
        <f t="shared" si="16"/>
        <v>3245.0168216956026</v>
      </c>
      <c r="V55" s="337">
        <f t="shared" si="8"/>
        <v>3348.4428689672736</v>
      </c>
      <c r="W55" s="120">
        <f t="shared" si="9"/>
        <v>3109.85288512021</v>
      </c>
    </row>
    <row r="56" spans="1:23" x14ac:dyDescent="0.25">
      <c r="A56" s="32" t="s">
        <v>53</v>
      </c>
      <c r="C56" s="111">
        <f>VLOOKUP($A56,'Capital Additions'!$A:$AAE,C$1,FALSE)/1000</f>
        <v>19.348959999999998</v>
      </c>
      <c r="D56" s="178">
        <f>VLOOKUP($A56,'Capital Additions'!$A:$AAE,D$1,FALSE)/1000</f>
        <v>0</v>
      </c>
      <c r="E56" s="5">
        <f>VLOOKUP($A56,'Capital Additions'!$A:$AAE,E$1,FALSE)/1000</f>
        <v>0</v>
      </c>
      <c r="F56" s="5">
        <f>VLOOKUP($A56,'Capital Additions'!$A:$AAE,F$1,FALSE)/1000</f>
        <v>0</v>
      </c>
      <c r="G56" s="185">
        <f>VLOOKUP($A56,'Capital Additions'!$A:$AAE,G$1,FALSE)/1000</f>
        <v>0</v>
      </c>
      <c r="H56" s="185">
        <f>VLOOKUP($A56,'Capital Additions'!$A:$AAE,H$1,FALSE)/1000</f>
        <v>3341.8792400000002</v>
      </c>
      <c r="I56" s="120">
        <f t="shared" si="1"/>
        <v>3341.8792400000002</v>
      </c>
      <c r="J56" s="144">
        <f>VLOOKUP($A56,'Station Information'!$A:$AAE,J$1,FALSE)</f>
        <v>42.5</v>
      </c>
      <c r="K56" s="299">
        <f>VLOOKUP($A56,'Station Information'!$A:$AAE,K$1,FALSE)</f>
        <v>42.5</v>
      </c>
      <c r="L56" s="13">
        <f>VLOOKUP($A56,'Station Information'!$A:$AAE,L$1,FALSE)</f>
        <v>42.5</v>
      </c>
      <c r="M56" s="13">
        <f>VLOOKUP($A56,'Station Information'!$A:$AAE,M$1,FALSE)</f>
        <v>42.5</v>
      </c>
      <c r="N56" s="305">
        <f>VLOOKUP($A56,'Station Information'!$A:$AAE,N$1,FALSE)</f>
        <v>42.5</v>
      </c>
      <c r="O56" s="305">
        <f>VLOOKUP($A56,'Station Information'!$A:$AAE,O$1,FALSE)</f>
        <v>43</v>
      </c>
      <c r="P56" s="120">
        <f t="shared" si="2"/>
        <v>42.6</v>
      </c>
      <c r="Q56" s="46">
        <f t="shared" si="10"/>
        <v>455.26964705882352</v>
      </c>
      <c r="R56" s="214">
        <f t="shared" si="12"/>
        <v>0</v>
      </c>
      <c r="S56" s="7">
        <f t="shared" si="13"/>
        <v>0</v>
      </c>
      <c r="T56" s="7">
        <f t="shared" si="17"/>
        <v>0</v>
      </c>
      <c r="U56" s="337">
        <f t="shared" si="16"/>
        <v>0</v>
      </c>
      <c r="V56" s="337">
        <f t="shared" si="8"/>
        <v>77718.121860465122</v>
      </c>
      <c r="W56" s="120">
        <f t="shared" si="9"/>
        <v>77718.121860465122</v>
      </c>
    </row>
    <row r="57" spans="1:23" x14ac:dyDescent="0.25">
      <c r="A57" s="32" t="s">
        <v>55</v>
      </c>
      <c r="C57" s="111">
        <f>VLOOKUP($A57,'Capital Additions'!$A:$AAE,C$1,FALSE)/1000</f>
        <v>3</v>
      </c>
      <c r="D57" s="178">
        <f>VLOOKUP($A57,'Capital Additions'!$A:$AAE,D$1,FALSE)/1000</f>
        <v>228.18107000000001</v>
      </c>
      <c r="E57" s="5">
        <f>VLOOKUP($A57,'Capital Additions'!$A:$AAE,E$1,FALSE)/1000</f>
        <v>214.48090000000002</v>
      </c>
      <c r="F57" s="5">
        <f>VLOOKUP($A57,'Capital Additions'!$A:$AAE,F$1,FALSE)/1000</f>
        <v>309.64299999999997</v>
      </c>
      <c r="G57" s="185">
        <f>VLOOKUP($A57,'Capital Additions'!$A:$AAE,G$1,FALSE)/1000</f>
        <v>33.455919999999999</v>
      </c>
      <c r="H57" s="185">
        <f>VLOOKUP($A57,'Capital Additions'!$A:$AAE,H$1,FALSE)/1000</f>
        <v>792.11171999999999</v>
      </c>
      <c r="I57" s="120">
        <f t="shared" si="1"/>
        <v>315.574522</v>
      </c>
      <c r="J57" s="144">
        <f>VLOOKUP($A57,'Station Information'!$A:$AAE,J$1,FALSE)</f>
        <v>74</v>
      </c>
      <c r="K57" s="299">
        <f>VLOOKUP($A57,'Station Information'!$A:$AAE,K$1,FALSE)</f>
        <v>70</v>
      </c>
      <c r="L57" s="13">
        <f>VLOOKUP($A57,'Station Information'!$A:$AAE,L$1,FALSE)</f>
        <v>71</v>
      </c>
      <c r="M57" s="13">
        <f>VLOOKUP($A57,'Station Information'!$A:$AAE,M$1,FALSE)</f>
        <v>71</v>
      </c>
      <c r="N57" s="305">
        <f>VLOOKUP($A57,'Station Information'!$A:$AAE,N$1,FALSE)</f>
        <v>71</v>
      </c>
      <c r="O57" s="305">
        <f>VLOOKUP($A57,'Station Information'!$A:$AAE,O$1,FALSE)</f>
        <v>72</v>
      </c>
      <c r="P57" s="120">
        <f t="shared" si="2"/>
        <v>71</v>
      </c>
      <c r="Q57" s="46">
        <f t="shared" si="10"/>
        <v>40.54054054054054</v>
      </c>
      <c r="R57" s="214">
        <f t="shared" si="12"/>
        <v>3259.7295714285715</v>
      </c>
      <c r="S57" s="7">
        <f t="shared" si="13"/>
        <v>3020.8577464788737</v>
      </c>
      <c r="T57" s="7">
        <f t="shared" si="17"/>
        <v>4361.1690140845067</v>
      </c>
      <c r="U57" s="337">
        <f t="shared" si="16"/>
        <v>471.21014084507038</v>
      </c>
      <c r="V57" s="337">
        <f t="shared" si="8"/>
        <v>11001.551666666666</v>
      </c>
      <c r="W57" s="120">
        <f t="shared" si="9"/>
        <v>4422.9036279007378</v>
      </c>
    </row>
    <row r="58" spans="1:23" x14ac:dyDescent="0.25">
      <c r="A58" s="32" t="s">
        <v>56</v>
      </c>
      <c r="C58" s="111">
        <f>VLOOKUP($A58,'Capital Additions'!$A:$AAE,C$1,FALSE)/1000</f>
        <v>6.4665299999999997</v>
      </c>
      <c r="D58" s="178">
        <f>VLOOKUP($A58,'Capital Additions'!$A:$AAE,D$1,FALSE)/1000</f>
        <v>0</v>
      </c>
      <c r="E58" s="5">
        <f>VLOOKUP($A58,'Capital Additions'!$A:$AAE,E$1,FALSE)/1000</f>
        <v>3.323</v>
      </c>
      <c r="F58" s="5">
        <f>VLOOKUP($A58,'Capital Additions'!$A:$AAE,F$1,FALSE)/1000</f>
        <v>0</v>
      </c>
      <c r="G58" s="185">
        <f>VLOOKUP($A58,'Capital Additions'!$A:$AAE,G$1,FALSE)/1000</f>
        <v>0</v>
      </c>
      <c r="H58" s="185">
        <f>VLOOKUP($A58,'Capital Additions'!$A:$AAE,H$1,FALSE)/1000</f>
        <v>0</v>
      </c>
      <c r="I58" s="120">
        <f t="shared" si="1"/>
        <v>3.323</v>
      </c>
      <c r="J58" s="144">
        <f>VLOOKUP($A58,'Station Information'!$A:$AAE,J$1,FALSE)</f>
        <v>27</v>
      </c>
      <c r="K58" s="299">
        <f>VLOOKUP($A58,'Station Information'!$A:$AAE,K$1,FALSE)</f>
        <v>27</v>
      </c>
      <c r="L58" s="13">
        <f>VLOOKUP($A58,'Station Information'!$A:$AAE,L$1,FALSE)</f>
        <v>27</v>
      </c>
      <c r="M58" s="13">
        <f>VLOOKUP($A58,'Station Information'!$A:$AAE,M$1,FALSE)</f>
        <v>27</v>
      </c>
      <c r="N58" s="305">
        <f>VLOOKUP($A58,'Station Information'!$A:$AAE,N$1,FALSE)</f>
        <v>27</v>
      </c>
      <c r="O58" s="305">
        <f>VLOOKUP($A58,'Station Information'!$A:$AAE,O$1,FALSE)</f>
        <v>27</v>
      </c>
      <c r="P58" s="120">
        <f t="shared" si="2"/>
        <v>27</v>
      </c>
      <c r="Q58" s="46">
        <f t="shared" si="10"/>
        <v>239.5011111111111</v>
      </c>
      <c r="R58" s="214">
        <f t="shared" si="12"/>
        <v>0</v>
      </c>
      <c r="S58" s="7">
        <f t="shared" si="13"/>
        <v>123.07407407407408</v>
      </c>
      <c r="T58" s="7">
        <f t="shared" si="17"/>
        <v>0</v>
      </c>
      <c r="U58" s="337">
        <f t="shared" si="16"/>
        <v>0</v>
      </c>
      <c r="V58" s="337">
        <f t="shared" si="8"/>
        <v>0</v>
      </c>
      <c r="W58" s="120">
        <f t="shared" si="9"/>
        <v>123.07407407407408</v>
      </c>
    </row>
    <row r="59" spans="1:23" ht="15.75" thickBot="1" x14ac:dyDescent="0.3">
      <c r="A59" s="33" t="s">
        <v>57</v>
      </c>
      <c r="C59" s="121">
        <f>VLOOKUP($A59,'Capital Additions'!$A:$AAE,C$1,FALSE)/1000</f>
        <v>1830.652</v>
      </c>
      <c r="D59" s="179">
        <f>VLOOKUP($A59,'Capital Additions'!$A:$AAE,D$1,FALSE)/1000</f>
        <v>1364.8869999999999</v>
      </c>
      <c r="E59" s="122">
        <f>VLOOKUP($A59,'Capital Additions'!$A:$AAE,E$1,FALSE)/1000</f>
        <v>1124.971</v>
      </c>
      <c r="F59" s="122">
        <f>VLOOKUP($A59,'Capital Additions'!$A:$AAE,F$1,FALSE)/1000</f>
        <v>1060.45804</v>
      </c>
      <c r="G59" s="186">
        <f>VLOOKUP($A59,'Capital Additions'!$A:$AAE,G$1,FALSE)/1000</f>
        <v>40.01296</v>
      </c>
      <c r="H59" s="186">
        <f>VLOOKUP($A59,'Capital Additions'!$A:$AAE,H$1,FALSE)/1000</f>
        <v>1167.4175600000001</v>
      </c>
      <c r="I59" s="123">
        <f t="shared" si="1"/>
        <v>951.5493120000001</v>
      </c>
      <c r="J59" s="147">
        <f>VLOOKUP($A59,'Station Information'!$A:$AAE,J$1,FALSE)</f>
        <v>150</v>
      </c>
      <c r="K59" s="303">
        <f>VLOOKUP($A59,'Station Information'!$A:$AAE,K$1,FALSE)</f>
        <v>150</v>
      </c>
      <c r="L59" s="148">
        <f>VLOOKUP($A59,'Station Information'!$A:$AAE,L$1,FALSE)</f>
        <v>150</v>
      </c>
      <c r="M59" s="148">
        <f>VLOOKUP($A59,'Station Information'!$A:$AAE,M$1,FALSE)</f>
        <v>152</v>
      </c>
      <c r="N59" s="308">
        <f>VLOOKUP($A59,'Station Information'!$A:$AAE,N$1,FALSE)</f>
        <v>157</v>
      </c>
      <c r="O59" s="308">
        <f>VLOOKUP($A59,'Station Information'!$A:$AAE,O$1,FALSE)</f>
        <v>157</v>
      </c>
      <c r="P59" s="123">
        <f t="shared" si="2"/>
        <v>153.19999999999999</v>
      </c>
      <c r="Q59" s="48">
        <f t="shared" si="10"/>
        <v>12204.346666666668</v>
      </c>
      <c r="R59" s="215">
        <f t="shared" si="12"/>
        <v>9099.246666666666</v>
      </c>
      <c r="S59" s="49">
        <f t="shared" si="13"/>
        <v>7499.8066666666664</v>
      </c>
      <c r="T59" s="49">
        <f t="shared" si="17"/>
        <v>6976.697631578947</v>
      </c>
      <c r="U59" s="338">
        <f t="shared" si="16"/>
        <v>254.85961783439492</v>
      </c>
      <c r="V59" s="338">
        <f t="shared" si="8"/>
        <v>7435.7806369426762</v>
      </c>
      <c r="W59" s="123">
        <f t="shared" si="9"/>
        <v>6253.2782439378698</v>
      </c>
    </row>
    <row r="60" spans="1:23" ht="15.75" thickBot="1" x14ac:dyDescent="0.3"/>
    <row r="61" spans="1:23" x14ac:dyDescent="0.25">
      <c r="A61" s="139" t="s">
        <v>358</v>
      </c>
      <c r="C61" s="208">
        <f t="shared" ref="C61:H61" si="18">MAX(C6:C59)</f>
        <v>59767.267</v>
      </c>
      <c r="D61" s="270">
        <f t="shared" si="18"/>
        <v>41209.044999999998</v>
      </c>
      <c r="E61" s="209">
        <f t="shared" si="18"/>
        <v>50468.500020000007</v>
      </c>
      <c r="F61" s="209">
        <f t="shared" si="18"/>
        <v>42000.181693999999</v>
      </c>
      <c r="G61" s="262">
        <f t="shared" si="18"/>
        <v>41407.595029999997</v>
      </c>
      <c r="H61" s="262">
        <f t="shared" si="18"/>
        <v>40255.119420000003</v>
      </c>
      <c r="I61" s="193">
        <f t="shared" si="1"/>
        <v>43068.088232800001</v>
      </c>
      <c r="J61" s="208">
        <f t="shared" ref="J61:V61" si="19">MAX(J6:J59)</f>
        <v>7583</v>
      </c>
      <c r="K61" s="270">
        <f t="shared" si="19"/>
        <v>7583</v>
      </c>
      <c r="L61" s="209">
        <f t="shared" si="19"/>
        <v>7617</v>
      </c>
      <c r="M61" s="209">
        <f t="shared" si="19"/>
        <v>7774</v>
      </c>
      <c r="N61" s="262">
        <f t="shared" si="19"/>
        <v>7891</v>
      </c>
      <c r="O61" s="262">
        <f t="shared" si="19"/>
        <v>7853</v>
      </c>
      <c r="P61" s="193">
        <f t="shared" si="2"/>
        <v>7743.6</v>
      </c>
      <c r="Q61" s="248">
        <f t="shared" si="19"/>
        <v>67608.695652173905</v>
      </c>
      <c r="R61" s="331">
        <f t="shared" si="19"/>
        <v>19431.09523809524</v>
      </c>
      <c r="S61" s="249">
        <f t="shared" si="19"/>
        <v>22380.242222222223</v>
      </c>
      <c r="T61" s="249">
        <f t="shared" si="19"/>
        <v>33373.622235294119</v>
      </c>
      <c r="U61" s="339">
        <f t="shared" si="19"/>
        <v>28469.778235294114</v>
      </c>
      <c r="V61" s="339">
        <f t="shared" si="19"/>
        <v>77718.121860465122</v>
      </c>
      <c r="W61" s="193">
        <f t="shared" si="9"/>
        <v>36274.571958274159</v>
      </c>
    </row>
    <row r="62" spans="1:23" x14ac:dyDescent="0.25">
      <c r="A62" s="32" t="s">
        <v>359</v>
      </c>
      <c r="C62" s="194" cm="1">
        <f t="array" ref="C62">MIN(IF(C6:C59&gt;0,C6:C59))</f>
        <v>3</v>
      </c>
      <c r="D62" s="271" cm="1">
        <f t="array" ref="D62">MIN(IF(D6:D59&gt;0,D6:D59))</f>
        <v>0.45100000000000001</v>
      </c>
      <c r="E62" s="191" cm="1">
        <f t="array" ref="E62">MIN(IF(E6:E59&gt;0,E6:E59))</f>
        <v>3.323</v>
      </c>
      <c r="F62" s="191" cm="1">
        <f t="array" ref="F62">MIN(IF(F6:F59&gt;0,F6:F59))</f>
        <v>6.9076200000010406</v>
      </c>
      <c r="G62" s="263" cm="1">
        <f t="array" ref="G62">MIN(IF(G6:G59&gt;0,G6:G59))</f>
        <v>1.8866500000000002</v>
      </c>
      <c r="H62" s="263" cm="1">
        <f t="array" ref="H62">MIN(IF(H6:H59&gt;0,H6:H59))</f>
        <v>4.3940000000000001</v>
      </c>
      <c r="I62" s="195">
        <f t="shared" si="1"/>
        <v>3.3924540000002081</v>
      </c>
      <c r="J62" s="194" cm="1">
        <f t="array" ref="J62">MIN(IF(J6:J59&gt;0,J6:J59))</f>
        <v>6.25</v>
      </c>
      <c r="K62" s="271" cm="1">
        <f t="array" ref="K62">MIN(IF(K6:K59&gt;0,K6:K59))</f>
        <v>6.25</v>
      </c>
      <c r="L62" s="191" cm="1">
        <f t="array" ref="L62">MIN(IF(L6:L59&gt;0,L6:L59))</f>
        <v>6.25</v>
      </c>
      <c r="M62" s="191" cm="1">
        <f t="array" ref="M62">MIN(IF(M6:M59&gt;0,M6:M59))</f>
        <v>6.25</v>
      </c>
      <c r="N62" s="263" cm="1">
        <f t="array" ref="N62">MIN(IF(N6:N59&gt;0,N6:N59))</f>
        <v>6.25</v>
      </c>
      <c r="O62" s="263" cm="1">
        <f t="array" ref="O62">MIN(IF(O6:O59&gt;0,O6:O59))</f>
        <v>6.25</v>
      </c>
      <c r="P62" s="195">
        <f t="shared" si="2"/>
        <v>6.25</v>
      </c>
      <c r="Q62" s="250" cm="1">
        <f t="array" ref="Q62">MIN(IF(Q6:Q59&gt;0,Q6:Q59))</f>
        <v>14.350747330960855</v>
      </c>
      <c r="R62" s="332" cm="1">
        <f t="array" ref="R62">MIN(IF(R6:R59&gt;0,R6:R59))</f>
        <v>2.8205128205128203</v>
      </c>
      <c r="S62" s="251" cm="1">
        <f t="array" ref="S62">MIN(IF(S6:S59&gt;0,S6:S59))</f>
        <v>72.247706422018325</v>
      </c>
      <c r="T62" s="251" cm="1">
        <f t="array" ref="T62">MIN(IF(T6:T59&gt;0,T6:T59))</f>
        <v>42.904472049695904</v>
      </c>
      <c r="U62" s="340" cm="1">
        <f t="array" ref="U62">MIN(IF(U6:U59&gt;0,U6:U59))</f>
        <v>140.69743362831858</v>
      </c>
      <c r="V62" s="340" cm="1">
        <f t="array" ref="V62">MIN(IF(V6:V59&gt;0,V6:V59))</f>
        <v>197.79147540984329</v>
      </c>
      <c r="W62" s="195">
        <f t="shared" si="9"/>
        <v>91.292320066077792</v>
      </c>
    </row>
    <row r="63" spans="1:23" ht="15.75" thickBot="1" x14ac:dyDescent="0.3">
      <c r="A63" s="33" t="s">
        <v>360</v>
      </c>
      <c r="C63" s="196">
        <f>C61/C62</f>
        <v>19922.422333333332</v>
      </c>
      <c r="D63" s="272">
        <f t="shared" ref="D63:U63" si="20">D61/D62</f>
        <v>91372.605321507755</v>
      </c>
      <c r="E63" s="197">
        <f t="shared" si="20"/>
        <v>15187.631664158895</v>
      </c>
      <c r="F63" s="197">
        <f t="shared" si="20"/>
        <v>6080.2681233179692</v>
      </c>
      <c r="G63" s="264">
        <f t="shared" si="20"/>
        <v>21947.682415922398</v>
      </c>
      <c r="H63" s="264">
        <f>H61/H62</f>
        <v>9161.383573054165</v>
      </c>
      <c r="I63" s="198">
        <f t="shared" si="1"/>
        <v>28749.91421959224</v>
      </c>
      <c r="J63" s="196">
        <f t="shared" si="20"/>
        <v>1213.28</v>
      </c>
      <c r="K63" s="272">
        <f t="shared" si="20"/>
        <v>1213.28</v>
      </c>
      <c r="L63" s="197">
        <f t="shared" si="20"/>
        <v>1218.72</v>
      </c>
      <c r="M63" s="197">
        <f t="shared" si="20"/>
        <v>1243.8399999999999</v>
      </c>
      <c r="N63" s="264">
        <f t="shared" si="20"/>
        <v>1262.56</v>
      </c>
      <c r="O63" s="264">
        <f>O61/O62</f>
        <v>1256.48</v>
      </c>
      <c r="P63" s="198">
        <f t="shared" si="2"/>
        <v>1238.9759999999999</v>
      </c>
      <c r="Q63" s="252">
        <f t="shared" si="20"/>
        <v>4711.1620107973258</v>
      </c>
      <c r="R63" s="333">
        <f t="shared" si="20"/>
        <v>6889.2064935064946</v>
      </c>
      <c r="S63" s="253">
        <f t="shared" si="20"/>
        <v>309.77097171075849</v>
      </c>
      <c r="T63" s="253">
        <f t="shared" si="20"/>
        <v>777.85882545385289</v>
      </c>
      <c r="U63" s="341">
        <f t="shared" si="20"/>
        <v>202.3475304496522</v>
      </c>
      <c r="V63" s="341">
        <f>V61/V62</f>
        <v>392.92958252839549</v>
      </c>
      <c r="W63" s="198">
        <f t="shared" si="9"/>
        <v>1714.4226807298305</v>
      </c>
    </row>
    <row r="64" spans="1:23" ht="15.75" thickBot="1" x14ac:dyDescent="0.3"/>
    <row r="65" spans="1:24" ht="15.75" thickBot="1" x14ac:dyDescent="0.3">
      <c r="A65" s="207" t="s">
        <v>413</v>
      </c>
      <c r="C65" s="364">
        <f>SUM(C6:C9,C10:C14,C16:C17,C18,C20:C21,C23,C26,C28,C31:C41,C43:C51,C53,C55:C59)</f>
        <v>143189.61574198844</v>
      </c>
      <c r="D65" s="366">
        <f>SUM(D6:D9,D10:D14,D16:D17,D18,D20:D21,D23,D26,D28,D31:D41,D43:D51,D53,D55:D59)</f>
        <v>100380.79343055293</v>
      </c>
      <c r="E65" s="366">
        <f>SUM(E6:E9,E10:E14,E16,E18,E20:E21,E23,E26,E28,E31:E41,E43:E51,E53,E55:E59)</f>
        <v>106436.75436039583</v>
      </c>
      <c r="F65" s="366">
        <f>SUM(F6:F9,F10:F14,F16,F18,F20:F21,F23,F26,F28,F31:F41,F43:F51,F53,F55:F59)</f>
        <v>81725.177868906976</v>
      </c>
      <c r="G65" s="366">
        <f>SUM(G6:G9,G10:G14,G16,G18,G20:G21,G23,G26,G28,G31:G41,G43:G51,G53,G55:G59)</f>
        <v>94729.020344686418</v>
      </c>
      <c r="H65" s="366">
        <f>SUM(H6:H9,H10:H14,H16,H18,H20:H21,H23,H26,H28,H31:H41,H43:H51,H53,H55:H59)</f>
        <v>98738.816115324938</v>
      </c>
      <c r="I65" s="368">
        <f t="shared" si="1"/>
        <v>96402.11242397342</v>
      </c>
      <c r="J65" s="364">
        <f>SUM(J6:J9,J10:J14,J16:J17,J18,J20:J21,J23,J26,J28,J31:J41,J43:J51,J53,J55:J59)</f>
        <v>28520.114000000001</v>
      </c>
      <c r="K65" s="366">
        <f>SUM(K6:K9,K10:K14,K16:K17,K18,K20:K21,K23,K26,K28,K31:K41,K43:K51,K53,K55:K59)</f>
        <v>28581.114000000001</v>
      </c>
      <c r="L65" s="366">
        <f t="shared" ref="L65:O65" si="21">SUM(L6:L9,L10:L14,L16:L17,L18,L20:L21,L23,L26,L28,L31:L41,L43:L51,L53,L55:L59)</f>
        <v>28669.644</v>
      </c>
      <c r="M65" s="366">
        <f t="shared" si="21"/>
        <v>30369.451999999997</v>
      </c>
      <c r="N65" s="366">
        <f t="shared" si="21"/>
        <v>30702.316999999995</v>
      </c>
      <c r="O65" s="366">
        <f t="shared" si="21"/>
        <v>31115.05</v>
      </c>
      <c r="P65" s="366">
        <f>SUM(P6:P9,P10:P14,P16,P18,P20:P21,P23,P26,P28,P31:P41,P43:P51,P53,P55:P59)</f>
        <v>29819.181400000005</v>
      </c>
      <c r="Q65" s="398">
        <f t="shared" ref="Q65:V65" si="22">C65/J65*1000</f>
        <v>5020.6536952127335</v>
      </c>
      <c r="R65" s="427">
        <f t="shared" si="22"/>
        <v>3512.1371906830827</v>
      </c>
      <c r="S65" s="427">
        <f t="shared" si="22"/>
        <v>3712.5244513114926</v>
      </c>
      <c r="T65" s="427">
        <f t="shared" si="22"/>
        <v>2691.0323528033032</v>
      </c>
      <c r="U65" s="427">
        <f t="shared" si="22"/>
        <v>3085.4029793479895</v>
      </c>
      <c r="V65" s="427">
        <f t="shared" si="22"/>
        <v>3173.3458925929713</v>
      </c>
      <c r="W65" s="368">
        <f t="shared" si="9"/>
        <v>3234.8885733477682</v>
      </c>
    </row>
    <row r="66" spans="1:24" ht="15.75" thickBot="1" x14ac:dyDescent="0.3">
      <c r="A66" s="207" t="s">
        <v>456</v>
      </c>
      <c r="C66" s="432"/>
      <c r="D66" s="437"/>
      <c r="E66" s="442">
        <f>(E65-D65)/D65</f>
        <v>6.032987708981033E-2</v>
      </c>
      <c r="F66" s="442">
        <f>(F65-E65)/E65</f>
        <v>-0.23217145844014775</v>
      </c>
      <c r="G66" s="443">
        <f>(G65-F65)/F65</f>
        <v>0.15911672283709843</v>
      </c>
      <c r="H66" s="443">
        <f>(H65-G65)/G65</f>
        <v>4.2329116843478891E-2</v>
      </c>
      <c r="I66" s="440"/>
      <c r="J66" s="437"/>
      <c r="K66" s="441"/>
      <c r="L66" s="442">
        <f>(L65-K65)/K65</f>
        <v>3.0974999784822532E-3</v>
      </c>
      <c r="M66" s="442">
        <f>(M65-L65)/L65</f>
        <v>5.928947007503816E-2</v>
      </c>
      <c r="N66" s="443">
        <f>(N65-M65)/M65</f>
        <v>1.0960520459835692E-2</v>
      </c>
      <c r="O66" s="443">
        <f>(O65-N65)/N65</f>
        <v>1.3443057082630079E-2</v>
      </c>
      <c r="P66" s="440"/>
      <c r="Q66" s="437"/>
      <c r="R66" s="441"/>
      <c r="S66" s="438"/>
      <c r="T66" s="438"/>
      <c r="U66" s="439"/>
      <c r="V66" s="439"/>
      <c r="W66" s="440"/>
    </row>
    <row r="69" spans="1:24" x14ac:dyDescent="0.25">
      <c r="C69" s="176"/>
      <c r="D69" s="176"/>
      <c r="E69" s="176"/>
      <c r="F69" s="176"/>
      <c r="G69" s="176"/>
      <c r="H69" s="176"/>
      <c r="I69" s="176"/>
      <c r="J69" s="176"/>
      <c r="K69" s="176"/>
      <c r="L69" s="176"/>
      <c r="M69" s="176"/>
      <c r="N69" s="176"/>
      <c r="O69" s="176"/>
      <c r="P69" s="176"/>
      <c r="Q69" s="176"/>
      <c r="R69" s="176"/>
      <c r="S69" s="176"/>
      <c r="T69" s="176"/>
      <c r="U69" s="176"/>
      <c r="V69" s="176"/>
      <c r="W69" s="176"/>
      <c r="X69" s="176">
        <f>SUM(X6:X59)</f>
        <v>0</v>
      </c>
    </row>
    <row r="70" spans="1:24" x14ac:dyDescent="0.25">
      <c r="C70" s="176"/>
      <c r="D70" s="176"/>
      <c r="E70" s="176"/>
      <c r="F70" s="176"/>
      <c r="G70" s="176"/>
      <c r="H70" s="176"/>
      <c r="I70" s="176"/>
      <c r="J70" s="176"/>
      <c r="K70" s="176"/>
      <c r="L70" s="176"/>
      <c r="M70" s="176"/>
      <c r="N70" s="176"/>
      <c r="O70" s="176"/>
      <c r="P70" s="176"/>
      <c r="Q70" s="176"/>
      <c r="R70" s="176"/>
      <c r="S70" s="176"/>
      <c r="T70" s="176"/>
      <c r="U70" s="176"/>
      <c r="V70" s="176"/>
      <c r="W70" s="176"/>
      <c r="X70" s="176">
        <v>0</v>
      </c>
    </row>
  </sheetData>
  <mergeCells count="8">
    <mergeCell ref="A2:A5"/>
    <mergeCell ref="C2:W2"/>
    <mergeCell ref="C3:I3"/>
    <mergeCell ref="C4:I4"/>
    <mergeCell ref="J3:P3"/>
    <mergeCell ref="J4:P4"/>
    <mergeCell ref="Q3:W3"/>
    <mergeCell ref="Q4:W4"/>
  </mergeCells>
  <hyperlinks>
    <hyperlink ref="A1" location="'Tab Legend'!A1" display="Tab Legend" xr:uid="{668C3BE5-2D9E-410A-B185-AB4CA9F5FC1B}"/>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0ABB2-097E-4852-A87B-11AFA24147D7}">
  <sheetPr>
    <tabColor theme="8"/>
  </sheetPr>
  <dimension ref="A1:Y71"/>
  <sheetViews>
    <sheetView showGridLines="0" zoomScale="85" zoomScaleNormal="85" workbookViewId="0">
      <pane xSplit="1" ySplit="5" topLeftCell="B6" activePane="bottomRight" state="frozen"/>
      <selection pane="topRight" activeCell="B1" sqref="B1"/>
      <selection pane="bottomLeft" activeCell="A6" sqref="A6"/>
      <selection pane="bottomRight" activeCell="Y6" sqref="Y6"/>
    </sheetView>
  </sheetViews>
  <sheetFormatPr defaultRowHeight="15" x14ac:dyDescent="0.25"/>
  <cols>
    <col min="1" max="1" width="45.85546875" bestFit="1" customWidth="1"/>
    <col min="2" max="2" width="0.85546875" customWidth="1"/>
    <col min="3" max="3" width="10.85546875" hidden="1" customWidth="1"/>
    <col min="4" max="9" width="10.85546875" customWidth="1"/>
    <col min="10" max="10" width="10.85546875" hidden="1" customWidth="1"/>
    <col min="11" max="16" width="10.85546875" customWidth="1"/>
    <col min="17" max="17" width="10.85546875" hidden="1" customWidth="1"/>
    <col min="18" max="23" width="10.85546875" customWidth="1"/>
    <col min="24" max="24" width="0.85546875" customWidth="1"/>
  </cols>
  <sheetData>
    <row r="1" spans="1:25" ht="15.75" thickBot="1" x14ac:dyDescent="0.3">
      <c r="A1" s="15" t="s">
        <v>298</v>
      </c>
      <c r="C1" s="414">
        <v>4</v>
      </c>
      <c r="D1" s="414">
        <f>C1+5</f>
        <v>9</v>
      </c>
      <c r="E1" s="414">
        <f>D1+5</f>
        <v>14</v>
      </c>
      <c r="F1" s="414">
        <f>E1+5</f>
        <v>19</v>
      </c>
      <c r="G1" s="414">
        <f>F1+5</f>
        <v>24</v>
      </c>
      <c r="H1" s="414">
        <f>G1+5</f>
        <v>29</v>
      </c>
      <c r="I1" s="414"/>
      <c r="J1" s="414">
        <v>3</v>
      </c>
      <c r="K1" s="414">
        <f>J1+2</f>
        <v>5</v>
      </c>
      <c r="L1" s="414">
        <f>K1+2</f>
        <v>7</v>
      </c>
      <c r="M1" s="414">
        <f>L1+2</f>
        <v>9</v>
      </c>
      <c r="N1" s="414">
        <f>M1+2</f>
        <v>11</v>
      </c>
      <c r="O1" s="414">
        <f>N1+2</f>
        <v>13</v>
      </c>
      <c r="P1" s="414"/>
      <c r="Q1" s="414"/>
      <c r="R1" s="414"/>
      <c r="S1" s="414"/>
      <c r="T1" s="414"/>
      <c r="U1" s="414"/>
      <c r="V1" s="414"/>
      <c r="W1" s="414"/>
      <c r="X1" s="414"/>
      <c r="Y1" s="414"/>
    </row>
    <row r="2" spans="1:25" ht="16.5" thickBot="1" x14ac:dyDescent="0.3">
      <c r="A2" s="527" t="s">
        <v>58</v>
      </c>
      <c r="C2" s="503" t="s">
        <v>275</v>
      </c>
      <c r="D2" s="504"/>
      <c r="E2" s="504"/>
      <c r="F2" s="504"/>
      <c r="G2" s="504"/>
      <c r="H2" s="504"/>
      <c r="I2" s="504"/>
      <c r="J2" s="504"/>
      <c r="K2" s="504"/>
      <c r="L2" s="504"/>
      <c r="M2" s="504"/>
      <c r="N2" s="504"/>
      <c r="O2" s="504"/>
      <c r="P2" s="504"/>
      <c r="Q2" s="504"/>
      <c r="R2" s="504"/>
      <c r="S2" s="504"/>
      <c r="T2" s="504"/>
      <c r="U2" s="504"/>
      <c r="V2" s="504"/>
      <c r="W2" s="505"/>
    </row>
    <row r="3" spans="1:25" x14ac:dyDescent="0.25">
      <c r="A3" s="528"/>
      <c r="C3" s="522" t="s">
        <v>253</v>
      </c>
      <c r="D3" s="523"/>
      <c r="E3" s="524"/>
      <c r="F3" s="524"/>
      <c r="G3" s="525"/>
      <c r="H3" s="525"/>
      <c r="I3" s="526"/>
      <c r="J3" s="498"/>
      <c r="K3" s="499"/>
      <c r="L3" s="500"/>
      <c r="M3" s="500"/>
      <c r="N3" s="501"/>
      <c r="O3" s="501"/>
      <c r="P3" s="502"/>
      <c r="Q3" s="498"/>
      <c r="R3" s="499"/>
      <c r="S3" s="500"/>
      <c r="T3" s="500"/>
      <c r="U3" s="501"/>
      <c r="V3" s="501"/>
      <c r="W3" s="502"/>
    </row>
    <row r="4" spans="1:25" x14ac:dyDescent="0.25">
      <c r="A4" s="528"/>
      <c r="C4" s="493" t="s">
        <v>241</v>
      </c>
      <c r="D4" s="494"/>
      <c r="E4" s="495"/>
      <c r="F4" s="495"/>
      <c r="G4" s="496"/>
      <c r="H4" s="496"/>
      <c r="I4" s="497"/>
      <c r="J4" s="493" t="s">
        <v>266</v>
      </c>
      <c r="K4" s="494"/>
      <c r="L4" s="495"/>
      <c r="M4" s="495"/>
      <c r="N4" s="496"/>
      <c r="O4" s="496"/>
      <c r="P4" s="497"/>
      <c r="Q4" s="493" t="s">
        <v>267</v>
      </c>
      <c r="R4" s="494"/>
      <c r="S4" s="495"/>
      <c r="T4" s="495"/>
      <c r="U4" s="496"/>
      <c r="V4" s="496"/>
      <c r="W4" s="497"/>
    </row>
    <row r="5" spans="1:25" ht="15.75" thickBot="1" x14ac:dyDescent="0.3">
      <c r="A5" s="529"/>
      <c r="C5" s="245">
        <v>2017</v>
      </c>
      <c r="D5" s="317">
        <v>2018</v>
      </c>
      <c r="E5" s="246">
        <v>2019</v>
      </c>
      <c r="F5" s="246">
        <v>2020</v>
      </c>
      <c r="G5" s="321">
        <v>2021</v>
      </c>
      <c r="H5" s="321">
        <v>2022</v>
      </c>
      <c r="I5" s="247" t="s">
        <v>361</v>
      </c>
      <c r="J5" s="245">
        <v>2017</v>
      </c>
      <c r="K5" s="317">
        <v>2018</v>
      </c>
      <c r="L5" s="246">
        <v>2019</v>
      </c>
      <c r="M5" s="246">
        <v>2020</v>
      </c>
      <c r="N5" s="321">
        <v>2021</v>
      </c>
      <c r="O5" s="321">
        <v>2022</v>
      </c>
      <c r="P5" s="247" t="s">
        <v>361</v>
      </c>
      <c r="Q5" s="245">
        <v>2017</v>
      </c>
      <c r="R5" s="317">
        <v>2018</v>
      </c>
      <c r="S5" s="246">
        <v>2019</v>
      </c>
      <c r="T5" s="246">
        <v>2020</v>
      </c>
      <c r="U5" s="321">
        <v>2021</v>
      </c>
      <c r="V5" s="321">
        <v>2022</v>
      </c>
      <c r="W5" s="247" t="s">
        <v>361</v>
      </c>
    </row>
    <row r="6" spans="1:25" x14ac:dyDescent="0.25">
      <c r="A6" s="39" t="s">
        <v>1</v>
      </c>
      <c r="C6" s="110">
        <f>VLOOKUP($A6,'Capital Additions'!$A:$AAE,C$1,FALSE)/1000</f>
        <v>47083.743499999997</v>
      </c>
      <c r="D6" s="177">
        <f>VLOOKUP($A6,'Capital Additions'!$A:$AAE,D$1,FALSE)/1000</f>
        <v>43588.038630000003</v>
      </c>
      <c r="E6" s="118">
        <f>VLOOKUP($A6,'Capital Additions'!$A:$AAE,E$1,FALSE)/1000</f>
        <v>73913.963589999999</v>
      </c>
      <c r="F6" s="118">
        <f>VLOOKUP($A6,'Capital Additions'!$A:$AAE,F$1,FALSE)/1000</f>
        <v>47007.199689999994</v>
      </c>
      <c r="G6" s="184">
        <f>VLOOKUP($A6,'Capital Additions'!$A:$AAE,G$1,FALSE)/1000</f>
        <v>47453.203000000001</v>
      </c>
      <c r="H6" s="184">
        <f>VLOOKUP($A6,'Capital Additions'!$A:$AAE,H$1,FALSE)/1000</f>
        <v>49474.933170000004</v>
      </c>
      <c r="I6" s="238">
        <f>AVERAGEIF(D6:H6,"&lt;&gt;0")</f>
        <v>52287.467616000002</v>
      </c>
      <c r="J6" s="454">
        <f>VLOOKUP($A6,'Poles Additions'!$A:$AAB,J$1,FALSE)</f>
        <v>2607</v>
      </c>
      <c r="K6" s="455">
        <f>VLOOKUP($A6,'Poles Additions'!$A:$AAB,K$1,FALSE)</f>
        <v>2607</v>
      </c>
      <c r="L6" s="455">
        <f>VLOOKUP($A6,'Poles Additions'!$A:$AAB,L$1,FALSE)</f>
        <v>2200</v>
      </c>
      <c r="M6" s="455">
        <f>VLOOKUP($A6,'Poles Additions'!$A:$AAB,M$1,FALSE)</f>
        <v>2621</v>
      </c>
      <c r="N6" s="395">
        <f>VLOOKUP($A6,'Poles Additions'!$A:$AAB,N$1,FALSE)</f>
        <v>2389</v>
      </c>
      <c r="O6" s="550">
        <f>VLOOKUP($A6,'Poles Additions'!$A:$AAB,O$1,FALSE)</f>
        <v>1493</v>
      </c>
      <c r="P6" s="238">
        <f>AVERAGEIF(K6:O6,"&lt;&gt;0")</f>
        <v>2262</v>
      </c>
      <c r="Q6" s="454">
        <f t="shared" ref="Q6" si="0">C6/J6*1000</f>
        <v>18060.507671653242</v>
      </c>
      <c r="R6" s="455">
        <f t="shared" ref="R6" si="1">D6/K6*1000</f>
        <v>16719.61589182969</v>
      </c>
      <c r="S6" s="455">
        <f t="shared" ref="S6" si="2">E6/L6*1000</f>
        <v>33597.256177272728</v>
      </c>
      <c r="T6" s="455">
        <f t="shared" ref="T6" si="3">F6/M6*1000</f>
        <v>17934.833914536433</v>
      </c>
      <c r="U6" s="395">
        <f t="shared" ref="U6:V21" si="4">G6/N6*1000</f>
        <v>19863.207618250315</v>
      </c>
      <c r="V6" s="395">
        <f t="shared" si="4"/>
        <v>33137.932464835903</v>
      </c>
      <c r="W6" s="238">
        <f>AVERAGEIF(R6:V6,"&lt;&gt;0")</f>
        <v>24250.569213345014</v>
      </c>
    </row>
    <row r="7" spans="1:25" x14ac:dyDescent="0.25">
      <c r="A7" s="32" t="s">
        <v>2</v>
      </c>
      <c r="C7" s="111">
        <f>VLOOKUP($A7,'Capital Additions'!$A:$AAE,C$1,FALSE)/1000</f>
        <v>1917.51</v>
      </c>
      <c r="D7" s="178">
        <f>VLOOKUP($A7,'Capital Additions'!$A:$AAE,D$1,FALSE)/1000</f>
        <v>3526.2240000000002</v>
      </c>
      <c r="E7" s="5">
        <f>VLOOKUP($A7,'Capital Additions'!$A:$AAE,E$1,FALSE)/1000</f>
        <v>4036.7220200000002</v>
      </c>
      <c r="F7" s="5">
        <f>VLOOKUP($A7,'Capital Additions'!$A:$AAE,F$1,FALSE)/1000</f>
        <v>2424.0939900000003</v>
      </c>
      <c r="G7" s="185">
        <f>VLOOKUP($A7,'Capital Additions'!$A:$AAE,G$1,FALSE)/1000</f>
        <v>3979.8486099999991</v>
      </c>
      <c r="H7" s="185">
        <f>VLOOKUP($A7,'Capital Additions'!$A:$AAE,H$1,FALSE)/1000</f>
        <v>3500.0196099999998</v>
      </c>
      <c r="I7" s="47">
        <f t="shared" ref="I7:I65" si="5">AVERAGEIF(D7:H7,"&lt;&gt;0")</f>
        <v>3493.3816460000003</v>
      </c>
      <c r="J7" s="46">
        <f>VLOOKUP($A7,'Poles Additions'!$A:$AAB,J$1,FALSE)</f>
        <v>573</v>
      </c>
      <c r="K7" s="214">
        <f>VLOOKUP($A7,'Poles Additions'!$A:$AAB,K$1,FALSE)</f>
        <v>573</v>
      </c>
      <c r="L7" s="7">
        <f>VLOOKUP($A7,'Poles Additions'!$A:$AAB,L$1,FALSE)</f>
        <v>434</v>
      </c>
      <c r="M7" s="7">
        <f>VLOOKUP($A7,'Poles Additions'!$A:$AAB,M$1,FALSE)</f>
        <v>355</v>
      </c>
      <c r="N7" s="337">
        <f>VLOOKUP($A7,'Poles Additions'!$A:$AAB,N$1,FALSE)</f>
        <v>570</v>
      </c>
      <c r="O7" s="337">
        <f>VLOOKUP($A7,'Poles Additions'!$A:$AAB,O$1,FALSE)</f>
        <v>665</v>
      </c>
      <c r="P7" s="47">
        <f t="shared" ref="P7:P65" si="6">AVERAGEIF(K7:O7,"&lt;&gt;0")</f>
        <v>519.4</v>
      </c>
      <c r="Q7" s="172">
        <f t="shared" ref="Q7:Q24" si="7">C7/J7*1000</f>
        <v>3346.439790575916</v>
      </c>
      <c r="R7" s="329">
        <f t="shared" ref="R7:R24" si="8">D7/K7*1000</f>
        <v>6153.9685863874347</v>
      </c>
      <c r="S7" s="242">
        <f t="shared" ref="S7:S24" si="9">E7/L7*1000</f>
        <v>9301.2028110599094</v>
      </c>
      <c r="T7" s="242">
        <f t="shared" ref="T7:T24" si="10">F7/M7*1000</f>
        <v>6828.4337746478886</v>
      </c>
      <c r="U7" s="337">
        <f t="shared" si="4"/>
        <v>6982.1905438596468</v>
      </c>
      <c r="V7" s="337">
        <f t="shared" si="4"/>
        <v>5263.1873834586468</v>
      </c>
      <c r="W7" s="47">
        <f t="shared" ref="W7:W65" si="11">AVERAGEIF(R7:V7,"&lt;&gt;0")</f>
        <v>6905.7966198827053</v>
      </c>
    </row>
    <row r="8" spans="1:25" x14ac:dyDescent="0.25">
      <c r="A8" s="32" t="s">
        <v>3</v>
      </c>
      <c r="C8" s="111">
        <f>VLOOKUP($A8,'Capital Additions'!$A:$AAE,C$1,FALSE)/1000</f>
        <v>268.56834000000003</v>
      </c>
      <c r="D8" s="178">
        <f>VLOOKUP($A8,'Capital Additions'!$A:$AAE,D$1,FALSE)/1000</f>
        <v>383.77841999999998</v>
      </c>
      <c r="E8" s="5">
        <f>VLOOKUP($A8,'Capital Additions'!$A:$AAE,E$1,FALSE)/1000</f>
        <v>89.182199999999995</v>
      </c>
      <c r="F8" s="5">
        <f>VLOOKUP($A8,'Capital Additions'!$A:$AAE,F$1,FALSE)/1000</f>
        <v>76.096800000000002</v>
      </c>
      <c r="G8" s="185">
        <f>VLOOKUP($A8,'Capital Additions'!$A:$AAE,G$1,FALSE)/1000</f>
        <v>192.58544000000001</v>
      </c>
      <c r="H8" s="185">
        <f>VLOOKUP($A8,'Capital Additions'!$A:$AAE,H$1,FALSE)/1000</f>
        <v>141.75425000000001</v>
      </c>
      <c r="I8" s="47">
        <f t="shared" si="5"/>
        <v>176.67942199999999</v>
      </c>
      <c r="J8" s="46">
        <f>VLOOKUP($A8,'Poles Additions'!$A:$AAB,J$1,FALSE)</f>
        <v>42</v>
      </c>
      <c r="K8" s="214">
        <f>VLOOKUP($A8,'Poles Additions'!$A:$AAB,K$1,FALSE)</f>
        <v>42</v>
      </c>
      <c r="L8" s="7">
        <f>VLOOKUP($A8,'Poles Additions'!$A:$AAB,L$1,FALSE)</f>
        <v>17</v>
      </c>
      <c r="M8" s="7">
        <f>VLOOKUP($A8,'Poles Additions'!$A:$AAB,M$1,FALSE)</f>
        <v>20</v>
      </c>
      <c r="N8" s="337">
        <f>VLOOKUP($A8,'Poles Additions'!$A:$AAB,N$1,FALSE)</f>
        <v>57</v>
      </c>
      <c r="O8" s="337">
        <f>VLOOKUP($A8,'Poles Additions'!$A:$AAB,O$1,FALSE)</f>
        <v>42</v>
      </c>
      <c r="P8" s="47">
        <f t="shared" si="6"/>
        <v>35.6</v>
      </c>
      <c r="Q8" s="46">
        <f t="shared" si="7"/>
        <v>6394.4842857142867</v>
      </c>
      <c r="R8" s="214">
        <f t="shared" si="8"/>
        <v>9137.5814285714278</v>
      </c>
      <c r="S8" s="7">
        <f t="shared" si="9"/>
        <v>5246.0117647058823</v>
      </c>
      <c r="T8" s="7">
        <f t="shared" si="10"/>
        <v>3804.84</v>
      </c>
      <c r="U8" s="337">
        <f t="shared" si="4"/>
        <v>3378.6919298245616</v>
      </c>
      <c r="V8" s="337">
        <f t="shared" si="4"/>
        <v>3375.1011904761908</v>
      </c>
      <c r="W8" s="47">
        <f t="shared" si="11"/>
        <v>4988.4452627156124</v>
      </c>
    </row>
    <row r="9" spans="1:25" x14ac:dyDescent="0.25">
      <c r="A9" s="32" t="s">
        <v>4</v>
      </c>
      <c r="C9" s="111">
        <f>VLOOKUP($A9,'Capital Additions'!$A:$AAE,C$1,FALSE)/1000</f>
        <v>2077.654</v>
      </c>
      <c r="D9" s="178">
        <f>VLOOKUP($A9,'Capital Additions'!$A:$AAE,D$1,FALSE)/1000</f>
        <v>2268.6770000000001</v>
      </c>
      <c r="E9" s="5">
        <f>VLOOKUP($A9,'Capital Additions'!$A:$AAE,E$1,FALSE)/1000</f>
        <v>2742.0590000000002</v>
      </c>
      <c r="F9" s="5">
        <f>VLOOKUP($A9,'Capital Additions'!$A:$AAE,F$1,FALSE)/1000</f>
        <v>2750.32</v>
      </c>
      <c r="G9" s="185">
        <f>VLOOKUP($A9,'Capital Additions'!$A:$AAE,G$1,FALSE)/1000</f>
        <v>2331.2370000000001</v>
      </c>
      <c r="H9" s="185">
        <f>VLOOKUP($A9,'Capital Additions'!$A:$AAE,H$1,FALSE)/1000</f>
        <v>3059.951</v>
      </c>
      <c r="I9" s="47">
        <f t="shared" si="5"/>
        <v>2630.4488000000006</v>
      </c>
      <c r="J9" s="46">
        <f>VLOOKUP($A9,'Poles Additions'!$A:$AAB,J$1,FALSE)</f>
        <v>277</v>
      </c>
      <c r="K9" s="214">
        <f>VLOOKUP($A9,'Poles Additions'!$A:$AAB,K$1,FALSE)</f>
        <v>277</v>
      </c>
      <c r="L9" s="7">
        <f>VLOOKUP($A9,'Poles Additions'!$A:$AAB,L$1,FALSE)</f>
        <v>355</v>
      </c>
      <c r="M9" s="7">
        <f>VLOOKUP($A9,'Poles Additions'!$A:$AAB,M$1,FALSE)</f>
        <v>240</v>
      </c>
      <c r="N9" s="337">
        <f>VLOOKUP($A9,'Poles Additions'!$A:$AAB,N$1,FALSE)</f>
        <v>216</v>
      </c>
      <c r="O9" s="337">
        <f>VLOOKUP($A9,'Poles Additions'!$A:$AAB,O$1,FALSE)</f>
        <v>286</v>
      </c>
      <c r="P9" s="47">
        <f t="shared" si="6"/>
        <v>274.8</v>
      </c>
      <c r="Q9" s="46">
        <f t="shared" si="7"/>
        <v>7500.5559566787006</v>
      </c>
      <c r="R9" s="214">
        <f t="shared" si="8"/>
        <v>8190.1696750902529</v>
      </c>
      <c r="S9" s="7">
        <f t="shared" si="9"/>
        <v>7724.1098591549298</v>
      </c>
      <c r="T9" s="7">
        <f t="shared" si="10"/>
        <v>11459.666666666668</v>
      </c>
      <c r="U9" s="337">
        <f t="shared" si="4"/>
        <v>10792.763888888889</v>
      </c>
      <c r="V9" s="337">
        <f t="shared" si="4"/>
        <v>10699.129370629369</v>
      </c>
      <c r="W9" s="47">
        <f t="shared" si="11"/>
        <v>9773.1678920860231</v>
      </c>
    </row>
    <row r="10" spans="1:25" x14ac:dyDescent="0.25">
      <c r="A10" s="32" t="s">
        <v>6</v>
      </c>
      <c r="C10" s="111">
        <f>VLOOKUP($A10,'Capital Additions'!$A:$AAE,C$1,FALSE)/1000</f>
        <v>1228.11177</v>
      </c>
      <c r="D10" s="178">
        <f>VLOOKUP($A10,'Capital Additions'!$A:$AAE,D$1,FALSE)/1000</f>
        <v>2095.66903</v>
      </c>
      <c r="E10" s="5">
        <f>VLOOKUP($A10,'Capital Additions'!$A:$AAE,E$1,FALSE)/1000</f>
        <v>2227.9462899999999</v>
      </c>
      <c r="F10" s="5">
        <f>VLOOKUP($A10,'Capital Additions'!$A:$AAE,F$1,FALSE)/1000</f>
        <v>1790.70749</v>
      </c>
      <c r="G10" s="185">
        <f>VLOOKUP($A10,'Capital Additions'!$A:$AAE,G$1,FALSE)/1000</f>
        <v>3267.4593300000001</v>
      </c>
      <c r="H10" s="185">
        <f>VLOOKUP($A10,'Capital Additions'!$A:$AAE,H$1,FALSE)/1000</f>
        <v>1375.5409399999999</v>
      </c>
      <c r="I10" s="47">
        <f t="shared" si="5"/>
        <v>2151.4646159999998</v>
      </c>
      <c r="J10" s="46">
        <f>VLOOKUP($A10,'Poles Additions'!$A:$AAB,J$1,FALSE)</f>
        <v>155</v>
      </c>
      <c r="K10" s="214">
        <f>VLOOKUP($A10,'Poles Additions'!$A:$AAB,K$1,FALSE)</f>
        <v>155</v>
      </c>
      <c r="L10" s="7">
        <f>VLOOKUP($A10,'Poles Additions'!$A:$AAB,L$1,FALSE)</f>
        <v>180</v>
      </c>
      <c r="M10" s="7">
        <f>VLOOKUP($A10,'Poles Additions'!$A:$AAB,M$1,FALSE)</f>
        <v>111</v>
      </c>
      <c r="N10" s="337">
        <f>VLOOKUP($A10,'Poles Additions'!$A:$AAB,N$1,FALSE)</f>
        <v>146</v>
      </c>
      <c r="O10" s="337">
        <f>VLOOKUP($A10,'Poles Additions'!$A:$AAB,O$1,FALSE)</f>
        <v>112</v>
      </c>
      <c r="P10" s="47">
        <f t="shared" si="6"/>
        <v>140.80000000000001</v>
      </c>
      <c r="Q10" s="46">
        <f t="shared" si="7"/>
        <v>7923.3017419354837</v>
      </c>
      <c r="R10" s="214">
        <f t="shared" si="8"/>
        <v>13520.44535483871</v>
      </c>
      <c r="S10" s="7">
        <f t="shared" si="9"/>
        <v>12377.479388888889</v>
      </c>
      <c r="T10" s="7">
        <f t="shared" si="10"/>
        <v>16132.49990990991</v>
      </c>
      <c r="U10" s="337">
        <f t="shared" si="4"/>
        <v>22379.858424657534</v>
      </c>
      <c r="V10" s="337">
        <f t="shared" si="4"/>
        <v>12281.615535714283</v>
      </c>
      <c r="W10" s="47">
        <f t="shared" si="11"/>
        <v>15338.379722801863</v>
      </c>
    </row>
    <row r="11" spans="1:25" x14ac:dyDescent="0.25">
      <c r="A11" s="32" t="s">
        <v>7</v>
      </c>
      <c r="C11" s="111">
        <f>VLOOKUP($A11,'Capital Additions'!$A:$AAE,C$1,FALSE)/1000</f>
        <v>1294.5938800000008</v>
      </c>
      <c r="D11" s="178">
        <f>VLOOKUP($A11,'Capital Additions'!$A:$AAE,D$1,FALSE)/1000</f>
        <v>3479.750880000001</v>
      </c>
      <c r="E11" s="5">
        <f>VLOOKUP($A11,'Capital Additions'!$A:$AAE,E$1,FALSE)/1000</f>
        <v>1713.3788900000004</v>
      </c>
      <c r="F11" s="5">
        <f>VLOOKUP($A11,'Capital Additions'!$A:$AAE,F$1,FALSE)/1000</f>
        <v>2180.56907</v>
      </c>
      <c r="G11" s="185">
        <f>VLOOKUP($A11,'Capital Additions'!$A:$AAE,G$1,FALSE)/1000</f>
        <v>3292.643169999998</v>
      </c>
      <c r="H11" s="185">
        <f>VLOOKUP($A11,'Capital Additions'!$A:$AAE,H$1,FALSE)/1000</f>
        <v>1995.1581999999999</v>
      </c>
      <c r="I11" s="47">
        <f t="shared" si="5"/>
        <v>2532.3000419999998</v>
      </c>
      <c r="J11" s="46">
        <f>VLOOKUP($A11,'Poles Additions'!$A:$AAB,J$1,FALSE)</f>
        <v>695</v>
      </c>
      <c r="K11" s="214">
        <f>VLOOKUP($A11,'Poles Additions'!$A:$AAB,K$1,FALSE)</f>
        <v>695</v>
      </c>
      <c r="L11" s="7">
        <f>VLOOKUP($A11,'Poles Additions'!$A:$AAB,L$1,FALSE)</f>
        <v>310</v>
      </c>
      <c r="M11" s="7">
        <f>VLOOKUP($A11,'Poles Additions'!$A:$AAB,M$1,FALSE)</f>
        <v>483</v>
      </c>
      <c r="N11" s="337">
        <f>VLOOKUP($A11,'Poles Additions'!$A:$AAB,N$1,FALSE)</f>
        <v>553</v>
      </c>
      <c r="O11" s="337">
        <f>VLOOKUP($A11,'Poles Additions'!$A:$AAB,O$1,FALSE)</f>
        <v>376</v>
      </c>
      <c r="P11" s="47">
        <f t="shared" si="6"/>
        <v>483.4</v>
      </c>
      <c r="Q11" s="46">
        <f t="shared" si="7"/>
        <v>1862.7250071942458</v>
      </c>
      <c r="R11" s="214">
        <f t="shared" si="8"/>
        <v>5006.8357985611528</v>
      </c>
      <c r="S11" s="7">
        <f t="shared" si="9"/>
        <v>5527.0286774193555</v>
      </c>
      <c r="T11" s="7">
        <f t="shared" si="10"/>
        <v>4514.6357556935818</v>
      </c>
      <c r="U11" s="337">
        <f t="shared" si="4"/>
        <v>5954.1467811934863</v>
      </c>
      <c r="V11" s="337">
        <f t="shared" si="4"/>
        <v>5306.271808510638</v>
      </c>
      <c r="W11" s="47">
        <f t="shared" si="11"/>
        <v>5261.7837642756431</v>
      </c>
    </row>
    <row r="12" spans="1:25" x14ac:dyDescent="0.25">
      <c r="A12" s="32" t="s">
        <v>8</v>
      </c>
      <c r="C12" s="111">
        <f>VLOOKUP($A12,'Capital Additions'!$A:$AAE,C$1,FALSE)/1000</f>
        <v>199.76639</v>
      </c>
      <c r="D12" s="178">
        <f>VLOOKUP($A12,'Capital Additions'!$A:$AAE,D$1,FALSE)/1000</f>
        <v>194.15257</v>
      </c>
      <c r="E12" s="5">
        <f>VLOOKUP($A12,'Capital Additions'!$A:$AAE,E$1,FALSE)/1000</f>
        <v>159.94094000000001</v>
      </c>
      <c r="F12" s="5">
        <f>VLOOKUP($A12,'Capital Additions'!$A:$AAE,F$1,FALSE)/1000</f>
        <v>196.86852999999999</v>
      </c>
      <c r="G12" s="185">
        <f>VLOOKUP($A12,'Capital Additions'!$A:$AAE,G$1,FALSE)/1000</f>
        <v>268.73781000000002</v>
      </c>
      <c r="H12" s="185">
        <f>VLOOKUP($A12,'Capital Additions'!$A:$AAE,H$1,FALSE)/1000</f>
        <v>430.64848000000001</v>
      </c>
      <c r="I12" s="47">
        <f t="shared" si="5"/>
        <v>250.06966600000001</v>
      </c>
      <c r="J12" s="46">
        <f>VLOOKUP($A12,'Poles Additions'!$A:$AAB,J$1,FALSE)</f>
        <v>52</v>
      </c>
      <c r="K12" s="214">
        <f>VLOOKUP($A12,'Poles Additions'!$A:$AAB,K$1,FALSE)</f>
        <v>52</v>
      </c>
      <c r="L12" s="7">
        <f>VLOOKUP($A12,'Poles Additions'!$A:$AAB,L$1,FALSE)</f>
        <v>43</v>
      </c>
      <c r="M12" s="7">
        <f>VLOOKUP($A12,'Poles Additions'!$A:$AAB,M$1,FALSE)</f>
        <v>55</v>
      </c>
      <c r="N12" s="337">
        <f>VLOOKUP($A12,'Poles Additions'!$A:$AAB,N$1,FALSE)</f>
        <v>55</v>
      </c>
      <c r="O12" s="337">
        <f>VLOOKUP($A12,'Poles Additions'!$A:$AAB,O$1,FALSE)</f>
        <v>58</v>
      </c>
      <c r="P12" s="47">
        <f t="shared" si="6"/>
        <v>52.6</v>
      </c>
      <c r="Q12" s="46">
        <f t="shared" si="7"/>
        <v>3841.6613461538464</v>
      </c>
      <c r="R12" s="214">
        <f t="shared" si="8"/>
        <v>3733.7032692307689</v>
      </c>
      <c r="S12" s="7">
        <f t="shared" si="9"/>
        <v>3719.5567441860467</v>
      </c>
      <c r="T12" s="7">
        <f t="shared" si="10"/>
        <v>3579.4278181818181</v>
      </c>
      <c r="U12" s="337">
        <f t="shared" si="4"/>
        <v>4886.1420000000007</v>
      </c>
      <c r="V12" s="337">
        <f t="shared" si="4"/>
        <v>7424.9737931034479</v>
      </c>
      <c r="W12" s="47">
        <f t="shared" si="11"/>
        <v>4668.7607249404155</v>
      </c>
    </row>
    <row r="13" spans="1:25" x14ac:dyDescent="0.25">
      <c r="A13" s="32" t="s">
        <v>9</v>
      </c>
      <c r="C13" s="111">
        <f>VLOOKUP($A13,'Capital Additions'!$A:$AAE,C$1,FALSE)/1000</f>
        <v>4.3890000000000002</v>
      </c>
      <c r="D13" s="178">
        <f>VLOOKUP($A13,'Capital Additions'!$A:$AAE,D$1,FALSE)/1000</f>
        <v>45.939660000000003</v>
      </c>
      <c r="E13" s="5">
        <f>VLOOKUP($A13,'Capital Additions'!$A:$AAE,E$1,FALSE)/1000</f>
        <v>72.962000000000003</v>
      </c>
      <c r="F13" s="5">
        <f>VLOOKUP($A13,'Capital Additions'!$A:$AAE,F$1,FALSE)/1000</f>
        <v>55.377220000000001</v>
      </c>
      <c r="G13" s="185">
        <f>VLOOKUP($A13,'Capital Additions'!$A:$AAE,G$1,FALSE)/1000</f>
        <v>105.343</v>
      </c>
      <c r="H13" s="185">
        <f>VLOOKUP($A13,'Capital Additions'!$A:$AAE,H$1,FALSE)/1000</f>
        <v>21.623999999999999</v>
      </c>
      <c r="I13" s="47">
        <f t="shared" si="5"/>
        <v>60.249176000000013</v>
      </c>
      <c r="J13" s="46">
        <f>VLOOKUP($A13,'Poles Additions'!$A:$AAB,J$1,FALSE)</f>
        <v>15</v>
      </c>
      <c r="K13" s="214">
        <f>VLOOKUP($A13,'Poles Additions'!$A:$AAB,K$1,FALSE)</f>
        <v>15</v>
      </c>
      <c r="L13" s="7">
        <f>VLOOKUP($A13,'Poles Additions'!$A:$AAB,L$1,FALSE)</f>
        <v>17</v>
      </c>
      <c r="M13" s="7">
        <f>VLOOKUP($A13,'Poles Additions'!$A:$AAB,M$1,FALSE)</f>
        <v>20</v>
      </c>
      <c r="N13" s="337">
        <f>VLOOKUP($A13,'Poles Additions'!$A:$AAB,N$1,FALSE)</f>
        <v>11</v>
      </c>
      <c r="O13" s="337">
        <f>VLOOKUP($A13,'Poles Additions'!$A:$AAB,O$1,FALSE)</f>
        <v>1</v>
      </c>
      <c r="P13" s="47">
        <f t="shared" si="6"/>
        <v>12.8</v>
      </c>
      <c r="Q13" s="46">
        <f t="shared" si="7"/>
        <v>292.60000000000002</v>
      </c>
      <c r="R13" s="214">
        <f t="shared" si="8"/>
        <v>3062.6440000000002</v>
      </c>
      <c r="S13" s="7">
        <f t="shared" si="9"/>
        <v>4291.8823529411766</v>
      </c>
      <c r="T13" s="7">
        <f t="shared" si="10"/>
        <v>2768.8610000000003</v>
      </c>
      <c r="U13" s="337">
        <f t="shared" si="4"/>
        <v>9576.636363636364</v>
      </c>
      <c r="V13" s="337">
        <f t="shared" si="4"/>
        <v>21624</v>
      </c>
      <c r="W13" s="47">
        <f t="shared" si="11"/>
        <v>8264.8047433155079</v>
      </c>
    </row>
    <row r="14" spans="1:25" x14ac:dyDescent="0.25">
      <c r="A14" s="32" t="s">
        <v>10</v>
      </c>
      <c r="C14" s="111">
        <f>VLOOKUP($A14,'Capital Additions'!$A:$AAE,C$1,FALSE)/1000</f>
        <v>0</v>
      </c>
      <c r="D14" s="178">
        <f>VLOOKUP($A14,'Capital Additions'!$A:$AAE,D$1,FALSE)/1000</f>
        <v>47.975000000000001</v>
      </c>
      <c r="E14" s="5">
        <f>VLOOKUP($A14,'Capital Additions'!$A:$AAE,E$1,FALSE)/1000</f>
        <v>2.5</v>
      </c>
      <c r="F14" s="5">
        <f>VLOOKUP($A14,'Capital Additions'!$A:$AAE,F$1,FALSE)/1000</f>
        <v>24.541</v>
      </c>
      <c r="G14" s="185">
        <f>VLOOKUP($A14,'Capital Additions'!$A:$AAE,G$1,FALSE)/1000</f>
        <v>31.527519999999999</v>
      </c>
      <c r="H14" s="185">
        <f>VLOOKUP($A14,'Capital Additions'!$A:$AAE,H$1,FALSE)/1000</f>
        <v>24.67352</v>
      </c>
      <c r="I14" s="47">
        <f t="shared" si="5"/>
        <v>26.243407999999999</v>
      </c>
      <c r="J14" s="46">
        <f>VLOOKUP($A14,'Poles Additions'!$A:$AAB,J$1,FALSE)</f>
        <v>8</v>
      </c>
      <c r="K14" s="214">
        <f>VLOOKUP($A14,'Poles Additions'!$A:$AAB,K$1,FALSE)</f>
        <v>8</v>
      </c>
      <c r="L14" s="7">
        <f>VLOOKUP($A14,'Poles Additions'!$A:$AAB,L$1,FALSE)</f>
        <v>1</v>
      </c>
      <c r="M14" s="7">
        <f>VLOOKUP($A14,'Poles Additions'!$A:$AAB,M$1,FALSE)</f>
        <v>3</v>
      </c>
      <c r="N14" s="337">
        <f>VLOOKUP($A14,'Poles Additions'!$A:$AAB,N$1,FALSE)</f>
        <v>4</v>
      </c>
      <c r="O14" s="337">
        <f>VLOOKUP($A14,'Poles Additions'!$A:$AAB,O$1,FALSE)</f>
        <v>4</v>
      </c>
      <c r="P14" s="47">
        <f t="shared" si="6"/>
        <v>4</v>
      </c>
      <c r="Q14" s="46">
        <f t="shared" si="7"/>
        <v>0</v>
      </c>
      <c r="R14" s="214">
        <f t="shared" si="8"/>
        <v>5996.875</v>
      </c>
      <c r="S14" s="7">
        <f t="shared" si="9"/>
        <v>2500</v>
      </c>
      <c r="T14" s="7">
        <f t="shared" si="10"/>
        <v>8180.333333333333</v>
      </c>
      <c r="U14" s="337">
        <f t="shared" si="4"/>
        <v>7881.88</v>
      </c>
      <c r="V14" s="337">
        <f t="shared" si="4"/>
        <v>6168.38</v>
      </c>
      <c r="W14" s="47">
        <f t="shared" si="11"/>
        <v>6145.4936666666672</v>
      </c>
    </row>
    <row r="15" spans="1:25" x14ac:dyDescent="0.25">
      <c r="A15" s="32" t="s">
        <v>11</v>
      </c>
      <c r="C15" s="111">
        <f>VLOOKUP($A15,'Capital Additions'!$A:$AAE,C$1,FALSE)/1000</f>
        <v>46.121559999999995</v>
      </c>
      <c r="D15" s="178">
        <f>VLOOKUP($A15,'Capital Additions'!$A:$AAE,D$1,FALSE)/1000</f>
        <v>49.147460000000002</v>
      </c>
      <c r="E15" s="5">
        <f>VLOOKUP($A15,'Capital Additions'!$A:$AAE,E$1,FALSE)/1000</f>
        <v>50.331530000000001</v>
      </c>
      <c r="F15" s="5">
        <f>VLOOKUP($A15,'Capital Additions'!$A:$AAE,F$1,FALSE)/1000</f>
        <v>97.342330000000004</v>
      </c>
      <c r="G15" s="185">
        <f>VLOOKUP($A15,'Capital Additions'!$A:$AAE,G$1,FALSE)/1000</f>
        <v>161.24592000000001</v>
      </c>
      <c r="H15" s="185">
        <f>VLOOKUP($A15,'Capital Additions'!$A:$AAE,H$1,FALSE)/1000</f>
        <v>213.59342000000001</v>
      </c>
      <c r="I15" s="47">
        <f t="shared" si="5"/>
        <v>114.332132</v>
      </c>
      <c r="J15" s="46">
        <f>VLOOKUP($A15,'Poles Additions'!$A:$AAB,J$1,FALSE)</f>
        <v>6</v>
      </c>
      <c r="K15" s="214">
        <f>VLOOKUP($A15,'Poles Additions'!$A:$AAB,K$1,FALSE)</f>
        <v>6</v>
      </c>
      <c r="L15" s="7">
        <f>VLOOKUP($A15,'Poles Additions'!$A:$AAB,L$1,FALSE)</f>
        <v>9</v>
      </c>
      <c r="M15" s="7">
        <f>VLOOKUP($A15,'Poles Additions'!$A:$AAB,M$1,FALSE)</f>
        <v>17</v>
      </c>
      <c r="N15" s="337">
        <f>VLOOKUP($A15,'Poles Additions'!$A:$AAB,N$1,FALSE)</f>
        <v>21</v>
      </c>
      <c r="O15" s="337">
        <f>VLOOKUP($A15,'Poles Additions'!$A:$AAB,O$1,FALSE)</f>
        <v>16</v>
      </c>
      <c r="P15" s="47">
        <f t="shared" si="6"/>
        <v>13.8</v>
      </c>
      <c r="Q15" s="46">
        <f t="shared" si="7"/>
        <v>7686.9266666666654</v>
      </c>
      <c r="R15" s="214">
        <f t="shared" si="8"/>
        <v>8191.2433333333347</v>
      </c>
      <c r="S15" s="7">
        <f t="shared" si="9"/>
        <v>5592.3922222222218</v>
      </c>
      <c r="T15" s="7">
        <f t="shared" si="10"/>
        <v>5726.0194117647061</v>
      </c>
      <c r="U15" s="337">
        <f t="shared" si="4"/>
        <v>7678.3771428571436</v>
      </c>
      <c r="V15" s="337">
        <f t="shared" si="4"/>
        <v>13349.588750000001</v>
      </c>
      <c r="W15" s="47">
        <f t="shared" si="11"/>
        <v>8107.5241720354807</v>
      </c>
    </row>
    <row r="16" spans="1:25" x14ac:dyDescent="0.25">
      <c r="A16" s="32" t="s">
        <v>12</v>
      </c>
      <c r="C16" s="111">
        <f>VLOOKUP($A16,'Capital Additions'!$A:$AAE,C$1,FALSE)/1000</f>
        <v>1812.16643</v>
      </c>
      <c r="D16" s="178">
        <f>VLOOKUP($A16,'Capital Additions'!$A:$AAE,D$1,FALSE)/1000</f>
        <v>1497.5590099999999</v>
      </c>
      <c r="E16" s="5">
        <f>VLOOKUP($A16,'Capital Additions'!$A:$AAE,E$1,FALSE)/1000</f>
        <v>1541.616</v>
      </c>
      <c r="F16" s="5">
        <f>VLOOKUP($A16,'Capital Additions'!$A:$AAE,F$1,FALSE)/1000</f>
        <v>1839.8440000000001</v>
      </c>
      <c r="G16" s="185">
        <f>VLOOKUP($A16,'Capital Additions'!$A:$AAE,G$1,FALSE)/1000</f>
        <v>1478.6925800000001</v>
      </c>
      <c r="H16" s="185">
        <f>VLOOKUP($A16,'Capital Additions'!$A:$AAE,H$1,FALSE)/1000</f>
        <v>1981.3040000000001</v>
      </c>
      <c r="I16" s="47">
        <f t="shared" si="5"/>
        <v>1667.8031179999998</v>
      </c>
      <c r="J16" s="46">
        <f>VLOOKUP($A16,'Poles Additions'!$A:$AAB,J$1,FALSE)</f>
        <v>186</v>
      </c>
      <c r="K16" s="214">
        <f>VLOOKUP($A16,'Poles Additions'!$A:$AAB,K$1,FALSE)</f>
        <v>186</v>
      </c>
      <c r="L16" s="7">
        <f>VLOOKUP($A16,'Poles Additions'!$A:$AAB,L$1,FALSE)</f>
        <v>102</v>
      </c>
      <c r="M16" s="7">
        <f>VLOOKUP($A16,'Poles Additions'!$A:$AAB,M$1,FALSE)</f>
        <v>165</v>
      </c>
      <c r="N16" s="337">
        <f>VLOOKUP($A16,'Poles Additions'!$A:$AAB,N$1,FALSE)</f>
        <v>143</v>
      </c>
      <c r="O16" s="337">
        <f>VLOOKUP($A16,'Poles Additions'!$A:$AAB,O$1,FALSE)</f>
        <v>213</v>
      </c>
      <c r="P16" s="47">
        <f t="shared" si="6"/>
        <v>161.80000000000001</v>
      </c>
      <c r="Q16" s="46">
        <f t="shared" si="7"/>
        <v>9742.8302688172043</v>
      </c>
      <c r="R16" s="214">
        <f t="shared" si="8"/>
        <v>8051.3925268817202</v>
      </c>
      <c r="S16" s="7">
        <f t="shared" si="9"/>
        <v>15113.882352941177</v>
      </c>
      <c r="T16" s="7">
        <f t="shared" si="10"/>
        <v>11150.569696969696</v>
      </c>
      <c r="U16" s="337">
        <f t="shared" si="4"/>
        <v>10340.507552447552</v>
      </c>
      <c r="V16" s="337">
        <f t="shared" si="4"/>
        <v>9301.8967136150241</v>
      </c>
      <c r="W16" s="47">
        <f t="shared" si="11"/>
        <v>10791.649768571035</v>
      </c>
    </row>
    <row r="17" spans="1:23" x14ac:dyDescent="0.25">
      <c r="A17" s="32" t="s">
        <v>13</v>
      </c>
      <c r="C17" s="111">
        <f>VLOOKUP($A17,'Capital Additions'!$A:$AAE,C$1,FALSE)/1000</f>
        <v>470.96699999999998</v>
      </c>
      <c r="D17" s="178">
        <f>VLOOKUP($A17,'Capital Additions'!$A:$AAE,D$1,FALSE)/1000</f>
        <v>496.74748</v>
      </c>
      <c r="E17" s="5">
        <f>VLOOKUP($A17,'Capital Additions'!$A:$AAE,E$1,FALSE)/1000</f>
        <v>1131.57719</v>
      </c>
      <c r="F17" s="5">
        <f>VLOOKUP($A17,'Capital Additions'!$A:$AAE,F$1,FALSE)/1000</f>
        <v>1087.4962499999999</v>
      </c>
      <c r="G17" s="185">
        <f>VLOOKUP($A17,'Capital Additions'!$A:$AAE,G$1,FALSE)/1000</f>
        <v>1041.5666699999999</v>
      </c>
      <c r="H17" s="185">
        <f>VLOOKUP($A17,'Capital Additions'!$A:$AAE,H$1,FALSE)/1000</f>
        <v>609.01126999999997</v>
      </c>
      <c r="I17" s="47">
        <f t="shared" si="5"/>
        <v>873.27977200000009</v>
      </c>
      <c r="J17" s="46">
        <f>VLOOKUP($A17,'Poles Additions'!$A:$AAB,J$1,FALSE)</f>
        <v>192</v>
      </c>
      <c r="K17" s="214">
        <f>VLOOKUP($A17,'Poles Additions'!$A:$AAB,K$1,FALSE)</f>
        <v>192</v>
      </c>
      <c r="L17" s="7">
        <f>VLOOKUP($A17,'Poles Additions'!$A:$AAB,L$1,FALSE)</f>
        <v>176</v>
      </c>
      <c r="M17" s="7">
        <f>VLOOKUP($A17,'Poles Additions'!$A:$AAB,M$1,FALSE)</f>
        <v>162</v>
      </c>
      <c r="N17" s="337">
        <f>VLOOKUP($A17,'Poles Additions'!$A:$AAB,N$1,FALSE)</f>
        <v>127</v>
      </c>
      <c r="O17" s="337">
        <f>VLOOKUP($A17,'Poles Additions'!$A:$AAB,O$1,FALSE)</f>
        <v>51</v>
      </c>
      <c r="P17" s="47">
        <f t="shared" si="6"/>
        <v>141.6</v>
      </c>
      <c r="Q17" s="46">
        <f t="shared" si="7"/>
        <v>2452.953125</v>
      </c>
      <c r="R17" s="214">
        <f t="shared" si="8"/>
        <v>2587.2264583333335</v>
      </c>
      <c r="S17" s="7">
        <f t="shared" si="9"/>
        <v>6429.4158522727266</v>
      </c>
      <c r="T17" s="7">
        <f t="shared" si="10"/>
        <v>6712.9398148148139</v>
      </c>
      <c r="U17" s="337">
        <f t="shared" si="4"/>
        <v>8201.3123622047242</v>
      </c>
      <c r="V17" s="337">
        <f t="shared" si="4"/>
        <v>11941.39745098039</v>
      </c>
      <c r="W17" s="47">
        <f t="shared" si="11"/>
        <v>7174.4583877211971</v>
      </c>
    </row>
    <row r="18" spans="1:23" x14ac:dyDescent="0.25">
      <c r="A18" s="32" t="s">
        <v>14</v>
      </c>
      <c r="C18" s="111">
        <f>VLOOKUP($A18,'Capital Additions'!$A:$AAE,C$1,FALSE)/1000</f>
        <v>6065.31059</v>
      </c>
      <c r="D18" s="178">
        <f>VLOOKUP($A18,'Capital Additions'!$A:$AAE,D$1,FALSE)/1000</f>
        <v>7343.2848544000017</v>
      </c>
      <c r="E18" s="5">
        <f>VLOOKUP($A18,'Capital Additions'!$A:$AAE,E$1,FALSE)/1000</f>
        <v>6787.1001600000027</v>
      </c>
      <c r="F18" s="5">
        <f>VLOOKUP($A18,'Capital Additions'!$A:$AAE,F$1,FALSE)/1000</f>
        <v>8897.8232899999985</v>
      </c>
      <c r="G18" s="185">
        <f>VLOOKUP($A18,'Capital Additions'!$A:$AAE,G$1,FALSE)/1000</f>
        <v>8275.3322200000021</v>
      </c>
      <c r="H18" s="185">
        <f>VLOOKUP($A18,'Capital Additions'!$A:$AAE,H$1,FALSE)/1000</f>
        <v>12378.908509999999</v>
      </c>
      <c r="I18" s="47">
        <f t="shared" si="5"/>
        <v>8736.4898068800012</v>
      </c>
      <c r="J18" s="46">
        <f>VLOOKUP($A18,'Poles Additions'!$A:$AAB,J$1,FALSE)</f>
        <v>523</v>
      </c>
      <c r="K18" s="214">
        <f>VLOOKUP($A18,'Poles Additions'!$A:$AAB,K$1,FALSE)</f>
        <v>523</v>
      </c>
      <c r="L18" s="7">
        <f>VLOOKUP($A18,'Poles Additions'!$A:$AAB,L$1,FALSE)</f>
        <v>755</v>
      </c>
      <c r="M18" s="7">
        <f>VLOOKUP($A18,'Poles Additions'!$A:$AAB,M$1,FALSE)</f>
        <v>783</v>
      </c>
      <c r="N18" s="337">
        <f>VLOOKUP($A18,'Poles Additions'!$A:$AAB,N$1,FALSE)</f>
        <v>574</v>
      </c>
      <c r="O18" s="337">
        <f>VLOOKUP($A18,'Poles Additions'!$A:$AAB,O$1,FALSE)</f>
        <v>474</v>
      </c>
      <c r="P18" s="47">
        <f t="shared" si="6"/>
        <v>621.79999999999995</v>
      </c>
      <c r="Q18" s="46">
        <f t="shared" si="7"/>
        <v>11597.152179732313</v>
      </c>
      <c r="R18" s="214">
        <f t="shared" si="8"/>
        <v>14040.697618355643</v>
      </c>
      <c r="S18" s="7">
        <f t="shared" si="9"/>
        <v>8989.5366357615931</v>
      </c>
      <c r="T18" s="7">
        <f t="shared" si="10"/>
        <v>11363.758991060024</v>
      </c>
      <c r="U18" s="337">
        <f t="shared" si="4"/>
        <v>14416.955087108019</v>
      </c>
      <c r="V18" s="337">
        <f t="shared" si="4"/>
        <v>26115.840738396626</v>
      </c>
      <c r="W18" s="47">
        <f t="shared" si="11"/>
        <v>14985.35781413638</v>
      </c>
    </row>
    <row r="19" spans="1:23" x14ac:dyDescent="0.25">
      <c r="A19" s="32" t="s">
        <v>15</v>
      </c>
      <c r="C19" s="111">
        <f>VLOOKUP($A19,'Capital Additions'!$A:$AAE,C$1,FALSE)/1000</f>
        <v>6139.6809999999996</v>
      </c>
      <c r="D19" s="178">
        <f>VLOOKUP($A19,'Capital Additions'!$A:$AAE,D$1,FALSE)/1000</f>
        <v>6021.8408499999996</v>
      </c>
      <c r="E19" s="5">
        <f>VLOOKUP($A19,'Capital Additions'!$A:$AAE,E$1,FALSE)/1000</f>
        <v>5537.7464700000019</v>
      </c>
      <c r="F19" s="5">
        <f>VLOOKUP($A19,'Capital Additions'!$A:$AAE,F$1,FALSE)/1000</f>
        <v>3151.7080000000001</v>
      </c>
      <c r="G19" s="185">
        <f>VLOOKUP($A19,'Capital Additions'!$A:$AAE,G$1,FALSE)/1000</f>
        <v>1934.6480100000001</v>
      </c>
      <c r="H19" s="185">
        <f>VLOOKUP($A19,'Capital Additions'!$A:$AAE,H$1,FALSE)/1000</f>
        <v>2600.20523</v>
      </c>
      <c r="I19" s="47">
        <f t="shared" si="5"/>
        <v>3849.2297120000003</v>
      </c>
      <c r="J19" s="46">
        <f>VLOOKUP($A19,'Poles Additions'!$A:$AAB,J$1,FALSE)</f>
        <v>576</v>
      </c>
      <c r="K19" s="214">
        <f>VLOOKUP($A19,'Poles Additions'!$A:$AAB,K$1,FALSE)</f>
        <v>576</v>
      </c>
      <c r="L19" s="7">
        <f>VLOOKUP($A19,'Poles Additions'!$A:$AAB,L$1,FALSE)</f>
        <v>443</v>
      </c>
      <c r="M19" s="7">
        <f>VLOOKUP($A19,'Poles Additions'!$A:$AAB,M$1,FALSE)</f>
        <v>191</v>
      </c>
      <c r="N19" s="337">
        <f>VLOOKUP($A19,'Poles Additions'!$A:$AAB,N$1,FALSE)</f>
        <v>263</v>
      </c>
      <c r="O19" s="337">
        <f>VLOOKUP($A19,'Poles Additions'!$A:$AAB,O$1,FALSE)</f>
        <v>313</v>
      </c>
      <c r="P19" s="47">
        <f t="shared" si="6"/>
        <v>357.2</v>
      </c>
      <c r="Q19" s="46">
        <f t="shared" si="7"/>
        <v>10659.168402777777</v>
      </c>
      <c r="R19" s="214">
        <f t="shared" si="8"/>
        <v>10454.584809027778</v>
      </c>
      <c r="S19" s="7">
        <f t="shared" si="9"/>
        <v>12500.556365688491</v>
      </c>
      <c r="T19" s="7">
        <f t="shared" si="10"/>
        <v>16501.089005235601</v>
      </c>
      <c r="U19" s="337">
        <f t="shared" si="4"/>
        <v>7356.0760836501904</v>
      </c>
      <c r="V19" s="337">
        <f t="shared" si="4"/>
        <v>8307.3649520766776</v>
      </c>
      <c r="W19" s="47">
        <f t="shared" si="11"/>
        <v>11023.934243135747</v>
      </c>
    </row>
    <row r="20" spans="1:23" x14ac:dyDescent="0.25">
      <c r="A20" s="32" t="s">
        <v>424</v>
      </c>
      <c r="C20" s="111">
        <f>VLOOKUP($A20,'Capital Additions'!$A:$AAE,C$1,FALSE)/1000</f>
        <v>7560.2527999999984</v>
      </c>
      <c r="D20" s="178">
        <f>VLOOKUP($A20,'Capital Additions'!$A:$AAE,D$1,FALSE)/1000</f>
        <v>7660.1227400000025</v>
      </c>
      <c r="E20" s="5">
        <f>VLOOKUP($A20,'Capital Additions'!$A:$AAE,E$1,FALSE)/1000</f>
        <v>8021.0970499999985</v>
      </c>
      <c r="F20" s="5">
        <f>VLOOKUP($A20,'Capital Additions'!$A:$AAE,F$1,FALSE)/1000</f>
        <v>6940.7889999999998</v>
      </c>
      <c r="G20" s="185">
        <f>VLOOKUP($A20,'Capital Additions'!$A:$AAE,G$1,FALSE)/1000</f>
        <v>8338.5428800000009</v>
      </c>
      <c r="H20" s="185">
        <f>VLOOKUP($A20,'Capital Additions'!$A:$AAE,H$1,FALSE)/1000</f>
        <v>9513.6712299999999</v>
      </c>
      <c r="I20" s="47">
        <f t="shared" si="5"/>
        <v>8094.84458</v>
      </c>
      <c r="J20" s="46">
        <f>VLOOKUP($A20,'Poles Additions'!$A:$AAB,J$1,FALSE)</f>
        <v>1156</v>
      </c>
      <c r="K20" s="214">
        <f>VLOOKUP($A20,'Poles Additions'!$A:$AAB,K$1,FALSE)</f>
        <v>1156</v>
      </c>
      <c r="L20" s="7">
        <f>VLOOKUP($A20,'Poles Additions'!$A:$AAB,L$1,FALSE)</f>
        <v>1197</v>
      </c>
      <c r="M20" s="7">
        <f>VLOOKUP($A20,'Poles Additions'!$A:$AAB,M$1,FALSE)</f>
        <v>1320</v>
      </c>
      <c r="N20" s="337">
        <f>VLOOKUP($A20,'Poles Additions'!$A:$AAB,N$1,FALSE)</f>
        <v>1171</v>
      </c>
      <c r="O20" s="337">
        <f>VLOOKUP($A20,'Poles Additions'!$A:$AAB,O$1,FALSE)</f>
        <v>1338</v>
      </c>
      <c r="P20" s="47">
        <f t="shared" si="6"/>
        <v>1236.4000000000001</v>
      </c>
      <c r="Q20" s="46">
        <f t="shared" si="7"/>
        <v>6540.0110726643588</v>
      </c>
      <c r="R20" s="214">
        <f t="shared" si="8"/>
        <v>6626.4037543252616</v>
      </c>
      <c r="S20" s="7">
        <f t="shared" si="9"/>
        <v>6701.0000417710926</v>
      </c>
      <c r="T20" s="7">
        <f t="shared" si="10"/>
        <v>5258.1734848484839</v>
      </c>
      <c r="U20" s="337">
        <f t="shared" si="4"/>
        <v>7120.8735098206671</v>
      </c>
      <c r="V20" s="337">
        <f t="shared" si="4"/>
        <v>7110.3671375186841</v>
      </c>
      <c r="W20" s="47">
        <f t="shared" si="11"/>
        <v>6563.363585656838</v>
      </c>
    </row>
    <row r="21" spans="1:23" x14ac:dyDescent="0.25">
      <c r="A21" s="32" t="s">
        <v>17</v>
      </c>
      <c r="C21" s="111">
        <f>VLOOKUP($A21,'Capital Additions'!$A:$AAE,C$1,FALSE)/1000</f>
        <v>1549.0411899999999</v>
      </c>
      <c r="D21" s="178">
        <f>VLOOKUP($A21,'Capital Additions'!$A:$AAE,D$1,FALSE)/1000</f>
        <v>2391.8173900000006</v>
      </c>
      <c r="E21" s="5">
        <f>VLOOKUP($A21,'Capital Additions'!$A:$AAE,E$1,FALSE)/1000</f>
        <v>2554.6223599999985</v>
      </c>
      <c r="F21" s="5">
        <f>VLOOKUP($A21,'Capital Additions'!$A:$AAE,F$1,FALSE)/1000</f>
        <v>2779.3290000000002</v>
      </c>
      <c r="G21" s="185">
        <f>VLOOKUP($A21,'Capital Additions'!$A:$AAE,G$1,FALSE)/1000</f>
        <v>3990.0812999999998</v>
      </c>
      <c r="H21" s="185">
        <f>VLOOKUP($A21,'Capital Additions'!$A:$AAE,H$1,FALSE)/1000</f>
        <v>3438.2934</v>
      </c>
      <c r="I21" s="47">
        <f t="shared" si="5"/>
        <v>3030.8286899999998</v>
      </c>
      <c r="J21" s="46">
        <f>VLOOKUP($A21,'Poles Additions'!$A:$AAB,J$1,FALSE)</f>
        <v>269</v>
      </c>
      <c r="K21" s="214">
        <f>VLOOKUP($A21,'Poles Additions'!$A:$AAB,K$1,FALSE)</f>
        <v>269</v>
      </c>
      <c r="L21" s="7">
        <f>VLOOKUP($A21,'Poles Additions'!$A:$AAB,L$1,FALSE)</f>
        <v>300</v>
      </c>
      <c r="M21" s="7">
        <f>VLOOKUP($A21,'Poles Additions'!$A:$AAB,M$1,FALSE)</f>
        <v>266</v>
      </c>
      <c r="N21" s="337">
        <f>VLOOKUP($A21,'Poles Additions'!$A:$AAB,N$1,FALSE)</f>
        <v>514</v>
      </c>
      <c r="O21" s="337">
        <f>VLOOKUP($A21,'Poles Additions'!$A:$AAB,O$1,FALSE)</f>
        <v>404</v>
      </c>
      <c r="P21" s="47">
        <f t="shared" si="6"/>
        <v>350.6</v>
      </c>
      <c r="Q21" s="46">
        <f t="shared" si="7"/>
        <v>5758.5174349442377</v>
      </c>
      <c r="R21" s="214">
        <f t="shared" si="8"/>
        <v>8891.5144609665458</v>
      </c>
      <c r="S21" s="7">
        <f t="shared" si="9"/>
        <v>8515.407866666661</v>
      </c>
      <c r="T21" s="7">
        <f t="shared" si="10"/>
        <v>10448.605263157897</v>
      </c>
      <c r="U21" s="337">
        <f t="shared" si="4"/>
        <v>7762.8040856031121</v>
      </c>
      <c r="V21" s="337">
        <f t="shared" si="4"/>
        <v>8510.6272277227708</v>
      </c>
      <c r="W21" s="47">
        <f t="shared" si="11"/>
        <v>8825.791780823396</v>
      </c>
    </row>
    <row r="22" spans="1:23" x14ac:dyDescent="0.25">
      <c r="A22" s="32" t="s">
        <v>19</v>
      </c>
      <c r="C22" s="111">
        <f>VLOOKUP($A22,'Capital Additions'!$A:$AAE,C$1,FALSE)/1000</f>
        <v>997.93115999999998</v>
      </c>
      <c r="D22" s="178">
        <f>VLOOKUP($A22,'Capital Additions'!$A:$AAE,D$1,FALSE)/1000</f>
        <v>362.12582000000003</v>
      </c>
      <c r="E22" s="5">
        <f>VLOOKUP($A22,'Capital Additions'!$A:$AAE,E$1,FALSE)/1000</f>
        <v>666.1931800000001</v>
      </c>
      <c r="F22" s="222">
        <f>VLOOKUP($A22,'Capital Additions'!$A:$AAE,F$1,FALSE)/1000</f>
        <v>683.79345000000296</v>
      </c>
      <c r="G22" s="257">
        <f>VLOOKUP($A22,'Capital Additions'!$A:$AAE,G$1,FALSE)/1000</f>
        <v>752.17520999999999</v>
      </c>
      <c r="H22" s="257">
        <f>VLOOKUP($A22,'Capital Additions'!$A:$AAE,H$1,FALSE)/1000</f>
        <v>986.98814000000004</v>
      </c>
      <c r="I22" s="35">
        <f t="shared" si="5"/>
        <v>690.25516000000061</v>
      </c>
      <c r="J22" s="46">
        <f>VLOOKUP($A22,'Poles Additions'!$A:$AAB,J$1,FALSE)</f>
        <v>57</v>
      </c>
      <c r="K22" s="214">
        <f>VLOOKUP($A22,'Poles Additions'!$A:$AAB,K$1,FALSE)</f>
        <v>57</v>
      </c>
      <c r="L22" s="7">
        <f>VLOOKUP($A22,'Poles Additions'!$A:$AAB,L$1,FALSE)</f>
        <v>119</v>
      </c>
      <c r="M22" s="7">
        <f>VLOOKUP($A22,'Poles Additions'!$A:$AAB,M$1,FALSE)</f>
        <v>82</v>
      </c>
      <c r="N22" s="337">
        <f>VLOOKUP($A22,'Poles Additions'!$A:$AAB,N$1,FALSE)</f>
        <v>133</v>
      </c>
      <c r="O22" s="337">
        <f>VLOOKUP($A22,'Poles Additions'!$A:$AAB,O$1,FALSE)</f>
        <v>136</v>
      </c>
      <c r="P22" s="35">
        <f t="shared" si="6"/>
        <v>105.4</v>
      </c>
      <c r="Q22" s="46">
        <f t="shared" si="7"/>
        <v>17507.564210526314</v>
      </c>
      <c r="R22" s="214">
        <f t="shared" si="8"/>
        <v>6353.0845614035097</v>
      </c>
      <c r="S22" s="7">
        <f t="shared" si="9"/>
        <v>5598.2620168067233</v>
      </c>
      <c r="T22" s="7">
        <f t="shared" si="10"/>
        <v>8338.9445121951594</v>
      </c>
      <c r="U22" s="337">
        <f>G22/N22*1000</f>
        <v>5655.4527067669178</v>
      </c>
      <c r="V22" s="337">
        <f t="shared" ref="V22:V59" si="12">H22/O22*1000</f>
        <v>7257.2657352941187</v>
      </c>
      <c r="W22" s="35">
        <f t="shared" si="11"/>
        <v>6640.6019064932862</v>
      </c>
    </row>
    <row r="23" spans="1:23" x14ac:dyDescent="0.25">
      <c r="A23" s="32" t="s">
        <v>20</v>
      </c>
      <c r="C23" s="111">
        <f>VLOOKUP($A23,'Capital Additions'!$A:$AAE,C$1,FALSE)/1000</f>
        <v>461.59019000000001</v>
      </c>
      <c r="D23" s="178">
        <f>VLOOKUP($A23,'Capital Additions'!$A:$AAE,D$1,FALSE)/1000</f>
        <v>530.25133000000005</v>
      </c>
      <c r="E23" s="5">
        <f>VLOOKUP($A23,'Capital Additions'!$A:$AAE,E$1,FALSE)/1000</f>
        <v>494.79113000000001</v>
      </c>
      <c r="F23" s="5">
        <f>VLOOKUP($A23,'Capital Additions'!$A:$AAE,F$1,FALSE)/1000</f>
        <v>283.46262999999999</v>
      </c>
      <c r="G23" s="185">
        <f>VLOOKUP($A23,'Capital Additions'!$A:$AAE,G$1,FALSE)/1000</f>
        <v>528.35087999999996</v>
      </c>
      <c r="H23" s="185">
        <f>VLOOKUP($A23,'Capital Additions'!$A:$AAE,H$1,FALSE)/1000</f>
        <v>527.16899999999998</v>
      </c>
      <c r="I23" s="47">
        <f t="shared" si="5"/>
        <v>472.80499399999997</v>
      </c>
      <c r="J23" s="46">
        <f>VLOOKUP($A23,'Poles Additions'!$A:$AAB,J$1,FALSE)</f>
        <v>102</v>
      </c>
      <c r="K23" s="214">
        <f>VLOOKUP($A23,'Poles Additions'!$A:$AAB,K$1,FALSE)</f>
        <v>102</v>
      </c>
      <c r="L23" s="7">
        <f>VLOOKUP($A23,'Poles Additions'!$A:$AAB,L$1,FALSE)</f>
        <v>91</v>
      </c>
      <c r="M23" s="7">
        <f>VLOOKUP($A23,'Poles Additions'!$A:$AAB,M$1,FALSE)</f>
        <v>51</v>
      </c>
      <c r="N23" s="337">
        <f>VLOOKUP($A23,'Poles Additions'!$A:$AAB,N$1,FALSE)</f>
        <v>70</v>
      </c>
      <c r="O23" s="337">
        <f>VLOOKUP($A23,'Poles Additions'!$A:$AAB,O$1,FALSE)</f>
        <v>81</v>
      </c>
      <c r="P23" s="47">
        <f t="shared" si="6"/>
        <v>79</v>
      </c>
      <c r="Q23" s="46">
        <f t="shared" si="7"/>
        <v>4525.3940196078429</v>
      </c>
      <c r="R23" s="214">
        <f t="shared" si="8"/>
        <v>5198.5424509803925</v>
      </c>
      <c r="S23" s="7">
        <f t="shared" si="9"/>
        <v>5437.2651648351648</v>
      </c>
      <c r="T23" s="7">
        <f t="shared" si="10"/>
        <v>5558.0907843137247</v>
      </c>
      <c r="U23" s="337">
        <f>G23/N23*1000</f>
        <v>7547.8697142857136</v>
      </c>
      <c r="V23" s="337">
        <f t="shared" si="12"/>
        <v>6508.2592592592591</v>
      </c>
      <c r="W23" s="47">
        <f t="shared" si="11"/>
        <v>6050.0054747348504</v>
      </c>
    </row>
    <row r="24" spans="1:23" x14ac:dyDescent="0.25">
      <c r="A24" s="32" t="s">
        <v>21</v>
      </c>
      <c r="C24" s="111">
        <f>VLOOKUP($A24,'Capital Additions'!$A:$AAE,C$1,FALSE)/1000</f>
        <v>29.079129999999999</v>
      </c>
      <c r="D24" s="178">
        <f>VLOOKUP($A24,'Capital Additions'!$A:$AAE,D$1,FALSE)/1000</f>
        <v>59.755410000000005</v>
      </c>
      <c r="E24" s="5">
        <f>VLOOKUP($A24,'Capital Additions'!$A:$AAE,E$1,FALSE)/1000</f>
        <v>6.8141499999999997</v>
      </c>
      <c r="F24" s="5">
        <f>VLOOKUP($A24,'Capital Additions'!$A:$AAE,F$1,FALSE)/1000</f>
        <v>31.254000000000001</v>
      </c>
      <c r="G24" s="185">
        <f>VLOOKUP($A24,'Capital Additions'!$A:$AAE,G$1,FALSE)/1000</f>
        <v>74.594710000000006</v>
      </c>
      <c r="H24" s="185">
        <f>VLOOKUP($A24,'Capital Additions'!$A:$AAE,H$1,FALSE)/1000</f>
        <v>82.897899999999993</v>
      </c>
      <c r="I24" s="47">
        <f t="shared" si="5"/>
        <v>51.063234000000001</v>
      </c>
      <c r="J24" s="46">
        <f>VLOOKUP($A24,'Poles Additions'!$A:$AAB,J$1,FALSE)</f>
        <v>12</v>
      </c>
      <c r="K24" s="214">
        <f>VLOOKUP($A24,'Poles Additions'!$A:$AAB,K$1,FALSE)</f>
        <v>12</v>
      </c>
      <c r="L24" s="7">
        <f>VLOOKUP($A24,'Poles Additions'!$A:$AAB,L$1,FALSE)</f>
        <v>2</v>
      </c>
      <c r="M24" s="7">
        <f>VLOOKUP($A24,'Poles Additions'!$A:$AAB,M$1,FALSE)</f>
        <v>1</v>
      </c>
      <c r="N24" s="337">
        <f>VLOOKUP($A24,'Poles Additions'!$A:$AAB,N$1,FALSE)</f>
        <v>10</v>
      </c>
      <c r="O24" s="337">
        <f>VLOOKUP($A24,'Poles Additions'!$A:$AAB,O$1,FALSE)</f>
        <v>9</v>
      </c>
      <c r="P24" s="47">
        <f t="shared" si="6"/>
        <v>6.8</v>
      </c>
      <c r="Q24" s="46">
        <f t="shared" si="7"/>
        <v>2423.2608333333333</v>
      </c>
      <c r="R24" s="214">
        <f t="shared" si="8"/>
        <v>4979.6175000000003</v>
      </c>
      <c r="S24" s="7">
        <f t="shared" si="9"/>
        <v>3407.0749999999998</v>
      </c>
      <c r="T24" s="7">
        <f t="shared" si="10"/>
        <v>31254</v>
      </c>
      <c r="U24" s="337">
        <f>G24/N24*1000</f>
        <v>7459.4710000000005</v>
      </c>
      <c r="V24" s="337">
        <f t="shared" si="12"/>
        <v>9210.8777777777759</v>
      </c>
      <c r="W24" s="47">
        <f t="shared" si="11"/>
        <v>11262.208255555557</v>
      </c>
    </row>
    <row r="25" spans="1:23" x14ac:dyDescent="0.25">
      <c r="A25" s="32" t="s">
        <v>425</v>
      </c>
      <c r="C25" s="111">
        <f>VLOOKUP($A25,'Capital Additions'!$A:$AAE,C$1,FALSE)/1000</f>
        <v>5387.3062900000004</v>
      </c>
      <c r="D25" s="178">
        <f>VLOOKUP($A25,'Capital Additions'!$A:$AAE,D$1,FALSE)/1000</f>
        <v>3027.1717800000019</v>
      </c>
      <c r="E25" s="5">
        <f>VLOOKUP($A25,'Capital Additions'!$A:$AAE,E$1,FALSE)/1000</f>
        <v>4468.2692800000004</v>
      </c>
      <c r="F25" s="5">
        <f>VLOOKUP($A25,'Capital Additions'!$A:$AAE,F$1,FALSE)/1000</f>
        <v>3255.939730000001</v>
      </c>
      <c r="G25" s="185">
        <f>VLOOKUP($A25,'Capital Additions'!$A:$AAE,G$1,FALSE)/1000</f>
        <v>4587.1013000000021</v>
      </c>
      <c r="H25" s="185">
        <f>VLOOKUP($A25,'Capital Additions'!$A:$AAE,H$1,FALSE)/1000</f>
        <v>3598.6440400000001</v>
      </c>
      <c r="I25" s="47">
        <f t="shared" si="5"/>
        <v>3787.4252260000007</v>
      </c>
      <c r="J25" s="46">
        <f>VLOOKUP($A25,'Poles Additions'!$A:$AAB,J$1,FALSE)</f>
        <v>625</v>
      </c>
      <c r="K25" s="214">
        <f>VLOOKUP($A25,'Poles Additions'!$A:$AAB,K$1,FALSE)</f>
        <v>625</v>
      </c>
      <c r="L25" s="7">
        <f>VLOOKUP($A25,'Poles Additions'!$A:$AAB,L$1,FALSE)</f>
        <v>601</v>
      </c>
      <c r="M25" s="7">
        <f>VLOOKUP($A25,'Poles Additions'!$A:$AAB,M$1,FALSE)</f>
        <v>464</v>
      </c>
      <c r="N25" s="337">
        <f>VLOOKUP($A25,'Poles Additions'!$A:$AAB,N$1,FALSE)</f>
        <v>621</v>
      </c>
      <c r="O25" s="337">
        <f>VLOOKUP($A25,'Poles Additions'!$A:$AAB,O$1,FALSE)</f>
        <v>657</v>
      </c>
      <c r="P25" s="47">
        <f t="shared" si="6"/>
        <v>593.6</v>
      </c>
      <c r="Q25" s="46">
        <f>C25/J25*1000</f>
        <v>8619.6900640000003</v>
      </c>
      <c r="R25" s="214">
        <f>D25/K25*1000</f>
        <v>4843.4748480000035</v>
      </c>
      <c r="S25" s="7">
        <f>E25/L25*1000</f>
        <v>7434.7242595673879</v>
      </c>
      <c r="T25" s="7">
        <f>F25/M25*1000</f>
        <v>7017.1114870689671</v>
      </c>
      <c r="U25" s="337">
        <f>G25/N25*1000</f>
        <v>7386.6365539452527</v>
      </c>
      <c r="V25" s="337">
        <f t="shared" si="12"/>
        <v>5477.3881887366815</v>
      </c>
      <c r="W25" s="47">
        <f t="shared" si="11"/>
        <v>6431.8670674636578</v>
      </c>
    </row>
    <row r="26" spans="1:23" x14ac:dyDescent="0.25">
      <c r="A26" s="32" t="s">
        <v>22</v>
      </c>
      <c r="C26" s="111">
        <f>VLOOKUP($A26,'Capital Additions'!$A:$AAE,C$1,FALSE)/1000</f>
        <v>2211.0390000000002</v>
      </c>
      <c r="D26" s="178">
        <f>VLOOKUP($A26,'Capital Additions'!$A:$AAE,D$1,FALSE)/1000</f>
        <v>1893.729</v>
      </c>
      <c r="E26" s="5">
        <f>VLOOKUP($A26,'Capital Additions'!$A:$AAE,E$1,FALSE)/1000</f>
        <v>2134.9880066666669</v>
      </c>
      <c r="F26" s="5">
        <f>VLOOKUP($A26,'Capital Additions'!$A:$AAE,F$1,FALSE)/1000</f>
        <v>2447.5059999999999</v>
      </c>
      <c r="G26" s="185">
        <f>VLOOKUP($A26,'Capital Additions'!$A:$AAE,G$1,FALSE)/1000</f>
        <v>2010.20408</v>
      </c>
      <c r="H26" s="185">
        <f>VLOOKUP($A26,'Capital Additions'!$A:$AAE,H$1,FALSE)/1000</f>
        <v>2285.3560000000002</v>
      </c>
      <c r="I26" s="47">
        <f t="shared" si="5"/>
        <v>2154.3566173333334</v>
      </c>
      <c r="J26" s="46">
        <f>VLOOKUP($A26,'Poles Additions'!$A:$AAB,J$1,FALSE)</f>
        <v>312</v>
      </c>
      <c r="K26" s="214">
        <f>VLOOKUP($A26,'Poles Additions'!$A:$AAB,K$1,FALSE)</f>
        <v>312</v>
      </c>
      <c r="L26" s="7">
        <f>VLOOKUP($A26,'Poles Additions'!$A:$AAB,L$1,FALSE)</f>
        <v>232</v>
      </c>
      <c r="M26" s="7">
        <f>VLOOKUP($A26,'Poles Additions'!$A:$AAB,M$1,FALSE)</f>
        <v>220</v>
      </c>
      <c r="N26" s="337">
        <f>VLOOKUP($A26,'Poles Additions'!$A:$AAB,N$1,FALSE)</f>
        <v>252</v>
      </c>
      <c r="O26" s="337">
        <f>VLOOKUP($A26,'Poles Additions'!$A:$AAB,O$1,FALSE)</f>
        <v>231</v>
      </c>
      <c r="P26" s="47">
        <f t="shared" si="6"/>
        <v>249.4</v>
      </c>
      <c r="Q26" s="46">
        <f t="shared" ref="Q26:U31" si="13">C26/J26*1000</f>
        <v>7086.6634615384619</v>
      </c>
      <c r="R26" s="214">
        <f t="shared" si="13"/>
        <v>6069.6442307692305</v>
      </c>
      <c r="S26" s="7">
        <f t="shared" si="13"/>
        <v>9202.5345114942538</v>
      </c>
      <c r="T26" s="7">
        <f t="shared" si="13"/>
        <v>11125.027272727271</v>
      </c>
      <c r="U26" s="337">
        <f t="shared" si="13"/>
        <v>7977.0003174603171</v>
      </c>
      <c r="V26" s="337">
        <f t="shared" si="12"/>
        <v>9893.3160173160177</v>
      </c>
      <c r="W26" s="47">
        <f t="shared" si="11"/>
        <v>8853.5044699534192</v>
      </c>
    </row>
    <row r="27" spans="1:23" x14ac:dyDescent="0.25">
      <c r="A27" s="32" t="s">
        <v>23</v>
      </c>
      <c r="C27" s="111">
        <f>VLOOKUP($A27,'Capital Additions'!$A:$AAE,C$1,FALSE)/1000</f>
        <v>189.57604999999998</v>
      </c>
      <c r="D27" s="178">
        <f>VLOOKUP($A27,'Capital Additions'!$A:$AAE,D$1,FALSE)/1000</f>
        <v>147.60343</v>
      </c>
      <c r="E27" s="5">
        <f>VLOOKUP($A27,'Capital Additions'!$A:$AAE,E$1,FALSE)/1000</f>
        <v>296.57959999999997</v>
      </c>
      <c r="F27" s="5">
        <f>VLOOKUP($A27,'Capital Additions'!$A:$AAE,F$1,FALSE)/1000</f>
        <v>390.19263000000001</v>
      </c>
      <c r="G27" s="185">
        <f>VLOOKUP($A27,'Capital Additions'!$A:$AAE,G$1,FALSE)/1000</f>
        <v>1018.9361400000001</v>
      </c>
      <c r="H27" s="185">
        <f>VLOOKUP($A27,'Capital Additions'!$A:$AAE,H$1,FALSE)/1000</f>
        <v>400.50120000000004</v>
      </c>
      <c r="I27" s="47">
        <f t="shared" si="5"/>
        <v>450.76260000000002</v>
      </c>
      <c r="J27" s="46">
        <f>VLOOKUP($A27,'Poles Additions'!$A:$AAB,J$1,FALSE)</f>
        <v>34</v>
      </c>
      <c r="K27" s="214">
        <f>VLOOKUP($A27,'Poles Additions'!$A:$AAB,K$1,FALSE)</f>
        <v>34</v>
      </c>
      <c r="L27" s="7">
        <f>VLOOKUP($A27,'Poles Additions'!$A:$AAB,L$1,FALSE)</f>
        <v>82</v>
      </c>
      <c r="M27" s="7">
        <f>VLOOKUP($A27,'Poles Additions'!$A:$AAB,M$1,FALSE)</f>
        <v>143</v>
      </c>
      <c r="N27" s="337">
        <f>VLOOKUP($A27,'Poles Additions'!$A:$AAB,N$1,FALSE)</f>
        <v>162</v>
      </c>
      <c r="O27" s="337">
        <f>VLOOKUP($A27,'Poles Additions'!$A:$AAB,O$1,FALSE)</f>
        <v>110</v>
      </c>
      <c r="P27" s="47">
        <f t="shared" si="6"/>
        <v>106.2</v>
      </c>
      <c r="Q27" s="46">
        <f t="shared" si="13"/>
        <v>5575.7661764705872</v>
      </c>
      <c r="R27" s="214">
        <f t="shared" si="13"/>
        <v>4341.277352941177</v>
      </c>
      <c r="S27" s="7">
        <f t="shared" si="13"/>
        <v>3616.8243902439017</v>
      </c>
      <c r="T27" s="7">
        <f t="shared" si="13"/>
        <v>2728.6197902097902</v>
      </c>
      <c r="U27" s="337">
        <f t="shared" si="13"/>
        <v>6289.7292592592594</v>
      </c>
      <c r="V27" s="337">
        <f t="shared" si="12"/>
        <v>3640.9200000000005</v>
      </c>
      <c r="W27" s="47">
        <f t="shared" si="11"/>
        <v>4123.4741585308266</v>
      </c>
    </row>
    <row r="28" spans="1:23" x14ac:dyDescent="0.25">
      <c r="A28" s="32" t="s">
        <v>24</v>
      </c>
      <c r="C28" s="111">
        <f>VLOOKUP($A28,'Capital Additions'!$A:$AAE,C$1,FALSE)/1000</f>
        <v>1882.924</v>
      </c>
      <c r="D28" s="178">
        <f>VLOOKUP($A28,'Capital Additions'!$A:$AAE,D$1,FALSE)/1000</f>
        <v>1838.0909999999999</v>
      </c>
      <c r="E28" s="5">
        <f>VLOOKUP($A28,'Capital Additions'!$A:$AAE,E$1,FALSE)/1000</f>
        <v>1289.31</v>
      </c>
      <c r="F28" s="5">
        <f>VLOOKUP($A28,'Capital Additions'!$A:$AAE,F$1,FALSE)/1000</f>
        <v>1646.588</v>
      </c>
      <c r="G28" s="185">
        <f>VLOOKUP($A28,'Capital Additions'!$A:$AAE,G$1,FALSE)/1000</f>
        <v>1567.6546200000009</v>
      </c>
      <c r="H28" s="185">
        <f>VLOOKUP($A28,'Capital Additions'!$A:$AAE,H$1,FALSE)/1000</f>
        <v>1209.2940599999999</v>
      </c>
      <c r="I28" s="47">
        <f t="shared" si="5"/>
        <v>1510.1875360000001</v>
      </c>
      <c r="J28" s="46">
        <f>VLOOKUP($A28,'Poles Additions'!$A:$AAB,J$1,FALSE)</f>
        <v>335</v>
      </c>
      <c r="K28" s="214">
        <f>VLOOKUP($A28,'Poles Additions'!$A:$AAB,K$1,FALSE)</f>
        <v>335</v>
      </c>
      <c r="L28" s="7">
        <f>VLOOKUP($A28,'Poles Additions'!$A:$AAB,L$1,FALSE)</f>
        <v>228</v>
      </c>
      <c r="M28" s="7">
        <f>VLOOKUP($A28,'Poles Additions'!$A:$AAB,M$1,FALSE)</f>
        <v>115</v>
      </c>
      <c r="N28" s="337">
        <f>VLOOKUP($A28,'Poles Additions'!$A:$AAB,N$1,FALSE)</f>
        <v>60</v>
      </c>
      <c r="O28" s="337">
        <f>VLOOKUP($A28,'Poles Additions'!$A:$AAB,O$1,FALSE)</f>
        <v>39</v>
      </c>
      <c r="P28" s="47">
        <f t="shared" si="6"/>
        <v>155.4</v>
      </c>
      <c r="Q28" s="46">
        <f t="shared" si="13"/>
        <v>5620.6686567164179</v>
      </c>
      <c r="R28" s="214">
        <f t="shared" si="13"/>
        <v>5486.8388059701492</v>
      </c>
      <c r="S28" s="7">
        <f t="shared" si="13"/>
        <v>5654.8684210526317</v>
      </c>
      <c r="T28" s="7">
        <f t="shared" si="13"/>
        <v>14318.156521739131</v>
      </c>
      <c r="U28" s="337">
        <f t="shared" si="13"/>
        <v>26127.577000000016</v>
      </c>
      <c r="V28" s="337">
        <f t="shared" si="12"/>
        <v>31007.539999999997</v>
      </c>
      <c r="W28" s="47">
        <f t="shared" si="11"/>
        <v>16518.996149752384</v>
      </c>
    </row>
    <row r="29" spans="1:23" x14ac:dyDescent="0.25">
      <c r="A29" s="32" t="s">
        <v>25</v>
      </c>
      <c r="C29" s="111">
        <f>VLOOKUP($A29,'Capital Additions'!$A:$AAE,C$1,FALSE)/1000</f>
        <v>101.23179</v>
      </c>
      <c r="D29" s="178">
        <f>VLOOKUP($A29,'Capital Additions'!$A:$AAE,D$1,FALSE)/1000</f>
        <v>100.28620999999997</v>
      </c>
      <c r="E29" s="5">
        <f>VLOOKUP($A29,'Capital Additions'!$A:$AAE,E$1,FALSE)/1000</f>
        <v>91.129459999999995</v>
      </c>
      <c r="F29" s="5">
        <f>VLOOKUP($A29,'Capital Additions'!$A:$AAE,F$1,FALSE)/1000</f>
        <v>137.32114000000001</v>
      </c>
      <c r="G29" s="185">
        <f>VLOOKUP($A29,'Capital Additions'!$A:$AAE,G$1,FALSE)/1000</f>
        <v>140.63145</v>
      </c>
      <c r="H29" s="185">
        <f>VLOOKUP($A29,'Capital Additions'!$A:$AAE,H$1,FALSE)/1000</f>
        <v>157.21620000000001</v>
      </c>
      <c r="I29" s="47">
        <f t="shared" si="5"/>
        <v>125.31689200000001</v>
      </c>
      <c r="J29" s="46">
        <f>VLOOKUP($A29,'Poles Additions'!$A:$AAB,J$1,FALSE)</f>
        <v>31</v>
      </c>
      <c r="K29" s="214">
        <f>VLOOKUP($A29,'Poles Additions'!$A:$AAB,K$1,FALSE)</f>
        <v>31</v>
      </c>
      <c r="L29" s="7">
        <f>VLOOKUP($A29,'Poles Additions'!$A:$AAB,L$1,FALSE)</f>
        <v>32</v>
      </c>
      <c r="M29" s="7">
        <f>VLOOKUP($A29,'Poles Additions'!$A:$AAB,M$1,FALSE)</f>
        <v>37</v>
      </c>
      <c r="N29" s="337">
        <f>VLOOKUP($A29,'Poles Additions'!$A:$AAB,N$1,FALSE)</f>
        <v>50</v>
      </c>
      <c r="O29" s="337">
        <f>VLOOKUP($A29,'Poles Additions'!$A:$AAB,O$1,FALSE)</f>
        <v>48</v>
      </c>
      <c r="P29" s="47">
        <f t="shared" si="6"/>
        <v>39.6</v>
      </c>
      <c r="Q29" s="46">
        <f t="shared" si="13"/>
        <v>3265.5416129032255</v>
      </c>
      <c r="R29" s="214">
        <f t="shared" si="13"/>
        <v>3235.0390322580633</v>
      </c>
      <c r="S29" s="7">
        <f t="shared" si="13"/>
        <v>2847.7956249999997</v>
      </c>
      <c r="T29" s="7">
        <f t="shared" si="13"/>
        <v>3711.3821621621623</v>
      </c>
      <c r="U29" s="337">
        <f t="shared" si="13"/>
        <v>2812.6289999999999</v>
      </c>
      <c r="V29" s="337">
        <f t="shared" si="12"/>
        <v>3275.3375000000005</v>
      </c>
      <c r="W29" s="47">
        <f t="shared" si="11"/>
        <v>3176.4366638840452</v>
      </c>
    </row>
    <row r="30" spans="1:23" x14ac:dyDescent="0.25">
      <c r="A30" s="32" t="s">
        <v>26</v>
      </c>
      <c r="C30" s="111">
        <f>VLOOKUP($A30,'Capital Additions'!$A:$AAE,C$1,FALSE)/1000</f>
        <v>15.862</v>
      </c>
      <c r="D30" s="178">
        <f>VLOOKUP($A30,'Capital Additions'!$A:$AAE,D$1,FALSE)/1000</f>
        <v>29.136500000000002</v>
      </c>
      <c r="E30" s="5">
        <f>VLOOKUP($A30,'Capital Additions'!$A:$AAE,E$1,FALSE)/1000</f>
        <v>41.235999999999997</v>
      </c>
      <c r="F30" s="5">
        <f>VLOOKUP($A30,'Capital Additions'!$A:$AAE,F$1,FALSE)/1000</f>
        <v>23.966000000000001</v>
      </c>
      <c r="G30" s="185">
        <f>VLOOKUP($A30,'Capital Additions'!$A:$AAE,G$1,FALSE)/1000</f>
        <v>25.9635</v>
      </c>
      <c r="H30" s="185">
        <f>VLOOKUP($A30,'Capital Additions'!$A:$AAE,H$1,FALSE)/1000</f>
        <v>83.780350000000013</v>
      </c>
      <c r="I30" s="47">
        <f t="shared" si="5"/>
        <v>40.816470000000002</v>
      </c>
      <c r="J30" s="46">
        <f>VLOOKUP($A30,'Poles Additions'!$A:$AAB,J$1,FALSE)</f>
        <v>5</v>
      </c>
      <c r="K30" s="214">
        <f>VLOOKUP($A30,'Poles Additions'!$A:$AAB,K$1,FALSE)</f>
        <v>5</v>
      </c>
      <c r="L30" s="7">
        <f>VLOOKUP($A30,'Poles Additions'!$A:$AAB,L$1,FALSE)</f>
        <v>7</v>
      </c>
      <c r="M30" s="7">
        <f>VLOOKUP($A30,'Poles Additions'!$A:$AAB,M$1,FALSE)</f>
        <v>4</v>
      </c>
      <c r="N30" s="337">
        <f>VLOOKUP($A30,'Poles Additions'!$A:$AAB,N$1,FALSE)</f>
        <v>4</v>
      </c>
      <c r="O30" s="337">
        <f>VLOOKUP($A30,'Poles Additions'!$A:$AAB,O$1,FALSE)</f>
        <v>13</v>
      </c>
      <c r="P30" s="47">
        <f t="shared" si="6"/>
        <v>6.6</v>
      </c>
      <c r="Q30" s="46">
        <f t="shared" si="13"/>
        <v>3172.4</v>
      </c>
      <c r="R30" s="214">
        <f t="shared" si="13"/>
        <v>5827.3</v>
      </c>
      <c r="S30" s="7">
        <f t="shared" si="13"/>
        <v>5890.8571428571422</v>
      </c>
      <c r="T30" s="7">
        <f t="shared" si="13"/>
        <v>5991.5</v>
      </c>
      <c r="U30" s="337">
        <f t="shared" si="13"/>
        <v>6490.875</v>
      </c>
      <c r="V30" s="337">
        <f t="shared" si="12"/>
        <v>6444.6423076923093</v>
      </c>
      <c r="W30" s="47">
        <f t="shared" si="11"/>
        <v>6129.0348901098896</v>
      </c>
    </row>
    <row r="31" spans="1:23" x14ac:dyDescent="0.25">
      <c r="A31" s="32" t="s">
        <v>27</v>
      </c>
      <c r="C31" s="111">
        <f>VLOOKUP($A31,'Capital Additions'!$A:$AAE,C$1,FALSE)/1000</f>
        <v>64.183000000000007</v>
      </c>
      <c r="D31" s="178">
        <f>VLOOKUP($A31,'Capital Additions'!$A:$AAE,D$1,FALSE)/1000</f>
        <v>81.5</v>
      </c>
      <c r="E31" s="5">
        <f>VLOOKUP($A31,'Capital Additions'!$A:$AAE,E$1,FALSE)/1000</f>
        <v>122.6046</v>
      </c>
      <c r="F31" s="5">
        <f>VLOOKUP($A31,'Capital Additions'!$A:$AAE,F$1,FALSE)/1000</f>
        <v>62.684449999999998</v>
      </c>
      <c r="G31" s="185">
        <f>VLOOKUP($A31,'Capital Additions'!$A:$AAE,G$1,FALSE)/1000</f>
        <v>20.7773</v>
      </c>
      <c r="H31" s="185">
        <f>VLOOKUP($A31,'Capital Additions'!$A:$AAE,H$1,FALSE)/1000</f>
        <v>98.258470000000003</v>
      </c>
      <c r="I31" s="47">
        <f t="shared" si="5"/>
        <v>77.164963999999998</v>
      </c>
      <c r="J31" s="46">
        <f>VLOOKUP($A31,'Poles Additions'!$A:$AAB,J$1,FALSE)</f>
        <v>19</v>
      </c>
      <c r="K31" s="214">
        <f>VLOOKUP($A31,'Poles Additions'!$A:$AAB,K$1,FALSE)</f>
        <v>19</v>
      </c>
      <c r="L31" s="7">
        <f>VLOOKUP($A31,'Poles Additions'!$A:$AAB,L$1,FALSE)</f>
        <v>13</v>
      </c>
      <c r="M31" s="7">
        <f>VLOOKUP($A31,'Poles Additions'!$A:$AAB,M$1,FALSE)</f>
        <v>12</v>
      </c>
      <c r="N31" s="337">
        <f>VLOOKUP($A31,'Poles Additions'!$A:$AAB,N$1,FALSE)</f>
        <v>3</v>
      </c>
      <c r="O31" s="337">
        <f>VLOOKUP($A31,'Poles Additions'!$A:$AAB,O$1,FALSE)</f>
        <v>10</v>
      </c>
      <c r="P31" s="47">
        <f t="shared" si="6"/>
        <v>11.4</v>
      </c>
      <c r="Q31" s="46">
        <f t="shared" si="13"/>
        <v>3378.0526315789475</v>
      </c>
      <c r="R31" s="214">
        <f t="shared" si="13"/>
        <v>4289.4736842105267</v>
      </c>
      <c r="S31" s="7">
        <f t="shared" si="13"/>
        <v>9431.123076923077</v>
      </c>
      <c r="T31" s="7">
        <f t="shared" si="13"/>
        <v>5223.7041666666664</v>
      </c>
      <c r="U31" s="337">
        <f t="shared" si="13"/>
        <v>6925.7666666666673</v>
      </c>
      <c r="V31" s="337">
        <f t="shared" si="12"/>
        <v>9825.8469999999998</v>
      </c>
      <c r="W31" s="47">
        <f t="shared" si="11"/>
        <v>7139.1829188933871</v>
      </c>
    </row>
    <row r="32" spans="1:23" x14ac:dyDescent="0.25">
      <c r="A32" s="32" t="s">
        <v>28</v>
      </c>
      <c r="C32" s="111">
        <f>VLOOKUP($A32,'Capital Additions'!$A:$AAE,C$1,FALSE)/1000</f>
        <v>203222.02</v>
      </c>
      <c r="D32" s="178">
        <f>VLOOKUP($A32,'Capital Additions'!$A:$AAE,D$1,FALSE)/1000</f>
        <v>257344.74600000001</v>
      </c>
      <c r="E32" s="5">
        <f>VLOOKUP($A32,'Capital Additions'!$A:$AAE,E$1,FALSE)/1000</f>
        <v>320923.66100000002</v>
      </c>
      <c r="F32" s="415" t="s">
        <v>410</v>
      </c>
      <c r="G32" s="185">
        <f>VLOOKUP($A32,'Capital Additions'!$A:$AAE,G$1,FALSE)/1000</f>
        <v>389040.75283646985</v>
      </c>
      <c r="H32" s="456">
        <f>VLOOKUP($A32,'Capital Additions'!$A:$AAE,H$1,FALSE)/1000</f>
        <v>504881.58329940698</v>
      </c>
      <c r="I32" s="47">
        <f t="shared" si="5"/>
        <v>368047.68578396924</v>
      </c>
      <c r="J32" s="342" t="s">
        <v>410</v>
      </c>
      <c r="K32" s="342" t="s">
        <v>410</v>
      </c>
      <c r="L32" s="342" t="s">
        <v>410</v>
      </c>
      <c r="M32" s="342" t="s">
        <v>410</v>
      </c>
      <c r="N32" s="342" t="s">
        <v>410</v>
      </c>
      <c r="O32" s="457">
        <f>VLOOKUP($A32,'Poles Additions'!$A:$AAB,O$1,FALSE)</f>
        <v>18375</v>
      </c>
      <c r="P32" s="47">
        <f t="shared" si="6"/>
        <v>18375</v>
      </c>
      <c r="Q32" s="155" t="s">
        <v>410</v>
      </c>
      <c r="R32" s="254" t="s">
        <v>410</v>
      </c>
      <c r="S32" s="254" t="s">
        <v>410</v>
      </c>
      <c r="T32" s="254" t="s">
        <v>410</v>
      </c>
      <c r="U32" s="254" t="s">
        <v>410</v>
      </c>
      <c r="V32" s="458">
        <f t="shared" si="12"/>
        <v>27476.548750988135</v>
      </c>
      <c r="W32" s="47">
        <f t="shared" si="11"/>
        <v>27476.548750988135</v>
      </c>
    </row>
    <row r="33" spans="1:23" x14ac:dyDescent="0.25">
      <c r="A33" s="32" t="s">
        <v>29</v>
      </c>
      <c r="C33" s="111">
        <f>VLOOKUP($A33,'Capital Additions'!$A:$AAE,C$1,FALSE)/1000</f>
        <v>10488.904</v>
      </c>
      <c r="D33" s="178">
        <f>VLOOKUP($A33,'Capital Additions'!$A:$AAE,D$1,FALSE)/1000</f>
        <v>11013.471</v>
      </c>
      <c r="E33" s="5">
        <f>VLOOKUP($A33,'Capital Additions'!$A:$AAE,E$1,FALSE)/1000</f>
        <v>9347.3739999999998</v>
      </c>
      <c r="F33" s="5">
        <f>VLOOKUP($A33,'Capital Additions'!$A:$AAE,F$1,FALSE)/1000</f>
        <v>8113.8381399999998</v>
      </c>
      <c r="G33" s="185">
        <f>VLOOKUP($A33,'Capital Additions'!$A:$AAE,G$1,FALSE)/1000</f>
        <v>8793.0680499999999</v>
      </c>
      <c r="H33" s="185">
        <f>VLOOKUP($A33,'Capital Additions'!$A:$AAE,H$1,FALSE)/1000</f>
        <v>16600.618999999999</v>
      </c>
      <c r="I33" s="47">
        <f t="shared" si="5"/>
        <v>10773.674038000001</v>
      </c>
      <c r="J33" s="46">
        <f>VLOOKUP($A33,'Poles Additions'!$A:$AAB,J$1,FALSE)</f>
        <v>802</v>
      </c>
      <c r="K33" s="214">
        <f>VLOOKUP($A33,'Poles Additions'!$A:$AAB,K$1,FALSE)</f>
        <v>802</v>
      </c>
      <c r="L33" s="7">
        <f>VLOOKUP($A33,'Poles Additions'!$A:$AAB,L$1,FALSE)</f>
        <v>814</v>
      </c>
      <c r="M33" s="7">
        <f>VLOOKUP($A33,'Poles Additions'!$A:$AAB,M$1,FALSE)</f>
        <v>772</v>
      </c>
      <c r="N33" s="337">
        <f>VLOOKUP($A33,'Poles Additions'!$A:$AAB,N$1,FALSE)</f>
        <v>764</v>
      </c>
      <c r="O33" s="337">
        <f>VLOOKUP($A33,'Poles Additions'!$A:$AAB,O$1,FALSE)</f>
        <v>1262</v>
      </c>
      <c r="P33" s="47">
        <f t="shared" si="6"/>
        <v>882.8</v>
      </c>
      <c r="Q33" s="46">
        <f t="shared" ref="Q33:Q48" si="14">C33/J33*1000</f>
        <v>13078.43391521197</v>
      </c>
      <c r="R33" s="214">
        <f t="shared" ref="R33:R48" si="15">D33/K33*1000</f>
        <v>13732.507481296758</v>
      </c>
      <c r="S33" s="7">
        <f t="shared" ref="S33:S48" si="16">E33/L33*1000</f>
        <v>11483.260442260442</v>
      </c>
      <c r="T33" s="7">
        <f t="shared" ref="T33:T48" si="17">F33/M33*1000</f>
        <v>10510.153031088083</v>
      </c>
      <c r="U33" s="337">
        <f t="shared" ref="U33:U48" si="18">G33/N33*1000</f>
        <v>11509.251374345549</v>
      </c>
      <c r="V33" s="337">
        <f t="shared" si="12"/>
        <v>13154.2147385103</v>
      </c>
      <c r="W33" s="47">
        <f t="shared" si="11"/>
        <v>12077.877413500228</v>
      </c>
    </row>
    <row r="34" spans="1:23" x14ac:dyDescent="0.25">
      <c r="A34" s="32" t="s">
        <v>30</v>
      </c>
      <c r="C34" s="111">
        <f>VLOOKUP($A34,'Capital Additions'!$A:$AAE,C$1,FALSE)/1000</f>
        <v>1321.6856599999999</v>
      </c>
      <c r="D34" s="178">
        <f>VLOOKUP($A34,'Capital Additions'!$A:$AAE,D$1,FALSE)/1000</f>
        <v>717.82054999999991</v>
      </c>
      <c r="E34" s="5">
        <f>VLOOKUP($A34,'Capital Additions'!$A:$AAE,E$1,FALSE)/1000</f>
        <v>3289.78604</v>
      </c>
      <c r="F34" s="5">
        <f>VLOOKUP($A34,'Capital Additions'!$A:$AAE,F$1,FALSE)/1000</f>
        <v>4018.4765000000002</v>
      </c>
      <c r="G34" s="185">
        <f>VLOOKUP($A34,'Capital Additions'!$A:$AAE,G$1,FALSE)/1000</f>
        <v>4034.4160200000001</v>
      </c>
      <c r="H34" s="185">
        <f>VLOOKUP($A34,'Capital Additions'!$A:$AAE,H$1,FALSE)/1000</f>
        <v>3566.8670000000002</v>
      </c>
      <c r="I34" s="47">
        <f t="shared" si="5"/>
        <v>3125.4732220000001</v>
      </c>
      <c r="J34" s="46">
        <f>VLOOKUP($A34,'Poles Additions'!$A:$AAB,J$1,FALSE)</f>
        <v>140</v>
      </c>
      <c r="K34" s="214">
        <f>VLOOKUP($A34,'Poles Additions'!$A:$AAB,K$1,FALSE)</f>
        <v>140</v>
      </c>
      <c r="L34" s="7">
        <f>VLOOKUP($A34,'Poles Additions'!$A:$AAB,L$1,FALSE)</f>
        <v>252</v>
      </c>
      <c r="M34" s="7">
        <f>VLOOKUP($A34,'Poles Additions'!$A:$AAB,M$1,FALSE)</f>
        <v>335</v>
      </c>
      <c r="N34" s="337">
        <f>VLOOKUP($A34,'Poles Additions'!$A:$AAB,N$1,FALSE)</f>
        <v>286</v>
      </c>
      <c r="O34" s="337">
        <f>VLOOKUP($A34,'Poles Additions'!$A:$AAB,O$1,FALSE)</f>
        <v>242</v>
      </c>
      <c r="P34" s="47">
        <f t="shared" si="6"/>
        <v>251</v>
      </c>
      <c r="Q34" s="46">
        <f t="shared" si="14"/>
        <v>9440.611857142856</v>
      </c>
      <c r="R34" s="214">
        <f t="shared" si="15"/>
        <v>5127.2896428571421</v>
      </c>
      <c r="S34" s="7">
        <f t="shared" si="16"/>
        <v>13054.706507936507</v>
      </c>
      <c r="T34" s="7">
        <f t="shared" si="17"/>
        <v>11995.45223880597</v>
      </c>
      <c r="U34" s="337">
        <f t="shared" si="18"/>
        <v>14106.349720279721</v>
      </c>
      <c r="V34" s="337">
        <f t="shared" si="12"/>
        <v>14739.119834710744</v>
      </c>
      <c r="W34" s="47">
        <f t="shared" si="11"/>
        <v>11804.583588918016</v>
      </c>
    </row>
    <row r="35" spans="1:23" x14ac:dyDescent="0.25">
      <c r="A35" s="32" t="s">
        <v>31</v>
      </c>
      <c r="C35" s="111">
        <f>VLOOKUP($A35,'Capital Additions'!$A:$AAE,C$1,FALSE)/1000</f>
        <v>1642.4337977974751</v>
      </c>
      <c r="D35" s="178">
        <f>VLOOKUP($A35,'Capital Additions'!$A:$AAE,D$1,FALSE)/1000</f>
        <v>1036.5755086699498</v>
      </c>
      <c r="E35" s="5">
        <f>VLOOKUP($A35,'Capital Additions'!$A:$AAE,E$1,FALSE)/1000</f>
        <v>854.87813829375807</v>
      </c>
      <c r="F35" s="5">
        <f>VLOOKUP($A35,'Capital Additions'!$A:$AAE,F$1,FALSE)/1000</f>
        <v>777.225529743366</v>
      </c>
      <c r="G35" s="185">
        <f>VLOOKUP($A35,'Capital Additions'!$A:$AAE,G$1,FALSE)/1000</f>
        <v>1181.768</v>
      </c>
      <c r="H35" s="185">
        <f>VLOOKUP($A35,'Capital Additions'!$A:$AAE,H$1,FALSE)/1000</f>
        <v>676.78599999999994</v>
      </c>
      <c r="I35" s="47">
        <f t="shared" si="5"/>
        <v>905.44663534141478</v>
      </c>
      <c r="J35" s="46">
        <f>VLOOKUP($A35,'Poles Additions'!$A:$AAB,J$1,FALSE)</f>
        <v>124</v>
      </c>
      <c r="K35" s="214">
        <f>VLOOKUP($A35,'Poles Additions'!$A:$AAB,K$1,FALSE)</f>
        <v>124</v>
      </c>
      <c r="L35" s="7">
        <f>VLOOKUP($A35,'Poles Additions'!$A:$AAB,L$1,FALSE)</f>
        <v>67</v>
      </c>
      <c r="M35" s="7">
        <f>VLOOKUP($A35,'Poles Additions'!$A:$AAB,M$1,FALSE)</f>
        <v>41</v>
      </c>
      <c r="N35" s="337">
        <f>VLOOKUP($A35,'Poles Additions'!$A:$AAB,N$1,FALSE)</f>
        <v>55</v>
      </c>
      <c r="O35" s="337">
        <f>VLOOKUP($A35,'Poles Additions'!$A:$AAB,O$1,FALSE)</f>
        <v>70</v>
      </c>
      <c r="P35" s="47">
        <f t="shared" si="6"/>
        <v>71.400000000000006</v>
      </c>
      <c r="Q35" s="46">
        <f t="shared" si="14"/>
        <v>13245.433853205444</v>
      </c>
      <c r="R35" s="214">
        <f t="shared" si="15"/>
        <v>8359.4799086286275</v>
      </c>
      <c r="S35" s="7">
        <f t="shared" si="16"/>
        <v>12759.375198414298</v>
      </c>
      <c r="T35" s="7">
        <f t="shared" si="17"/>
        <v>18956.720237643072</v>
      </c>
      <c r="U35" s="337">
        <f t="shared" si="18"/>
        <v>21486.69090909091</v>
      </c>
      <c r="V35" s="337">
        <f t="shared" si="12"/>
        <v>9668.3714285714286</v>
      </c>
      <c r="W35" s="47">
        <f t="shared" si="11"/>
        <v>14246.127536469667</v>
      </c>
    </row>
    <row r="36" spans="1:23" x14ac:dyDescent="0.25">
      <c r="A36" s="32" t="s">
        <v>33</v>
      </c>
      <c r="C36" s="111">
        <f>VLOOKUP($A36,'Capital Additions'!$A:$AAE,C$1,FALSE)/1000</f>
        <v>481.27492999999998</v>
      </c>
      <c r="D36" s="178">
        <f>VLOOKUP($A36,'Capital Additions'!$A:$AAE,D$1,FALSE)/1000</f>
        <v>365.00596000000002</v>
      </c>
      <c r="E36" s="5">
        <f>VLOOKUP($A36,'Capital Additions'!$A:$AAE,E$1,FALSE)/1000</f>
        <v>402.39019000000008</v>
      </c>
      <c r="F36" s="5">
        <f>VLOOKUP($A36,'Capital Additions'!$A:$AAE,F$1,FALSE)/1000</f>
        <v>397.28703999999999</v>
      </c>
      <c r="G36" s="185">
        <f>VLOOKUP($A36,'Capital Additions'!$A:$AAE,G$1,FALSE)/1000</f>
        <v>464.12367999999998</v>
      </c>
      <c r="H36" s="185">
        <f>VLOOKUP($A36,'Capital Additions'!$A:$AAE,H$1,FALSE)/1000</f>
        <v>931.81498999999997</v>
      </c>
      <c r="I36" s="47">
        <f t="shared" si="5"/>
        <v>512.12437199999999</v>
      </c>
      <c r="J36" s="46">
        <f>VLOOKUP($A36,'Poles Additions'!$A:$AAB,J$1,FALSE)</f>
        <v>44</v>
      </c>
      <c r="K36" s="214">
        <f>VLOOKUP($A36,'Poles Additions'!$A:$AAB,K$1,FALSE)</f>
        <v>44</v>
      </c>
      <c r="L36" s="7">
        <f>VLOOKUP($A36,'Poles Additions'!$A:$AAB,L$1,FALSE)</f>
        <v>26</v>
      </c>
      <c r="M36" s="7">
        <f>VLOOKUP($A36,'Poles Additions'!$A:$AAB,M$1,FALSE)</f>
        <v>29</v>
      </c>
      <c r="N36" s="337">
        <f>VLOOKUP($A36,'Poles Additions'!$A:$AAB,N$1,FALSE)</f>
        <v>78</v>
      </c>
      <c r="O36" s="337">
        <f>VLOOKUP($A36,'Poles Additions'!$A:$AAB,O$1,FALSE)</f>
        <v>157</v>
      </c>
      <c r="P36" s="47">
        <f t="shared" si="6"/>
        <v>66.8</v>
      </c>
      <c r="Q36" s="46">
        <f t="shared" si="14"/>
        <v>10938.066590909089</v>
      </c>
      <c r="R36" s="214">
        <f t="shared" si="15"/>
        <v>8295.59</v>
      </c>
      <c r="S36" s="7">
        <f t="shared" si="16"/>
        <v>15476.545769230772</v>
      </c>
      <c r="T36" s="7">
        <f t="shared" si="17"/>
        <v>13699.553103448276</v>
      </c>
      <c r="U36" s="337">
        <f t="shared" si="18"/>
        <v>5950.3035897435902</v>
      </c>
      <c r="V36" s="337">
        <f t="shared" si="12"/>
        <v>5935.1273248407642</v>
      </c>
      <c r="W36" s="47">
        <f t="shared" si="11"/>
        <v>9871.4239574526819</v>
      </c>
    </row>
    <row r="37" spans="1:23" x14ac:dyDescent="0.25">
      <c r="A37" s="32" t="s">
        <v>34</v>
      </c>
      <c r="C37" s="111">
        <f>VLOOKUP($A37,'Capital Additions'!$A:$AAE,C$1,FALSE)/1000</f>
        <v>720.87962000000005</v>
      </c>
      <c r="D37" s="178">
        <f>VLOOKUP($A37,'Capital Additions'!$A:$AAE,D$1,FALSE)/1000</f>
        <v>756.45303000000001</v>
      </c>
      <c r="E37" s="5">
        <f>VLOOKUP($A37,'Capital Additions'!$A:$AAE,E$1,FALSE)/1000</f>
        <v>989.48415</v>
      </c>
      <c r="F37" s="5">
        <f>VLOOKUP($A37,'Capital Additions'!$A:$AAE,F$1,FALSE)/1000</f>
        <v>733.37800000000004</v>
      </c>
      <c r="G37" s="185">
        <f>VLOOKUP($A37,'Capital Additions'!$A:$AAE,G$1,FALSE)/1000</f>
        <v>1556.4757999999999</v>
      </c>
      <c r="H37" s="185">
        <f>VLOOKUP($A37,'Capital Additions'!$A:$AAE,H$1,FALSE)/1000</f>
        <v>2215.2081400000002</v>
      </c>
      <c r="I37" s="47">
        <f t="shared" si="5"/>
        <v>1250.199824</v>
      </c>
      <c r="J37" s="46">
        <f>VLOOKUP($A37,'Poles Additions'!$A:$AAB,J$1,FALSE)</f>
        <v>94</v>
      </c>
      <c r="K37" s="214">
        <f>VLOOKUP($A37,'Poles Additions'!$A:$AAB,K$1,FALSE)</f>
        <v>94</v>
      </c>
      <c r="L37" s="7">
        <f>VLOOKUP($A37,'Poles Additions'!$A:$AAB,L$1,FALSE)</f>
        <v>95</v>
      </c>
      <c r="M37" s="7">
        <f>VLOOKUP($A37,'Poles Additions'!$A:$AAB,M$1,FALSE)</f>
        <v>95</v>
      </c>
      <c r="N37" s="337">
        <f>VLOOKUP($A37,'Poles Additions'!$A:$AAB,N$1,FALSE)</f>
        <v>128</v>
      </c>
      <c r="O37" s="337">
        <f>VLOOKUP($A37,'Poles Additions'!$A:$AAB,O$1,FALSE)</f>
        <v>142</v>
      </c>
      <c r="P37" s="47">
        <f t="shared" si="6"/>
        <v>110.8</v>
      </c>
      <c r="Q37" s="46">
        <f t="shared" si="14"/>
        <v>7668.9321276595756</v>
      </c>
      <c r="R37" s="214">
        <f t="shared" si="15"/>
        <v>8047.3726595744693</v>
      </c>
      <c r="S37" s="7">
        <f t="shared" si="16"/>
        <v>10415.622631578948</v>
      </c>
      <c r="T37" s="7">
        <f t="shared" si="17"/>
        <v>7719.7684210526322</v>
      </c>
      <c r="U37" s="337">
        <f t="shared" si="18"/>
        <v>12159.9671875</v>
      </c>
      <c r="V37" s="337">
        <f t="shared" si="12"/>
        <v>15600.057323943664</v>
      </c>
      <c r="W37" s="47">
        <f t="shared" si="11"/>
        <v>10788.557644729943</v>
      </c>
    </row>
    <row r="38" spans="1:23" x14ac:dyDescent="0.25">
      <c r="A38" s="32" t="s">
        <v>35</v>
      </c>
      <c r="C38" s="111">
        <f>VLOOKUP($A38,'Capital Additions'!$A:$AAE,C$1,FALSE)/1000</f>
        <v>1200.3224099999998</v>
      </c>
      <c r="D38" s="178">
        <f>VLOOKUP($A38,'Capital Additions'!$A:$AAE,D$1,FALSE)/1000</f>
        <v>1725.69291</v>
      </c>
      <c r="E38" s="5">
        <f>VLOOKUP($A38,'Capital Additions'!$A:$AAE,E$1,FALSE)/1000</f>
        <v>1797.7473600000005</v>
      </c>
      <c r="F38" s="5">
        <f>VLOOKUP($A38,'Capital Additions'!$A:$AAE,F$1,FALSE)/1000</f>
        <v>2716.4029999999998</v>
      </c>
      <c r="G38" s="185">
        <f>VLOOKUP($A38,'Capital Additions'!$A:$AAE,G$1,FALSE)/1000</f>
        <v>1904.5252399999995</v>
      </c>
      <c r="H38" s="185">
        <f>VLOOKUP($A38,'Capital Additions'!$A:$AAE,H$1,FALSE)/1000</f>
        <v>2386.2492999999999</v>
      </c>
      <c r="I38" s="47">
        <f t="shared" si="5"/>
        <v>2106.1235619999998</v>
      </c>
      <c r="J38" s="46">
        <f>VLOOKUP($A38,'Poles Additions'!$A:$AAB,J$1,FALSE)</f>
        <v>706</v>
      </c>
      <c r="K38" s="214">
        <f>VLOOKUP($A38,'Poles Additions'!$A:$AAB,K$1,FALSE)</f>
        <v>706</v>
      </c>
      <c r="L38" s="7">
        <f>VLOOKUP($A38,'Poles Additions'!$A:$AAB,L$1,FALSE)</f>
        <v>392</v>
      </c>
      <c r="M38" s="7">
        <f>VLOOKUP($A38,'Poles Additions'!$A:$AAB,M$1,FALSE)</f>
        <v>563</v>
      </c>
      <c r="N38" s="337">
        <f>VLOOKUP($A38,'Poles Additions'!$A:$AAB,N$1,FALSE)</f>
        <v>452</v>
      </c>
      <c r="O38" s="337">
        <f>VLOOKUP($A38,'Poles Additions'!$A:$AAB,O$1,FALSE)</f>
        <v>329</v>
      </c>
      <c r="P38" s="47">
        <f t="shared" si="6"/>
        <v>488.4</v>
      </c>
      <c r="Q38" s="46">
        <f t="shared" si="14"/>
        <v>1700.1733852691214</v>
      </c>
      <c r="R38" s="214">
        <f t="shared" si="15"/>
        <v>2444.3242351274789</v>
      </c>
      <c r="S38" s="7">
        <f t="shared" si="16"/>
        <v>4586.0902040816336</v>
      </c>
      <c r="T38" s="7">
        <f t="shared" si="17"/>
        <v>4824.8721136767308</v>
      </c>
      <c r="U38" s="337">
        <f t="shared" si="18"/>
        <v>4213.5514159292024</v>
      </c>
      <c r="V38" s="337">
        <f t="shared" si="12"/>
        <v>7253.0373860182372</v>
      </c>
      <c r="W38" s="47">
        <f t="shared" si="11"/>
        <v>4664.3750709666565</v>
      </c>
    </row>
    <row r="39" spans="1:23" x14ac:dyDescent="0.25">
      <c r="A39" s="32" t="s">
        <v>36</v>
      </c>
      <c r="C39" s="111">
        <f>VLOOKUP($A39,'Capital Additions'!$A:$AAE,C$1,FALSE)/1000</f>
        <v>1061.00353</v>
      </c>
      <c r="D39" s="178">
        <f>VLOOKUP($A39,'Capital Additions'!$A:$AAE,D$1,FALSE)/1000</f>
        <v>1678.2862600000001</v>
      </c>
      <c r="E39" s="5">
        <f>VLOOKUP($A39,'Capital Additions'!$A:$AAE,E$1,FALSE)/1000</f>
        <v>953.57366999999999</v>
      </c>
      <c r="F39" s="5">
        <f>VLOOKUP($A39,'Capital Additions'!$A:$AAE,F$1,FALSE)/1000</f>
        <v>2434.49071</v>
      </c>
      <c r="G39" s="185">
        <f>VLOOKUP($A39,'Capital Additions'!$A:$AAE,G$1,FALSE)/1000</f>
        <v>1352.817</v>
      </c>
      <c r="H39" s="185">
        <f>VLOOKUP($A39,'Capital Additions'!$A:$AAE,H$1,FALSE)/1000</f>
        <v>2756.92373</v>
      </c>
      <c r="I39" s="47">
        <f t="shared" si="5"/>
        <v>1835.2182740000001</v>
      </c>
      <c r="J39" s="46">
        <f>VLOOKUP($A39,'Poles Additions'!$A:$AAB,J$1,FALSE)</f>
        <v>207</v>
      </c>
      <c r="K39" s="214">
        <f>VLOOKUP($A39,'Poles Additions'!$A:$AAB,K$1,FALSE)</f>
        <v>207</v>
      </c>
      <c r="L39" s="7">
        <f>VLOOKUP($A39,'Poles Additions'!$A:$AAB,L$1,FALSE)</f>
        <v>117</v>
      </c>
      <c r="M39" s="7">
        <f>VLOOKUP($A39,'Poles Additions'!$A:$AAB,M$1,FALSE)</f>
        <v>347</v>
      </c>
      <c r="N39" s="337">
        <f>VLOOKUP($A39,'Poles Additions'!$A:$AAB,N$1,FALSE)</f>
        <v>166</v>
      </c>
      <c r="O39" s="337">
        <f>VLOOKUP($A39,'Poles Additions'!$A:$AAB,O$1,FALSE)</f>
        <v>160</v>
      </c>
      <c r="P39" s="47">
        <f t="shared" si="6"/>
        <v>199.4</v>
      </c>
      <c r="Q39" s="46">
        <f t="shared" si="14"/>
        <v>5125.6209178743957</v>
      </c>
      <c r="R39" s="214">
        <f t="shared" si="15"/>
        <v>8107.66309178744</v>
      </c>
      <c r="S39" s="7">
        <f t="shared" si="16"/>
        <v>8150.2023076923069</v>
      </c>
      <c r="T39" s="7">
        <f t="shared" si="17"/>
        <v>7015.8233717579251</v>
      </c>
      <c r="U39" s="337">
        <f t="shared" si="18"/>
        <v>8149.5</v>
      </c>
      <c r="V39" s="337">
        <f t="shared" si="12"/>
        <v>17230.773312499998</v>
      </c>
      <c r="W39" s="47">
        <f t="shared" si="11"/>
        <v>9730.7924167475339</v>
      </c>
    </row>
    <row r="40" spans="1:23" x14ac:dyDescent="0.25">
      <c r="A40" s="32" t="s">
        <v>37</v>
      </c>
      <c r="C40" s="111">
        <f>VLOOKUP($A40,'Capital Additions'!$A:$AAE,C$1,FALSE)/1000</f>
        <v>1759.418799999997</v>
      </c>
      <c r="D40" s="178">
        <f>VLOOKUP($A40,'Capital Additions'!$A:$AAE,D$1,FALSE)/1000</f>
        <v>437.53331000000202</v>
      </c>
      <c r="E40" s="5">
        <f>VLOOKUP($A40,'Capital Additions'!$A:$AAE,E$1,FALSE)/1000</f>
        <v>955.35176999999999</v>
      </c>
      <c r="F40" s="5">
        <f>VLOOKUP($A40,'Capital Additions'!$A:$AAE,F$1,FALSE)/1000</f>
        <v>337.09982999999795</v>
      </c>
      <c r="G40" s="185">
        <f>VLOOKUP($A40,'Capital Additions'!$A:$AAE,G$1,FALSE)/1000</f>
        <v>1145.7891200000038</v>
      </c>
      <c r="H40" s="185">
        <f>VLOOKUP($A40,'Capital Additions'!$A:$AAE,H$1,FALSE)/1000</f>
        <v>1082.2241999999999</v>
      </c>
      <c r="I40" s="47">
        <f t="shared" si="5"/>
        <v>791.5996460000008</v>
      </c>
      <c r="J40" s="46">
        <f>VLOOKUP($A40,'Poles Additions'!$A:$AAB,J$1,FALSE)</f>
        <v>95</v>
      </c>
      <c r="K40" s="214">
        <f>VLOOKUP($A40,'Poles Additions'!$A:$AAB,K$1,FALSE)</f>
        <v>95</v>
      </c>
      <c r="L40" s="7">
        <f>VLOOKUP($A40,'Poles Additions'!$A:$AAB,L$1,FALSE)</f>
        <v>181</v>
      </c>
      <c r="M40" s="7">
        <f>VLOOKUP($A40,'Poles Additions'!$A:$AAB,M$1,FALSE)</f>
        <v>66</v>
      </c>
      <c r="N40" s="337">
        <f>VLOOKUP($A40,'Poles Additions'!$A:$AAB,N$1,FALSE)</f>
        <v>18</v>
      </c>
      <c r="O40" s="337">
        <f>VLOOKUP($A40,'Poles Additions'!$A:$AAB,O$1,FALSE)</f>
        <v>179</v>
      </c>
      <c r="P40" s="47">
        <f t="shared" si="6"/>
        <v>107.8</v>
      </c>
      <c r="Q40" s="46">
        <f t="shared" si="14"/>
        <v>18520.197894736812</v>
      </c>
      <c r="R40" s="214">
        <f t="shared" si="15"/>
        <v>4605.6137894737049</v>
      </c>
      <c r="S40" s="7">
        <f t="shared" si="16"/>
        <v>5278.1865745856348</v>
      </c>
      <c r="T40" s="7">
        <f t="shared" si="17"/>
        <v>5107.5731818181512</v>
      </c>
      <c r="U40" s="337">
        <f t="shared" si="18"/>
        <v>63654.951111111324</v>
      </c>
      <c r="V40" s="337">
        <f t="shared" si="12"/>
        <v>6045.9452513966471</v>
      </c>
      <c r="W40" s="47">
        <f t="shared" si="11"/>
        <v>16938.453981677092</v>
      </c>
    </row>
    <row r="41" spans="1:23" x14ac:dyDescent="0.25">
      <c r="A41" s="32" t="s">
        <v>38</v>
      </c>
      <c r="C41" s="111">
        <f>VLOOKUP($A41,'Capital Additions'!$A:$AAE,C$1,FALSE)/1000</f>
        <v>2255.688019999995</v>
      </c>
      <c r="D41" s="178">
        <f>VLOOKUP($A41,'Capital Additions'!$A:$AAE,D$1,FALSE)/1000</f>
        <v>2347.0195899999994</v>
      </c>
      <c r="E41" s="5">
        <f>VLOOKUP($A41,'Capital Additions'!$A:$AAE,E$1,FALSE)/1000</f>
        <v>2012.2028400000038</v>
      </c>
      <c r="F41" s="5">
        <f>VLOOKUP($A41,'Capital Additions'!$A:$AAE,F$1,FALSE)/1000</f>
        <v>6005.1198399999894</v>
      </c>
      <c r="G41" s="185">
        <f>VLOOKUP($A41,'Capital Additions'!$A:$AAE,G$1,FALSE)/1000</f>
        <v>2814.2920200000071</v>
      </c>
      <c r="H41" s="185">
        <f>VLOOKUP($A41,'Capital Additions'!$A:$AAE,H$1,FALSE)/1000</f>
        <v>2173.2416800000001</v>
      </c>
      <c r="I41" s="47">
        <f t="shared" si="5"/>
        <v>3070.3751940000002</v>
      </c>
      <c r="J41" s="46">
        <f>VLOOKUP($A41,'Poles Additions'!$A:$AAB,J$1,FALSE)</f>
        <v>440</v>
      </c>
      <c r="K41" s="214">
        <f>VLOOKUP($A41,'Poles Additions'!$A:$AAB,K$1,FALSE)</f>
        <v>440</v>
      </c>
      <c r="L41" s="7">
        <f>VLOOKUP($A41,'Poles Additions'!$A:$AAB,L$1,FALSE)</f>
        <v>450</v>
      </c>
      <c r="M41" s="7">
        <f>VLOOKUP($A41,'Poles Additions'!$A:$AAB,M$1,FALSE)</f>
        <v>415</v>
      </c>
      <c r="N41" s="337">
        <f>VLOOKUP($A41,'Poles Additions'!$A:$AAB,N$1,FALSE)</f>
        <v>349</v>
      </c>
      <c r="O41" s="337">
        <f>VLOOKUP($A41,'Poles Additions'!$A:$AAB,O$1,FALSE)</f>
        <v>313</v>
      </c>
      <c r="P41" s="47">
        <f t="shared" si="6"/>
        <v>393.4</v>
      </c>
      <c r="Q41" s="46">
        <f t="shared" si="14"/>
        <v>5126.5636818181711</v>
      </c>
      <c r="R41" s="214">
        <f t="shared" si="15"/>
        <v>5334.1354318181802</v>
      </c>
      <c r="S41" s="7">
        <f t="shared" si="16"/>
        <v>4471.5618666666751</v>
      </c>
      <c r="T41" s="7">
        <f t="shared" si="17"/>
        <v>14470.1682891566</v>
      </c>
      <c r="U41" s="337">
        <f t="shared" si="18"/>
        <v>8063.8739828080443</v>
      </c>
      <c r="V41" s="337">
        <f t="shared" si="12"/>
        <v>6943.264153354633</v>
      </c>
      <c r="W41" s="47">
        <f t="shared" si="11"/>
        <v>7856.6007447608263</v>
      </c>
    </row>
    <row r="42" spans="1:23" x14ac:dyDescent="0.25">
      <c r="A42" s="32" t="s">
        <v>39</v>
      </c>
      <c r="C42" s="111">
        <f>VLOOKUP($A42,'Capital Additions'!$A:$AAE,C$1,FALSE)/1000</f>
        <v>200.27699999999999</v>
      </c>
      <c r="D42" s="178">
        <f>VLOOKUP($A42,'Capital Additions'!$A:$AAE,D$1,FALSE)/1000</f>
        <v>805.54729000000009</v>
      </c>
      <c r="E42" s="5">
        <f>VLOOKUP($A42,'Capital Additions'!$A:$AAE,E$1,FALSE)/1000</f>
        <v>472.27285999999998</v>
      </c>
      <c r="F42" s="5">
        <f>VLOOKUP($A42,'Capital Additions'!$A:$AAE,F$1,FALSE)/1000</f>
        <v>266.41334999999998</v>
      </c>
      <c r="G42" s="185">
        <f>VLOOKUP($A42,'Capital Additions'!$A:$AAE,G$1,FALSE)/1000</f>
        <v>541.25386000000003</v>
      </c>
      <c r="H42" s="185">
        <f>VLOOKUP($A42,'Capital Additions'!$A:$AAE,H$1,FALSE)/1000</f>
        <v>305.31925000000001</v>
      </c>
      <c r="I42" s="47">
        <f t="shared" si="5"/>
        <v>478.16132200000004</v>
      </c>
      <c r="J42" s="46">
        <f>VLOOKUP($A42,'Poles Additions'!$A:$AAB,J$1,FALSE)</f>
        <v>137</v>
      </c>
      <c r="K42" s="214">
        <f>VLOOKUP($A42,'Poles Additions'!$A:$AAB,K$1,FALSE)</f>
        <v>137</v>
      </c>
      <c r="L42" s="7">
        <f>VLOOKUP($A42,'Poles Additions'!$A:$AAB,L$1,FALSE)</f>
        <v>145</v>
      </c>
      <c r="M42" s="7">
        <f>VLOOKUP($A42,'Poles Additions'!$A:$AAB,M$1,FALSE)</f>
        <v>56</v>
      </c>
      <c r="N42" s="337">
        <f>VLOOKUP($A42,'Poles Additions'!$A:$AAB,N$1,FALSE)</f>
        <v>116</v>
      </c>
      <c r="O42" s="337">
        <f>VLOOKUP($A42,'Poles Additions'!$A:$AAB,O$1,FALSE)</f>
        <v>135</v>
      </c>
      <c r="P42" s="47">
        <f t="shared" si="6"/>
        <v>117.8</v>
      </c>
      <c r="Q42" s="46">
        <f t="shared" si="14"/>
        <v>1461.8759124087589</v>
      </c>
      <c r="R42" s="214">
        <f t="shared" si="15"/>
        <v>5879.9072262773734</v>
      </c>
      <c r="S42" s="7">
        <f t="shared" si="16"/>
        <v>3257.0542068965515</v>
      </c>
      <c r="T42" s="7">
        <f t="shared" si="17"/>
        <v>4757.3812499999995</v>
      </c>
      <c r="U42" s="337">
        <f t="shared" si="18"/>
        <v>4665.9815517241377</v>
      </c>
      <c r="V42" s="337">
        <f t="shared" si="12"/>
        <v>2261.6240740740741</v>
      </c>
      <c r="W42" s="47">
        <f t="shared" si="11"/>
        <v>4164.3896617944265</v>
      </c>
    </row>
    <row r="43" spans="1:23" x14ac:dyDescent="0.25">
      <c r="A43" s="32" t="s">
        <v>40</v>
      </c>
      <c r="C43" s="111">
        <f>VLOOKUP($A43,'Capital Additions'!$A:$AAE,C$1,FALSE)/1000</f>
        <v>1234.78494</v>
      </c>
      <c r="D43" s="178">
        <f>VLOOKUP($A43,'Capital Additions'!$A:$AAE,D$1,FALSE)/1000</f>
        <v>1182.8198900000002</v>
      </c>
      <c r="E43" s="5">
        <f>VLOOKUP($A43,'Capital Additions'!$A:$AAE,E$1,FALSE)/1000</f>
        <v>1504.92175</v>
      </c>
      <c r="F43" s="5">
        <f>VLOOKUP($A43,'Capital Additions'!$A:$AAE,F$1,FALSE)/1000</f>
        <v>1517.84584</v>
      </c>
      <c r="G43" s="185">
        <f>VLOOKUP($A43,'Capital Additions'!$A:$AAE,G$1,FALSE)/1000</f>
        <v>1938.2169699999997</v>
      </c>
      <c r="H43" s="185">
        <f>VLOOKUP($A43,'Capital Additions'!$A:$AAE,H$1,FALSE)/1000</f>
        <v>1422.4756200000002</v>
      </c>
      <c r="I43" s="47">
        <f t="shared" si="5"/>
        <v>1513.2560140000001</v>
      </c>
      <c r="J43" s="46">
        <f>VLOOKUP($A43,'Poles Additions'!$A:$AAB,J$1,FALSE)</f>
        <v>124</v>
      </c>
      <c r="K43" s="214">
        <f>VLOOKUP($A43,'Poles Additions'!$A:$AAB,K$1,FALSE)</f>
        <v>124</v>
      </c>
      <c r="L43" s="7">
        <f>VLOOKUP($A43,'Poles Additions'!$A:$AAB,L$1,FALSE)</f>
        <v>163</v>
      </c>
      <c r="M43" s="7">
        <f>VLOOKUP($A43,'Poles Additions'!$A:$AAB,M$1,FALSE)</f>
        <v>127</v>
      </c>
      <c r="N43" s="337">
        <f>VLOOKUP($A43,'Poles Additions'!$A:$AAB,N$1,FALSE)</f>
        <v>140</v>
      </c>
      <c r="O43" s="337">
        <f>VLOOKUP($A43,'Poles Additions'!$A:$AAB,O$1,FALSE)</f>
        <v>152</v>
      </c>
      <c r="P43" s="47">
        <f t="shared" si="6"/>
        <v>141.19999999999999</v>
      </c>
      <c r="Q43" s="46">
        <f t="shared" si="14"/>
        <v>9957.9430645161301</v>
      </c>
      <c r="R43" s="214">
        <f t="shared" si="15"/>
        <v>9538.8700806451634</v>
      </c>
      <c r="S43" s="7">
        <f t="shared" si="16"/>
        <v>9232.6487730061344</v>
      </c>
      <c r="T43" s="7">
        <f t="shared" si="17"/>
        <v>11951.542047244095</v>
      </c>
      <c r="U43" s="337">
        <f t="shared" si="18"/>
        <v>13844.406928571427</v>
      </c>
      <c r="V43" s="337">
        <f t="shared" si="12"/>
        <v>9358.3922368421063</v>
      </c>
      <c r="W43" s="47">
        <f t="shared" si="11"/>
        <v>10785.172013261785</v>
      </c>
    </row>
    <row r="44" spans="1:23" x14ac:dyDescent="0.25">
      <c r="A44" s="32" t="s">
        <v>41</v>
      </c>
      <c r="C44" s="111">
        <f>VLOOKUP($A44,'Capital Additions'!$A:$AAE,C$1,FALSE)/1000</f>
        <v>283.26782000000003</v>
      </c>
      <c r="D44" s="178">
        <f>VLOOKUP($A44,'Capital Additions'!$A:$AAE,D$1,FALSE)/1000</f>
        <v>281.13822999999996</v>
      </c>
      <c r="E44" s="5">
        <f>VLOOKUP($A44,'Capital Additions'!$A:$AAE,E$1,FALSE)/1000</f>
        <v>230.00107999999997</v>
      </c>
      <c r="F44" s="5">
        <f>VLOOKUP($A44,'Capital Additions'!$A:$AAE,F$1,FALSE)/1000</f>
        <v>178.88499999999999</v>
      </c>
      <c r="G44" s="185">
        <f>VLOOKUP($A44,'Capital Additions'!$A:$AAE,G$1,FALSE)/1000</f>
        <v>206.42804999999998</v>
      </c>
      <c r="H44" s="185">
        <f>VLOOKUP($A44,'Capital Additions'!$A:$AAE,H$1,FALSE)/1000</f>
        <v>190.69757000000001</v>
      </c>
      <c r="I44" s="47">
        <f t="shared" si="5"/>
        <v>217.42998599999996</v>
      </c>
      <c r="J44" s="46">
        <f>VLOOKUP($A44,'Poles Additions'!$A:$AAB,J$1,FALSE)</f>
        <v>100</v>
      </c>
      <c r="K44" s="214">
        <f>VLOOKUP($A44,'Poles Additions'!$A:$AAB,K$1,FALSE)</f>
        <v>100</v>
      </c>
      <c r="L44" s="7">
        <f>VLOOKUP($A44,'Poles Additions'!$A:$AAB,L$1,FALSE)</f>
        <v>98</v>
      </c>
      <c r="M44" s="7">
        <f>VLOOKUP($A44,'Poles Additions'!$A:$AAB,M$1,FALSE)</f>
        <v>55</v>
      </c>
      <c r="N44" s="337">
        <f>VLOOKUP($A44,'Poles Additions'!$A:$AAB,N$1,FALSE)</f>
        <v>50</v>
      </c>
      <c r="O44" s="337">
        <f>VLOOKUP($A44,'Poles Additions'!$A:$AAB,O$1,FALSE)</f>
        <v>16</v>
      </c>
      <c r="P44" s="47">
        <f t="shared" si="6"/>
        <v>63.8</v>
      </c>
      <c r="Q44" s="46">
        <f t="shared" si="14"/>
        <v>2832.6782000000003</v>
      </c>
      <c r="R44" s="214">
        <f t="shared" si="15"/>
        <v>2811.3822999999998</v>
      </c>
      <c r="S44" s="7">
        <f t="shared" si="16"/>
        <v>2346.9497959183673</v>
      </c>
      <c r="T44" s="7">
        <f t="shared" si="17"/>
        <v>3252.454545454545</v>
      </c>
      <c r="U44" s="337">
        <f t="shared" si="18"/>
        <v>4128.5609999999997</v>
      </c>
      <c r="V44" s="337">
        <f t="shared" si="12"/>
        <v>11918.598125</v>
      </c>
      <c r="W44" s="47">
        <f t="shared" si="11"/>
        <v>4891.5891532745827</v>
      </c>
    </row>
    <row r="45" spans="1:23" x14ac:dyDescent="0.25">
      <c r="A45" s="32" t="s">
        <v>42</v>
      </c>
      <c r="C45" s="111">
        <f>VLOOKUP($A45,'Capital Additions'!$A:$AAE,C$1,FALSE)/1000</f>
        <v>1730.9212590817981</v>
      </c>
      <c r="D45" s="178">
        <f>VLOOKUP($A45,'Capital Additions'!$A:$AAE,D$1,FALSE)/1000</f>
        <v>1570.6998279360805</v>
      </c>
      <c r="E45" s="5">
        <f>VLOOKUP($A45,'Capital Additions'!$A:$AAE,E$1,FALSE)/1000</f>
        <v>3874.6256180953087</v>
      </c>
      <c r="F45" s="5">
        <f>VLOOKUP($A45,'Capital Additions'!$A:$AAE,F$1,FALSE)/1000</f>
        <v>3029.5918900000001</v>
      </c>
      <c r="G45" s="185">
        <f>VLOOKUP($A45,'Capital Additions'!$A:$AAE,G$1,FALSE)/1000</f>
        <v>1741.083053569145</v>
      </c>
      <c r="H45" s="185">
        <f>VLOOKUP($A45,'Capital Additions'!$A:$AAE,H$1,FALSE)/1000</f>
        <v>4577.3779977772092</v>
      </c>
      <c r="I45" s="47">
        <f t="shared" si="5"/>
        <v>2958.6756774755486</v>
      </c>
      <c r="J45" s="46">
        <f>VLOOKUP($A45,'Poles Additions'!$A:$AAB,J$1,FALSE)</f>
        <v>154</v>
      </c>
      <c r="K45" s="214">
        <f>VLOOKUP($A45,'Poles Additions'!$A:$AAB,K$1,FALSE)</f>
        <v>154</v>
      </c>
      <c r="L45" s="7">
        <f>VLOOKUP($A45,'Poles Additions'!$A:$AAB,L$1,FALSE)</f>
        <v>298</v>
      </c>
      <c r="M45" s="7">
        <f>VLOOKUP($A45,'Poles Additions'!$A:$AAB,M$1,FALSE)</f>
        <v>179</v>
      </c>
      <c r="N45" s="337">
        <f>VLOOKUP($A45,'Poles Additions'!$A:$AAB,N$1,FALSE)</f>
        <v>52</v>
      </c>
      <c r="O45" s="337">
        <f>VLOOKUP($A45,'Poles Additions'!$A:$AAB,O$1,FALSE)</f>
        <v>82</v>
      </c>
      <c r="P45" s="47">
        <f t="shared" si="6"/>
        <v>153</v>
      </c>
      <c r="Q45" s="46">
        <f t="shared" si="14"/>
        <v>11239.748435596091</v>
      </c>
      <c r="R45" s="214">
        <f t="shared" si="15"/>
        <v>10199.349532052471</v>
      </c>
      <c r="S45" s="7">
        <f t="shared" si="16"/>
        <v>13002.099389581574</v>
      </c>
      <c r="T45" s="7">
        <f t="shared" si="17"/>
        <v>16925.094357541901</v>
      </c>
      <c r="U45" s="337">
        <f t="shared" si="18"/>
        <v>33482.36641479125</v>
      </c>
      <c r="V45" s="337">
        <f t="shared" si="12"/>
        <v>55821.682899722065</v>
      </c>
      <c r="W45" s="47">
        <f t="shared" si="11"/>
        <v>25886.118518737854</v>
      </c>
    </row>
    <row r="46" spans="1:23" x14ac:dyDescent="0.25">
      <c r="A46" s="32" t="s">
        <v>43</v>
      </c>
      <c r="C46" s="111">
        <f>VLOOKUP($A46,'Capital Additions'!$A:$AAE,C$1,FALSE)/1000</f>
        <v>137.52433000000002</v>
      </c>
      <c r="D46" s="178">
        <f>VLOOKUP($A46,'Capital Additions'!$A:$AAE,D$1,FALSE)/1000</f>
        <v>205.18764999999999</v>
      </c>
      <c r="E46" s="5">
        <f>VLOOKUP($A46,'Capital Additions'!$A:$AAE,E$1,FALSE)/1000</f>
        <v>196.31491999999997</v>
      </c>
      <c r="F46" s="5">
        <f>VLOOKUP($A46,'Capital Additions'!$A:$AAE,F$1,FALSE)/1000</f>
        <v>214.65241</v>
      </c>
      <c r="G46" s="185">
        <f>VLOOKUP($A46,'Capital Additions'!$A:$AAE,G$1,FALSE)/1000</f>
        <v>315.34017999999998</v>
      </c>
      <c r="H46" s="185">
        <f>VLOOKUP($A46,'Capital Additions'!$A:$AAE,H$1,FALSE)/1000</f>
        <v>176.34308999999999</v>
      </c>
      <c r="I46" s="47">
        <f t="shared" si="5"/>
        <v>221.56765000000001</v>
      </c>
      <c r="J46" s="46">
        <f>VLOOKUP($A46,'Poles Additions'!$A:$AAB,J$1,FALSE)</f>
        <v>40</v>
      </c>
      <c r="K46" s="214">
        <f>VLOOKUP($A46,'Poles Additions'!$A:$AAB,K$1,FALSE)</f>
        <v>40</v>
      </c>
      <c r="L46" s="7">
        <f>VLOOKUP($A46,'Poles Additions'!$A:$AAB,L$1,FALSE)</f>
        <v>25</v>
      </c>
      <c r="M46" s="7">
        <f>VLOOKUP($A46,'Poles Additions'!$A:$AAB,M$1,FALSE)</f>
        <v>36</v>
      </c>
      <c r="N46" s="337">
        <f>VLOOKUP($A46,'Poles Additions'!$A:$AAB,N$1,FALSE)</f>
        <v>41</v>
      </c>
      <c r="O46" s="337">
        <f>VLOOKUP($A46,'Poles Additions'!$A:$AAB,O$1,FALSE)</f>
        <v>23</v>
      </c>
      <c r="P46" s="47">
        <f t="shared" si="6"/>
        <v>33</v>
      </c>
      <c r="Q46" s="46">
        <f t="shared" si="14"/>
        <v>3438.1082500000002</v>
      </c>
      <c r="R46" s="214">
        <f t="shared" si="15"/>
        <v>5129.6912499999999</v>
      </c>
      <c r="S46" s="7">
        <f t="shared" si="16"/>
        <v>7852.5967999999984</v>
      </c>
      <c r="T46" s="7">
        <f t="shared" si="17"/>
        <v>5962.5669444444438</v>
      </c>
      <c r="U46" s="337">
        <f t="shared" si="18"/>
        <v>7691.2239024390237</v>
      </c>
      <c r="V46" s="337">
        <f t="shared" si="12"/>
        <v>7667.090869565217</v>
      </c>
      <c r="W46" s="47">
        <f t="shared" si="11"/>
        <v>6860.6339532897373</v>
      </c>
    </row>
    <row r="47" spans="1:23" x14ac:dyDescent="0.25">
      <c r="A47" s="32" t="s">
        <v>44</v>
      </c>
      <c r="C47" s="111">
        <f>VLOOKUP($A47,'Capital Additions'!$A:$AAE,C$1,FALSE)/1000</f>
        <v>2255.9154985699997</v>
      </c>
      <c r="D47" s="178">
        <f>VLOOKUP($A47,'Capital Additions'!$A:$AAE,D$1,FALSE)/1000</f>
        <v>236.45395999999997</v>
      </c>
      <c r="E47" s="5">
        <f>VLOOKUP($A47,'Capital Additions'!$A:$AAE,E$1,FALSE)/1000</f>
        <v>7579.6258799999996</v>
      </c>
      <c r="F47" s="5">
        <f>VLOOKUP($A47,'Capital Additions'!$A:$AAE,F$1,FALSE)/1000</f>
        <v>7033.4480000000003</v>
      </c>
      <c r="G47" s="185">
        <f>VLOOKUP($A47,'Capital Additions'!$A:$AAE,G$1,FALSE)/1000</f>
        <v>7615.1660000000002</v>
      </c>
      <c r="H47" s="185">
        <f>VLOOKUP($A47,'Capital Additions'!$A:$AAE,H$1,FALSE)/1000</f>
        <v>730.11900000000003</v>
      </c>
      <c r="I47" s="47">
        <f t="shared" si="5"/>
        <v>4638.9625679999999</v>
      </c>
      <c r="J47" s="46">
        <f>VLOOKUP($A47,'Poles Additions'!$A:$AAB,J$1,FALSE)</f>
        <v>369</v>
      </c>
      <c r="K47" s="214">
        <f>VLOOKUP($A47,'Poles Additions'!$A:$AAB,K$1,FALSE)</f>
        <v>369</v>
      </c>
      <c r="L47" s="7">
        <f>VLOOKUP($A47,'Poles Additions'!$A:$AAB,L$1,FALSE)</f>
        <v>252</v>
      </c>
      <c r="M47" s="7">
        <f>VLOOKUP($A47,'Poles Additions'!$A:$AAB,M$1,FALSE)</f>
        <v>533</v>
      </c>
      <c r="N47" s="337">
        <f>VLOOKUP($A47,'Poles Additions'!$A:$AAB,N$1,FALSE)</f>
        <v>262</v>
      </c>
      <c r="O47" s="337">
        <f>VLOOKUP($A47,'Poles Additions'!$A:$AAB,O$1,FALSE)</f>
        <v>310</v>
      </c>
      <c r="P47" s="47">
        <f t="shared" si="6"/>
        <v>345.2</v>
      </c>
      <c r="Q47" s="46">
        <f t="shared" si="14"/>
        <v>6113.5921370460692</v>
      </c>
      <c r="R47" s="214">
        <f t="shared" si="15"/>
        <v>640.79663956639558</v>
      </c>
      <c r="S47" s="7">
        <f t="shared" si="16"/>
        <v>30077.880476190476</v>
      </c>
      <c r="T47" s="7">
        <f t="shared" si="17"/>
        <v>13195.962476547842</v>
      </c>
      <c r="U47" s="337">
        <f t="shared" si="18"/>
        <v>29065.519083969466</v>
      </c>
      <c r="V47" s="337">
        <f t="shared" si="12"/>
        <v>2355.2225806451611</v>
      </c>
      <c r="W47" s="47">
        <f t="shared" si="11"/>
        <v>15067.076251383867</v>
      </c>
    </row>
    <row r="48" spans="1:23" x14ac:dyDescent="0.25">
      <c r="A48" s="32" t="s">
        <v>45</v>
      </c>
      <c r="C48" s="111">
        <f>VLOOKUP($A48,'Capital Additions'!$A:$AAE,C$1,FALSE)/1000</f>
        <v>162.87907000000001</v>
      </c>
      <c r="D48" s="178">
        <f>VLOOKUP($A48,'Capital Additions'!$A:$AAE,D$1,FALSE)/1000</f>
        <v>169.61867999999998</v>
      </c>
      <c r="E48" s="5">
        <f>VLOOKUP($A48,'Capital Additions'!$A:$AAE,E$1,FALSE)/1000</f>
        <v>147.24497</v>
      </c>
      <c r="F48" s="5">
        <f>VLOOKUP($A48,'Capital Additions'!$A:$AAE,F$1,FALSE)/1000</f>
        <v>59.280980000000007</v>
      </c>
      <c r="G48" s="185">
        <f>VLOOKUP($A48,'Capital Additions'!$A:$AAE,G$1,FALSE)/1000</f>
        <v>271.85494</v>
      </c>
      <c r="H48" s="185">
        <f>VLOOKUP($A48,'Capital Additions'!$A:$AAE,H$1,FALSE)/1000</f>
        <v>265.37016</v>
      </c>
      <c r="I48" s="47">
        <f t="shared" si="5"/>
        <v>182.67394599999997</v>
      </c>
      <c r="J48" s="46">
        <f>VLOOKUP($A48,'Poles Additions'!$A:$AAB,J$1,FALSE)</f>
        <v>85</v>
      </c>
      <c r="K48" s="214">
        <f>VLOOKUP($A48,'Poles Additions'!$A:$AAB,K$1,FALSE)</f>
        <v>85</v>
      </c>
      <c r="L48" s="7">
        <f>VLOOKUP($A48,'Poles Additions'!$A:$AAB,L$1,FALSE)</f>
        <v>43</v>
      </c>
      <c r="M48" s="7">
        <f>VLOOKUP($A48,'Poles Additions'!$A:$AAB,M$1,FALSE)</f>
        <v>47</v>
      </c>
      <c r="N48" s="337">
        <f>VLOOKUP($A48,'Poles Additions'!$A:$AAB,N$1,FALSE)</f>
        <v>74</v>
      </c>
      <c r="O48" s="337">
        <f>VLOOKUP($A48,'Poles Additions'!$A:$AAB,O$1,FALSE)</f>
        <v>30</v>
      </c>
      <c r="P48" s="47">
        <f t="shared" si="6"/>
        <v>55.8</v>
      </c>
      <c r="Q48" s="46">
        <f t="shared" si="14"/>
        <v>1916.2243529411767</v>
      </c>
      <c r="R48" s="214">
        <f t="shared" si="15"/>
        <v>1995.513882352941</v>
      </c>
      <c r="S48" s="7">
        <f t="shared" si="16"/>
        <v>3424.3016279069766</v>
      </c>
      <c r="T48" s="7">
        <f t="shared" si="17"/>
        <v>1261.2974468085108</v>
      </c>
      <c r="U48" s="337">
        <f t="shared" si="18"/>
        <v>3673.7154054054054</v>
      </c>
      <c r="V48" s="337">
        <f t="shared" si="12"/>
        <v>8845.6720000000005</v>
      </c>
      <c r="W48" s="47">
        <f t="shared" si="11"/>
        <v>3840.1000724947662</v>
      </c>
    </row>
    <row r="49" spans="1:23" x14ac:dyDescent="0.25">
      <c r="A49" s="32" t="s">
        <v>46</v>
      </c>
      <c r="C49" s="111">
        <f>VLOOKUP($A49,'Capital Additions'!$A:$AAE,C$1,FALSE)/1000</f>
        <v>1623.4298200000001</v>
      </c>
      <c r="D49" s="178">
        <f>VLOOKUP($A49,'Capital Additions'!$A:$AAE,D$1,FALSE)/1000</f>
        <v>1743.9444599999999</v>
      </c>
      <c r="E49" s="5">
        <f>VLOOKUP($A49,'Capital Additions'!$A:$AAE,E$1,FALSE)/1000</f>
        <v>2058.94454</v>
      </c>
      <c r="F49" s="5">
        <f>VLOOKUP($A49,'Capital Additions'!$A:$AAE,F$1,FALSE)/1000</f>
        <v>2058.94454</v>
      </c>
      <c r="G49" s="185">
        <f>VLOOKUP($A49,'Capital Additions'!$A:$AAE,G$1,FALSE)/1000</f>
        <v>1574.66275</v>
      </c>
      <c r="H49" s="185">
        <f>VLOOKUP($A49,'Capital Additions'!$A:$AAE,H$1,FALSE)/1000</f>
        <v>1703.69236</v>
      </c>
      <c r="I49" s="47">
        <f t="shared" si="5"/>
        <v>1828.03773</v>
      </c>
      <c r="J49" s="46">
        <f>VLOOKUP($A49,'Poles Additions'!$A:$AAB,J$1,FALSE)</f>
        <v>262</v>
      </c>
      <c r="K49" s="214">
        <f>VLOOKUP($A49,'Poles Additions'!$A:$AAB,K$1,FALSE)</f>
        <v>262</v>
      </c>
      <c r="L49" s="7">
        <f>VLOOKUP($A49,'Poles Additions'!$A:$AAB,L$1,FALSE)</f>
        <v>169</v>
      </c>
      <c r="M49" s="7">
        <f>VLOOKUP($A49,'Poles Additions'!$A:$AAB,M$1,FALSE)</f>
        <v>165</v>
      </c>
      <c r="N49" s="337">
        <f>VLOOKUP($A49,'Poles Additions'!$A:$AAB,N$1,FALSE)</f>
        <v>188</v>
      </c>
      <c r="O49" s="337">
        <f>VLOOKUP($A49,'Poles Additions'!$A:$AAB,O$1,FALSE)</f>
        <v>272</v>
      </c>
      <c r="P49" s="47">
        <f t="shared" si="6"/>
        <v>211.2</v>
      </c>
      <c r="Q49" s="46">
        <f t="shared" ref="Q49:T50" si="19">C49/J49*1000</f>
        <v>6196.2970229007633</v>
      </c>
      <c r="R49" s="214">
        <f t="shared" si="19"/>
        <v>6656.2765648854956</v>
      </c>
      <c r="S49" s="7">
        <f t="shared" si="19"/>
        <v>12183.103786982248</v>
      </c>
      <c r="T49" s="7">
        <f t="shared" si="19"/>
        <v>12478.451757575756</v>
      </c>
      <c r="U49" s="396">
        <f t="shared" ref="U49:U59" si="20">G49/N49*1000</f>
        <v>8375.8656914893618</v>
      </c>
      <c r="V49" s="354">
        <f t="shared" si="12"/>
        <v>6263.5748529411767</v>
      </c>
      <c r="W49" s="47">
        <f t="shared" si="11"/>
        <v>9191.4545307748085</v>
      </c>
    </row>
    <row r="50" spans="1:23" x14ac:dyDescent="0.25">
      <c r="A50" s="32" t="s">
        <v>47</v>
      </c>
      <c r="C50" s="111">
        <f>VLOOKUP($A50,'Capital Additions'!$A:$AAE,C$1,FALSE)/1000</f>
        <v>228.73638</v>
      </c>
      <c r="D50" s="178">
        <f>VLOOKUP($A50,'Capital Additions'!$A:$AAE,D$1,FALSE)/1000</f>
        <v>221.55817999999999</v>
      </c>
      <c r="E50" s="5">
        <f>VLOOKUP($A50,'Capital Additions'!$A:$AAE,E$1,FALSE)/1000</f>
        <v>231.33799999999999</v>
      </c>
      <c r="F50" s="5">
        <f>VLOOKUP($A50,'Capital Additions'!$A:$AAE,F$1,FALSE)/1000</f>
        <v>288.96067999999997</v>
      </c>
      <c r="G50" s="185">
        <f>VLOOKUP($A50,'Capital Additions'!$A:$AAE,G$1,FALSE)/1000</f>
        <v>407.34193000000005</v>
      </c>
      <c r="H50" s="185">
        <f>VLOOKUP($A50,'Capital Additions'!$A:$AAE,H$1,FALSE)/1000</f>
        <v>388.82359000000002</v>
      </c>
      <c r="I50" s="47">
        <f t="shared" si="5"/>
        <v>307.60447599999998</v>
      </c>
      <c r="J50" s="46">
        <f>VLOOKUP($A50,'Poles Additions'!$A:$AAB,J$1,FALSE)</f>
        <v>40</v>
      </c>
      <c r="K50" s="214">
        <f>VLOOKUP($A50,'Poles Additions'!$A:$AAB,K$1,FALSE)</f>
        <v>40</v>
      </c>
      <c r="L50" s="7">
        <f>VLOOKUP($A50,'Poles Additions'!$A:$AAB,L$1,FALSE)</f>
        <v>26</v>
      </c>
      <c r="M50" s="7">
        <f>VLOOKUP($A50,'Poles Additions'!$A:$AAB,M$1,FALSE)</f>
        <v>26</v>
      </c>
      <c r="N50" s="337">
        <f>VLOOKUP($A50,'Poles Additions'!$A:$AAB,N$1,FALSE)</f>
        <v>38</v>
      </c>
      <c r="O50" s="337">
        <f>VLOOKUP($A50,'Poles Additions'!$A:$AAB,O$1,FALSE)</f>
        <v>37</v>
      </c>
      <c r="P50" s="47">
        <f t="shared" si="6"/>
        <v>33.4</v>
      </c>
      <c r="Q50" s="46">
        <f t="shared" si="19"/>
        <v>5718.4094999999998</v>
      </c>
      <c r="R50" s="214">
        <f t="shared" si="19"/>
        <v>5538.9544999999998</v>
      </c>
      <c r="S50" s="7">
        <f t="shared" si="19"/>
        <v>8897.6153846153848</v>
      </c>
      <c r="T50" s="7">
        <f t="shared" si="19"/>
        <v>11113.872307692305</v>
      </c>
      <c r="U50" s="396">
        <f t="shared" si="20"/>
        <v>10719.524473684212</v>
      </c>
      <c r="V50" s="354">
        <f t="shared" si="12"/>
        <v>10508.745675675676</v>
      </c>
      <c r="W50" s="47">
        <f t="shared" si="11"/>
        <v>9355.7424683335157</v>
      </c>
    </row>
    <row r="51" spans="1:23" x14ac:dyDescent="0.25">
      <c r="A51" s="32" t="s">
        <v>48</v>
      </c>
      <c r="C51" s="111">
        <f>VLOOKUP($A51,'Capital Additions'!$A:$AAE,C$1,FALSE)/1000</f>
        <v>75.871449999999996</v>
      </c>
      <c r="D51" s="178">
        <f>VLOOKUP($A51,'Capital Additions'!$A:$AAE,D$1,FALSE)/1000</f>
        <v>116.89612</v>
      </c>
      <c r="E51" s="5">
        <f>VLOOKUP($A51,'Capital Additions'!$A:$AAE,E$1,FALSE)/1000</f>
        <v>120.32</v>
      </c>
      <c r="F51" s="415" t="s">
        <v>410</v>
      </c>
      <c r="G51" s="185">
        <f>VLOOKUP($A51,'Capital Additions'!$A:$AAE,G$1,FALSE)/1000</f>
        <v>513.60799999999995</v>
      </c>
      <c r="H51" s="185">
        <f>VLOOKUP($A51,'Capital Additions'!$A:$AAE,H$1,FALSE)/1000</f>
        <v>539.89103</v>
      </c>
      <c r="I51" s="47">
        <f t="shared" si="5"/>
        <v>322.6787875</v>
      </c>
      <c r="J51" s="155" t="s">
        <v>410</v>
      </c>
      <c r="K51" s="254" t="s">
        <v>410</v>
      </c>
      <c r="L51" s="254" t="s">
        <v>410</v>
      </c>
      <c r="M51" s="254" t="s">
        <v>410</v>
      </c>
      <c r="N51" s="337">
        <f>VLOOKUP($A51,'Poles Additions'!$A:$AAB,N$1,FALSE)</f>
        <v>29</v>
      </c>
      <c r="O51" s="337">
        <f>VLOOKUP($A51,'Poles Additions'!$A:$AAB,O$1,FALSE)</f>
        <v>45</v>
      </c>
      <c r="P51" s="47">
        <f t="shared" si="6"/>
        <v>37</v>
      </c>
      <c r="Q51" s="155" t="s">
        <v>410</v>
      </c>
      <c r="R51" s="254" t="s">
        <v>410</v>
      </c>
      <c r="S51" s="254" t="s">
        <v>410</v>
      </c>
      <c r="T51" s="254" t="s">
        <v>410</v>
      </c>
      <c r="U51" s="396">
        <f t="shared" si="20"/>
        <v>17710.62068965517</v>
      </c>
      <c r="V51" s="354">
        <f t="shared" si="12"/>
        <v>11997.578444444445</v>
      </c>
      <c r="W51" s="47">
        <f t="shared" si="11"/>
        <v>14854.099567049809</v>
      </c>
    </row>
    <row r="52" spans="1:23" x14ac:dyDescent="0.25">
      <c r="A52" s="32" t="s">
        <v>49</v>
      </c>
      <c r="C52" s="111">
        <f>VLOOKUP($A52,'Capital Additions'!$A:$AAE,C$1,FALSE)/1000</f>
        <v>232.04499999999999</v>
      </c>
      <c r="D52" s="178">
        <f>VLOOKUP($A52,'Capital Additions'!$A:$AAE,D$1,FALSE)/1000</f>
        <v>163.67443</v>
      </c>
      <c r="E52" s="5">
        <f>VLOOKUP($A52,'Capital Additions'!$A:$AAE,E$1,FALSE)/1000</f>
        <v>145.31773000000001</v>
      </c>
      <c r="F52" s="5">
        <f>VLOOKUP($A52,'Capital Additions'!$A:$AAE,F$1,FALSE)/1000</f>
        <v>133.15916000000001</v>
      </c>
      <c r="G52" s="185">
        <f>VLOOKUP($A52,'Capital Additions'!$A:$AAE,G$1,FALSE)/1000</f>
        <v>115.61098</v>
      </c>
      <c r="H52" s="185">
        <f>VLOOKUP($A52,'Capital Additions'!$A:$AAE,H$1,FALSE)/1000</f>
        <v>177.19944000000001</v>
      </c>
      <c r="I52" s="47">
        <f t="shared" si="5"/>
        <v>146.99234800000002</v>
      </c>
      <c r="J52" s="46">
        <f>VLOOKUP($A52,'Poles Additions'!$A:$AAB,J$1,FALSE)</f>
        <v>21</v>
      </c>
      <c r="K52" s="214">
        <f>VLOOKUP($A52,'Poles Additions'!$A:$AAB,K$1,FALSE)</f>
        <v>21</v>
      </c>
      <c r="L52" s="7">
        <f>VLOOKUP($A52,'Poles Additions'!$A:$AAB,L$1,FALSE)</f>
        <v>27</v>
      </c>
      <c r="M52" s="7">
        <f>VLOOKUP($A52,'Poles Additions'!$A:$AAB,M$1,FALSE)</f>
        <v>26</v>
      </c>
      <c r="N52" s="337">
        <f>VLOOKUP($A52,'Poles Additions'!$A:$AAB,N$1,FALSE)</f>
        <v>30</v>
      </c>
      <c r="O52" s="337">
        <f>VLOOKUP($A52,'Poles Additions'!$A:$AAB,O$1,FALSE)</f>
        <v>32</v>
      </c>
      <c r="P52" s="47">
        <f t="shared" si="6"/>
        <v>27.2</v>
      </c>
      <c r="Q52" s="46">
        <f t="shared" ref="Q52:T53" si="21">C52/J52*1000</f>
        <v>11049.761904761905</v>
      </c>
      <c r="R52" s="214">
        <f t="shared" si="21"/>
        <v>7794.0204761904761</v>
      </c>
      <c r="S52" s="7">
        <f t="shared" si="21"/>
        <v>5382.1381481481485</v>
      </c>
      <c r="T52" s="7">
        <f t="shared" si="21"/>
        <v>5121.506153846155</v>
      </c>
      <c r="U52" s="337">
        <f t="shared" si="20"/>
        <v>3853.699333333333</v>
      </c>
      <c r="V52" s="337">
        <f t="shared" si="12"/>
        <v>5537.4825000000001</v>
      </c>
      <c r="W52" s="47">
        <f t="shared" si="11"/>
        <v>5537.7693223036231</v>
      </c>
    </row>
    <row r="53" spans="1:23" x14ac:dyDescent="0.25">
      <c r="A53" s="32" t="s">
        <v>50</v>
      </c>
      <c r="C53" s="111">
        <f>VLOOKUP($A53,'Capital Additions'!$A:$AAE,C$1,FALSE)/1000</f>
        <v>4284.8</v>
      </c>
      <c r="D53" s="178">
        <f>VLOOKUP($A53,'Capital Additions'!$A:$AAE,D$1,FALSE)/1000</f>
        <v>4439.8500000000004</v>
      </c>
      <c r="E53" s="5">
        <f>VLOOKUP($A53,'Capital Additions'!$A:$AAE,E$1,FALSE)/1000</f>
        <v>2538.7510000000002</v>
      </c>
      <c r="F53" s="5">
        <f>VLOOKUP($A53,'Capital Additions'!$A:$AAE,F$1,FALSE)/1000</f>
        <v>3778.0140000000001</v>
      </c>
      <c r="G53" s="185">
        <f>VLOOKUP($A53,'Capital Additions'!$A:$AAE,G$1,FALSE)/1000</f>
        <v>6872.9115199999997</v>
      </c>
      <c r="H53" s="185">
        <f>VLOOKUP($A53,'Capital Additions'!$A:$AAE,H$1,FALSE)/1000</f>
        <v>6245.8543600000003</v>
      </c>
      <c r="I53" s="47">
        <f t="shared" si="5"/>
        <v>4775.0761760000005</v>
      </c>
      <c r="J53" s="46">
        <f>VLOOKUP($A53,'Poles Additions'!$A:$AAB,J$1,FALSE)</f>
        <v>525</v>
      </c>
      <c r="K53" s="214">
        <f>VLOOKUP($A53,'Poles Additions'!$A:$AAB,K$1,FALSE)</f>
        <v>525</v>
      </c>
      <c r="L53" s="7">
        <f>VLOOKUP($A53,'Poles Additions'!$A:$AAB,L$1,FALSE)</f>
        <v>459</v>
      </c>
      <c r="M53" s="7">
        <f>VLOOKUP($A53,'Poles Additions'!$A:$AAB,M$1,FALSE)</f>
        <v>544</v>
      </c>
      <c r="N53" s="337">
        <f>VLOOKUP($A53,'Poles Additions'!$A:$AAB,N$1,FALSE)</f>
        <v>712</v>
      </c>
      <c r="O53" s="337">
        <f>VLOOKUP($A53,'Poles Additions'!$A:$AAB,O$1,FALSE)</f>
        <v>552</v>
      </c>
      <c r="P53" s="47">
        <f t="shared" si="6"/>
        <v>558.4</v>
      </c>
      <c r="Q53" s="46">
        <f t="shared" si="21"/>
        <v>8161.5238095238101</v>
      </c>
      <c r="R53" s="214">
        <f t="shared" si="21"/>
        <v>8456.8571428571449</v>
      </c>
      <c r="S53" s="7">
        <f t="shared" si="21"/>
        <v>5531.0479302832246</v>
      </c>
      <c r="T53" s="7">
        <f t="shared" si="21"/>
        <v>6944.8786764705883</v>
      </c>
      <c r="U53" s="337">
        <f t="shared" si="20"/>
        <v>9652.9656179775266</v>
      </c>
      <c r="V53" s="337">
        <f t="shared" si="12"/>
        <v>11314.953550724638</v>
      </c>
      <c r="W53" s="47">
        <f t="shared" si="11"/>
        <v>8380.1405836626254</v>
      </c>
    </row>
    <row r="54" spans="1:23" x14ac:dyDescent="0.25">
      <c r="A54" s="32" t="s">
        <v>51</v>
      </c>
      <c r="C54" s="111">
        <f>VLOOKUP($A54,'Capital Additions'!$A:$AAE,C$1,FALSE)/1000</f>
        <v>332.44367</v>
      </c>
      <c r="D54" s="178">
        <f>VLOOKUP($A54,'Capital Additions'!$A:$AAE,D$1,FALSE)/1000</f>
        <v>400.58226999999999</v>
      </c>
      <c r="E54" s="5">
        <f>VLOOKUP($A54,'Capital Additions'!$A:$AAE,E$1,FALSE)/1000</f>
        <v>380.12642999999997</v>
      </c>
      <c r="F54" s="5">
        <f>VLOOKUP($A54,'Capital Additions'!$A:$AAE,F$1,FALSE)/1000</f>
        <v>339.26</v>
      </c>
      <c r="G54" s="185">
        <f>VLOOKUP($A54,'Capital Additions'!$A:$AAE,G$1,FALSE)/1000</f>
        <v>250.1354</v>
      </c>
      <c r="H54" s="185">
        <f>VLOOKUP($A54,'Capital Additions'!$A:$AAE,H$1,FALSE)/1000</f>
        <v>346.72737000000001</v>
      </c>
      <c r="I54" s="47">
        <f t="shared" si="5"/>
        <v>343.36629400000004</v>
      </c>
      <c r="J54" s="46">
        <f>VLOOKUP($A54,'Poles Additions'!$A:$AAB,J$1,FALSE)</f>
        <v>113</v>
      </c>
      <c r="K54" s="214">
        <f>VLOOKUP($A54,'Poles Additions'!$A:$AAB,K$1,FALSE)</f>
        <v>113</v>
      </c>
      <c r="L54" s="7">
        <f>VLOOKUP($A54,'Poles Additions'!$A:$AAB,L$1,FALSE)</f>
        <v>70</v>
      </c>
      <c r="M54" s="7">
        <f>VLOOKUP($A54,'Poles Additions'!$A:$AAB,M$1,FALSE)</f>
        <v>60</v>
      </c>
      <c r="N54" s="337">
        <f>VLOOKUP($A54,'Poles Additions'!$A:$AAB,N$1,FALSE)</f>
        <v>56</v>
      </c>
      <c r="O54" s="337">
        <f>VLOOKUP($A54,'Poles Additions'!$A:$AAB,O$1,FALSE)</f>
        <v>70</v>
      </c>
      <c r="P54" s="47">
        <f t="shared" si="6"/>
        <v>73.8</v>
      </c>
      <c r="Q54" s="46">
        <f t="shared" ref="Q54" si="22">C54/J54*1000</f>
        <v>2941.9793805309732</v>
      </c>
      <c r="R54" s="214">
        <f t="shared" ref="R54" si="23">D54/K54*1000</f>
        <v>3544.9758407079644</v>
      </c>
      <c r="S54" s="7">
        <f t="shared" ref="S54" si="24">E54/L54*1000</f>
        <v>5430.3775714285712</v>
      </c>
      <c r="T54" s="7">
        <f t="shared" ref="T54" si="25">F54/M54*1000</f>
        <v>5654.333333333333</v>
      </c>
      <c r="U54" s="396">
        <f t="shared" si="20"/>
        <v>4466.7035714285721</v>
      </c>
      <c r="V54" s="354">
        <f t="shared" si="12"/>
        <v>4953.2481428571436</v>
      </c>
      <c r="W54" s="47">
        <f t="shared" si="11"/>
        <v>4809.9276919511167</v>
      </c>
    </row>
    <row r="55" spans="1:23" x14ac:dyDescent="0.25">
      <c r="A55" s="32" t="s">
        <v>52</v>
      </c>
      <c r="C55" s="111">
        <f>VLOOKUP($A55,'Capital Additions'!$A:$AAE,C$1,FALSE)/1000</f>
        <v>26137.523000000001</v>
      </c>
      <c r="D55" s="178">
        <f>VLOOKUP($A55,'Capital Additions'!$A:$AAE,D$1,FALSE)/1000</f>
        <v>21287.950499999999</v>
      </c>
      <c r="E55" s="5">
        <f>VLOOKUP($A55,'Capital Additions'!$A:$AAE,E$1,FALSE)/1000</f>
        <v>32866.245149999995</v>
      </c>
      <c r="F55" s="5">
        <f>VLOOKUP($A55,'Capital Additions'!$A:$AAE,F$1,FALSE)/1000</f>
        <v>33133.517999999996</v>
      </c>
      <c r="G55" s="185">
        <f>VLOOKUP($A55,'Capital Additions'!$A:$AAE,G$1,FALSE)/1000</f>
        <v>33663.312340000004</v>
      </c>
      <c r="H55" s="185">
        <f>VLOOKUP($A55,'Capital Additions'!$A:$AAE,H$1,FALSE)/1000</f>
        <v>29572.984179999999</v>
      </c>
      <c r="I55" s="47">
        <f t="shared" si="5"/>
        <v>30104.802034</v>
      </c>
      <c r="J55" s="46">
        <f>VLOOKUP($A55,'Poles Additions'!$A:$AAB,J$1,FALSE)</f>
        <v>3254</v>
      </c>
      <c r="K55" s="214">
        <f>VLOOKUP($A55,'Poles Additions'!$A:$AAB,K$1,FALSE)</f>
        <v>3254</v>
      </c>
      <c r="L55" s="7">
        <f>VLOOKUP($A55,'Poles Additions'!$A:$AAB,L$1,FALSE)</f>
        <v>3525</v>
      </c>
      <c r="M55" s="7">
        <f>VLOOKUP($A55,'Poles Additions'!$A:$AAB,M$1,FALSE)</f>
        <v>3367</v>
      </c>
      <c r="N55" s="337">
        <f>VLOOKUP($A55,'Poles Additions'!$A:$AAB,N$1,FALSE)</f>
        <v>3677</v>
      </c>
      <c r="O55" s="337">
        <f>VLOOKUP($A55,'Poles Additions'!$A:$AAB,O$1,FALSE)</f>
        <v>3312</v>
      </c>
      <c r="P55" s="47">
        <f t="shared" si="6"/>
        <v>3427</v>
      </c>
      <c r="Q55" s="46">
        <f t="shared" ref="Q55:T59" si="26">C55/J55*1000</f>
        <v>8032.4287031346039</v>
      </c>
      <c r="R55" s="214">
        <f t="shared" si="26"/>
        <v>6542.0868162261831</v>
      </c>
      <c r="S55" s="7">
        <f t="shared" si="26"/>
        <v>9323.7574893617002</v>
      </c>
      <c r="T55" s="7">
        <f t="shared" si="26"/>
        <v>9840.6646866646861</v>
      </c>
      <c r="U55" s="337">
        <f t="shared" si="20"/>
        <v>9155.1026217024755</v>
      </c>
      <c r="V55" s="337">
        <f t="shared" si="12"/>
        <v>8929.0411171497581</v>
      </c>
      <c r="W55" s="47">
        <f t="shared" si="11"/>
        <v>8758.1305462209602</v>
      </c>
    </row>
    <row r="56" spans="1:23" x14ac:dyDescent="0.25">
      <c r="A56" s="32" t="s">
        <v>53</v>
      </c>
      <c r="C56" s="111">
        <f>VLOOKUP($A56,'Capital Additions'!$A:$AAE,C$1,FALSE)/1000</f>
        <v>451.17955999999998</v>
      </c>
      <c r="D56" s="178">
        <f>VLOOKUP($A56,'Capital Additions'!$A:$AAE,D$1,FALSE)/1000</f>
        <v>389.30615999999998</v>
      </c>
      <c r="E56" s="5">
        <f>VLOOKUP($A56,'Capital Additions'!$A:$AAE,E$1,FALSE)/1000</f>
        <v>333.94337999999999</v>
      </c>
      <c r="F56" s="5">
        <f>VLOOKUP($A56,'Capital Additions'!$A:$AAE,F$1,FALSE)/1000</f>
        <v>578.03724</v>
      </c>
      <c r="G56" s="185">
        <f>VLOOKUP($A56,'Capital Additions'!$A:$AAE,G$1,FALSE)/1000</f>
        <v>1137.3138799999999</v>
      </c>
      <c r="H56" s="185">
        <f>VLOOKUP($A56,'Capital Additions'!$A:$AAE,H$1,FALSE)/1000</f>
        <v>272.97127</v>
      </c>
      <c r="I56" s="47">
        <f t="shared" si="5"/>
        <v>542.31438600000001</v>
      </c>
      <c r="J56" s="46">
        <f>VLOOKUP($A56,'Poles Additions'!$A:$AAB,J$1,FALSE)</f>
        <v>117</v>
      </c>
      <c r="K56" s="214">
        <f>VLOOKUP($A56,'Poles Additions'!$A:$AAB,K$1,FALSE)</f>
        <v>117</v>
      </c>
      <c r="L56" s="7">
        <f>VLOOKUP($A56,'Poles Additions'!$A:$AAB,L$1,FALSE)</f>
        <v>94</v>
      </c>
      <c r="M56" s="7">
        <f>VLOOKUP($A56,'Poles Additions'!$A:$AAB,M$1,FALSE)</f>
        <v>124</v>
      </c>
      <c r="N56" s="337">
        <f>VLOOKUP($A56,'Poles Additions'!$A:$AAB,N$1,FALSE)</f>
        <v>165</v>
      </c>
      <c r="O56" s="337">
        <f>VLOOKUP($A56,'Poles Additions'!$A:$AAB,O$1,FALSE)</f>
        <v>48</v>
      </c>
      <c r="P56" s="47">
        <f t="shared" si="6"/>
        <v>109.6</v>
      </c>
      <c r="Q56" s="46">
        <f t="shared" si="26"/>
        <v>3856.235555555555</v>
      </c>
      <c r="R56" s="214">
        <f t="shared" si="26"/>
        <v>3327.4030769230767</v>
      </c>
      <c r="S56" s="7">
        <f t="shared" si="26"/>
        <v>3552.5891489361702</v>
      </c>
      <c r="T56" s="7">
        <f t="shared" si="26"/>
        <v>4661.59064516129</v>
      </c>
      <c r="U56" s="337">
        <f t="shared" si="20"/>
        <v>6892.8113939393934</v>
      </c>
      <c r="V56" s="337">
        <f t="shared" si="12"/>
        <v>5686.9014583333337</v>
      </c>
      <c r="W56" s="47">
        <f t="shared" si="11"/>
        <v>4824.259144658653</v>
      </c>
    </row>
    <row r="57" spans="1:23" x14ac:dyDescent="0.25">
      <c r="A57" s="32" t="s">
        <v>55</v>
      </c>
      <c r="C57" s="111">
        <f>VLOOKUP($A57,'Capital Additions'!$A:$AAE,C$1,FALSE)/1000</f>
        <v>615.45432000000005</v>
      </c>
      <c r="D57" s="178">
        <f>VLOOKUP($A57,'Capital Additions'!$A:$AAE,D$1,FALSE)/1000</f>
        <v>707.46087999999997</v>
      </c>
      <c r="E57" s="5">
        <f>VLOOKUP($A57,'Capital Additions'!$A:$AAE,E$1,FALSE)/1000</f>
        <v>716.85299999999995</v>
      </c>
      <c r="F57" s="5">
        <f>VLOOKUP($A57,'Capital Additions'!$A:$AAE,F$1,FALSE)/1000</f>
        <v>615.16800000000001</v>
      </c>
      <c r="G57" s="185">
        <f>VLOOKUP($A57,'Capital Additions'!$A:$AAE,G$1,FALSE)/1000</f>
        <v>1037.9617499999999</v>
      </c>
      <c r="H57" s="185">
        <f>VLOOKUP($A57,'Capital Additions'!$A:$AAE,H$1,FALSE)/1000</f>
        <v>1187.9698799999999</v>
      </c>
      <c r="I57" s="47">
        <f t="shared" si="5"/>
        <v>853.08270199999993</v>
      </c>
      <c r="J57" s="46">
        <f>VLOOKUP($A57,'Poles Additions'!$A:$AAB,J$1,FALSE)</f>
        <v>148</v>
      </c>
      <c r="K57" s="214">
        <f>VLOOKUP($A57,'Poles Additions'!$A:$AAB,K$1,FALSE)</f>
        <v>148</v>
      </c>
      <c r="L57" s="7">
        <f>VLOOKUP($A57,'Poles Additions'!$A:$AAB,L$1,FALSE)</f>
        <v>171</v>
      </c>
      <c r="M57" s="7">
        <f>VLOOKUP($A57,'Poles Additions'!$A:$AAB,M$1,FALSE)</f>
        <v>154</v>
      </c>
      <c r="N57" s="337">
        <f>VLOOKUP($A57,'Poles Additions'!$A:$AAB,N$1,FALSE)</f>
        <v>140</v>
      </c>
      <c r="O57" s="337">
        <f>VLOOKUP($A57,'Poles Additions'!$A:$AAB,O$1,FALSE)</f>
        <v>157</v>
      </c>
      <c r="P57" s="47">
        <f t="shared" si="6"/>
        <v>154</v>
      </c>
      <c r="Q57" s="46">
        <f t="shared" si="26"/>
        <v>4158.4751351351351</v>
      </c>
      <c r="R57" s="214">
        <f t="shared" si="26"/>
        <v>4780.1410810810812</v>
      </c>
      <c r="S57" s="7">
        <f t="shared" si="26"/>
        <v>4192.1228070175439</v>
      </c>
      <c r="T57" s="7">
        <f t="shared" si="26"/>
        <v>3994.5974025974028</v>
      </c>
      <c r="U57" s="337">
        <f t="shared" si="20"/>
        <v>7414.0124999999989</v>
      </c>
      <c r="V57" s="337">
        <f t="shared" si="12"/>
        <v>7566.6871337579614</v>
      </c>
      <c r="W57" s="47">
        <f t="shared" si="11"/>
        <v>5589.5121848907975</v>
      </c>
    </row>
    <row r="58" spans="1:23" x14ac:dyDescent="0.25">
      <c r="A58" s="32" t="s">
        <v>56</v>
      </c>
      <c r="C58" s="111">
        <f>VLOOKUP($A58,'Capital Additions'!$A:$AAE,C$1,FALSE)/1000</f>
        <v>174.04173</v>
      </c>
      <c r="D58" s="178">
        <f>VLOOKUP($A58,'Capital Additions'!$A:$AAE,D$1,FALSE)/1000</f>
        <v>134.44364999999999</v>
      </c>
      <c r="E58" s="5">
        <f>VLOOKUP($A58,'Capital Additions'!$A:$AAE,E$1,FALSE)/1000</f>
        <v>171.6155</v>
      </c>
      <c r="F58" s="5">
        <f>VLOOKUP($A58,'Capital Additions'!$A:$AAE,F$1,FALSE)/1000</f>
        <v>177.95747</v>
      </c>
      <c r="G58" s="185">
        <f>VLOOKUP($A58,'Capital Additions'!$A:$AAE,G$1,FALSE)/1000</f>
        <v>157.54251000000002</v>
      </c>
      <c r="H58" s="185">
        <f>VLOOKUP($A58,'Capital Additions'!$A:$AAE,H$1,FALSE)/1000</f>
        <v>174.37537</v>
      </c>
      <c r="I58" s="47">
        <f t="shared" si="5"/>
        <v>163.18689999999998</v>
      </c>
      <c r="J58" s="46">
        <f>VLOOKUP($A58,'Poles Additions'!$A:$AAB,J$1,FALSE)</f>
        <v>51</v>
      </c>
      <c r="K58" s="214">
        <f>VLOOKUP($A58,'Poles Additions'!$A:$AAB,K$1,FALSE)</f>
        <v>51</v>
      </c>
      <c r="L58" s="7">
        <f>VLOOKUP($A58,'Poles Additions'!$A:$AAB,L$1,FALSE)</f>
        <v>58</v>
      </c>
      <c r="M58" s="7">
        <f>VLOOKUP($A58,'Poles Additions'!$A:$AAB,M$1,FALSE)</f>
        <v>62</v>
      </c>
      <c r="N58" s="337">
        <f>VLOOKUP($A58,'Poles Additions'!$A:$AAB,N$1,FALSE)</f>
        <v>51</v>
      </c>
      <c r="O58" s="337">
        <f>VLOOKUP($A58,'Poles Additions'!$A:$AAB,O$1,FALSE)</f>
        <v>43</v>
      </c>
      <c r="P58" s="47">
        <f t="shared" si="6"/>
        <v>53</v>
      </c>
      <c r="Q58" s="46">
        <f t="shared" si="26"/>
        <v>3412.5829411764707</v>
      </c>
      <c r="R58" s="214">
        <f t="shared" si="26"/>
        <v>2636.1499999999996</v>
      </c>
      <c r="S58" s="7">
        <f t="shared" si="26"/>
        <v>2958.8879310344828</v>
      </c>
      <c r="T58" s="7">
        <f t="shared" si="26"/>
        <v>2870.2817741935482</v>
      </c>
      <c r="U58" s="337">
        <f t="shared" si="20"/>
        <v>3089.0688235294124</v>
      </c>
      <c r="V58" s="337">
        <f t="shared" si="12"/>
        <v>4055.2411627906981</v>
      </c>
      <c r="W58" s="47">
        <f t="shared" si="11"/>
        <v>3121.9259383096282</v>
      </c>
    </row>
    <row r="59" spans="1:23" ht="15.75" thickBot="1" x14ac:dyDescent="0.3">
      <c r="A59" s="33" t="s">
        <v>57</v>
      </c>
      <c r="C59" s="121">
        <f>VLOOKUP($A59,'Capital Additions'!$A:$AAE,C$1,FALSE)/1000</f>
        <v>922.52099999999996</v>
      </c>
      <c r="D59" s="179">
        <f>VLOOKUP($A59,'Capital Additions'!$A:$AAE,D$1,FALSE)/1000</f>
        <v>1086.123</v>
      </c>
      <c r="E59" s="122">
        <f>VLOOKUP($A59,'Capital Additions'!$A:$AAE,E$1,FALSE)/1000</f>
        <v>949.18499999999995</v>
      </c>
      <c r="F59" s="122">
        <f>VLOOKUP($A59,'Capital Additions'!$A:$AAE,F$1,FALSE)/1000</f>
        <v>1097.0904699999999</v>
      </c>
      <c r="G59" s="186">
        <f>VLOOKUP($A59,'Capital Additions'!$A:$AAE,G$1,FALSE)/1000</f>
        <v>1276.0349199999998</v>
      </c>
      <c r="H59" s="186">
        <f>VLOOKUP($A59,'Capital Additions'!$A:$AAE,H$1,FALSE)/1000</f>
        <v>2221.29405</v>
      </c>
      <c r="I59" s="50">
        <f t="shared" si="5"/>
        <v>1325.9454880000001</v>
      </c>
      <c r="J59" s="48">
        <f>VLOOKUP($A59,'Poles Additions'!$A:$AAB,J$1,FALSE)</f>
        <v>169</v>
      </c>
      <c r="K59" s="215">
        <f>VLOOKUP($A59,'Poles Additions'!$A:$AAB,K$1,FALSE)</f>
        <v>169</v>
      </c>
      <c r="L59" s="49">
        <f>VLOOKUP($A59,'Poles Additions'!$A:$AAB,L$1,FALSE)</f>
        <v>126</v>
      </c>
      <c r="M59" s="49">
        <f>VLOOKUP($A59,'Poles Additions'!$A:$AAB,M$1,FALSE)</f>
        <v>149</v>
      </c>
      <c r="N59" s="338">
        <f>VLOOKUP($A59,'Poles Additions'!$A:$AAB,N$1,FALSE)</f>
        <v>143</v>
      </c>
      <c r="O59" s="338">
        <f>VLOOKUP($A59,'Poles Additions'!$A:$AAB,O$1,FALSE)</f>
        <v>95</v>
      </c>
      <c r="P59" s="50">
        <f t="shared" si="6"/>
        <v>136.4</v>
      </c>
      <c r="Q59" s="48">
        <f t="shared" si="26"/>
        <v>5458.7041420118339</v>
      </c>
      <c r="R59" s="215">
        <f t="shared" si="26"/>
        <v>6426.7633136094673</v>
      </c>
      <c r="S59" s="49">
        <f t="shared" si="26"/>
        <v>7533.2142857142853</v>
      </c>
      <c r="T59" s="49">
        <f t="shared" si="26"/>
        <v>7363.0232885906034</v>
      </c>
      <c r="U59" s="338">
        <f t="shared" si="20"/>
        <v>8923.3211188811183</v>
      </c>
      <c r="V59" s="338">
        <f t="shared" si="12"/>
        <v>23382.042631578948</v>
      </c>
      <c r="W59" s="50">
        <f t="shared" si="11"/>
        <v>10725.672927674885</v>
      </c>
    </row>
    <row r="60" spans="1:23" ht="15.75" thickBot="1" x14ac:dyDescent="0.3"/>
    <row r="61" spans="1:23" x14ac:dyDescent="0.25">
      <c r="A61" s="139" t="s">
        <v>358</v>
      </c>
      <c r="C61" s="208">
        <f t="shared" ref="C61:H61" si="27">MAX(C6:C59)</f>
        <v>203222.02</v>
      </c>
      <c r="D61" s="270">
        <f t="shared" si="27"/>
        <v>257344.74600000001</v>
      </c>
      <c r="E61" s="209">
        <f t="shared" si="27"/>
        <v>320923.66100000002</v>
      </c>
      <c r="F61" s="209">
        <f t="shared" si="27"/>
        <v>47007.199689999994</v>
      </c>
      <c r="G61" s="262">
        <f t="shared" si="27"/>
        <v>389040.75283646985</v>
      </c>
      <c r="H61" s="262">
        <f t="shared" si="27"/>
        <v>504881.58329940698</v>
      </c>
      <c r="I61" s="193">
        <f t="shared" si="5"/>
        <v>303839.58856517536</v>
      </c>
      <c r="J61" s="208">
        <f t="shared" ref="J61:O61" si="28">MAX(J6:J59)</f>
        <v>3254</v>
      </c>
      <c r="K61" s="270">
        <f t="shared" si="28"/>
        <v>3254</v>
      </c>
      <c r="L61" s="209">
        <f t="shared" si="28"/>
        <v>3525</v>
      </c>
      <c r="M61" s="209">
        <f t="shared" si="28"/>
        <v>3367</v>
      </c>
      <c r="N61" s="262">
        <f t="shared" si="28"/>
        <v>3677</v>
      </c>
      <c r="O61" s="262">
        <f t="shared" si="28"/>
        <v>18375</v>
      </c>
      <c r="P61" s="193">
        <f t="shared" si="6"/>
        <v>6439.6</v>
      </c>
      <c r="Q61" s="248">
        <f t="shared" ref="Q61:V61" si="29">MAX(Q6:Q59)</f>
        <v>18520.197894736812</v>
      </c>
      <c r="R61" s="331">
        <f t="shared" si="29"/>
        <v>16719.61589182969</v>
      </c>
      <c r="S61" s="249">
        <f t="shared" si="29"/>
        <v>33597.256177272728</v>
      </c>
      <c r="T61" s="249">
        <f t="shared" si="29"/>
        <v>31254</v>
      </c>
      <c r="U61" s="339">
        <f t="shared" si="29"/>
        <v>63654.951111111324</v>
      </c>
      <c r="V61" s="339">
        <f t="shared" si="29"/>
        <v>55821.682899722065</v>
      </c>
      <c r="W61" s="193">
        <f t="shared" si="11"/>
        <v>40209.501215987162</v>
      </c>
    </row>
    <row r="62" spans="1:23" x14ac:dyDescent="0.25">
      <c r="A62" s="32" t="s">
        <v>359</v>
      </c>
      <c r="C62" s="194" cm="1">
        <f t="array" ref="C62">MIN(IF(C6:C59&gt;0,C6:C59))</f>
        <v>4.3890000000000002</v>
      </c>
      <c r="D62" s="271" cm="1">
        <f t="array" ref="D62">MIN(IF(D6:D59&gt;0,D6:D59))</f>
        <v>29.136500000000002</v>
      </c>
      <c r="E62" s="191" cm="1">
        <f t="array" ref="E62">MIN(IF(E6:E59&gt;0,E6:E59))</f>
        <v>2.5</v>
      </c>
      <c r="F62" s="191" cm="1">
        <f t="array" ref="F62">MIN(IF(F6:F59&gt;0,F6:F59))</f>
        <v>23.966000000000001</v>
      </c>
      <c r="G62" s="263" cm="1">
        <f t="array" ref="G62">MIN(IF(G6:G59&gt;0,G6:G59))</f>
        <v>20.7773</v>
      </c>
      <c r="H62" s="263" cm="1">
        <f t="array" ref="H62">MIN(IF(H6:H59&gt;0,H6:H59))</f>
        <v>21.623999999999999</v>
      </c>
      <c r="I62" s="195">
        <f t="shared" si="5"/>
        <v>19.600760000000001</v>
      </c>
      <c r="J62" s="194" cm="1">
        <f t="array" ref="J62">MIN(IF(J6:J59&gt;0,J6:J59))</f>
        <v>5</v>
      </c>
      <c r="K62" s="271" cm="1">
        <f t="array" ref="K62">MIN(IF(K6:K59&gt;0,K6:K59))</f>
        <v>5</v>
      </c>
      <c r="L62" s="191" cm="1">
        <f t="array" ref="L62">MIN(IF(L6:L59&gt;0,L6:L59))</f>
        <v>1</v>
      </c>
      <c r="M62" s="191" cm="1">
        <f t="array" ref="M62">MIN(IF(M6:M59&gt;0,M6:M59))</f>
        <v>1</v>
      </c>
      <c r="N62" s="263" cm="1">
        <f t="array" ref="N62">MIN(IF(N6:N59&gt;0,N6:N59))</f>
        <v>3</v>
      </c>
      <c r="O62" s="263" cm="1">
        <f t="array" ref="O62">MIN(IF(O6:O59&gt;0,O6:O59))</f>
        <v>1</v>
      </c>
      <c r="P62" s="195">
        <f t="shared" si="6"/>
        <v>2.2000000000000002</v>
      </c>
      <c r="Q62" s="250" cm="1">
        <f t="array" ref="Q62">MIN(IF(Q6:Q59&gt;0,Q6:Q59))</f>
        <v>292.60000000000002</v>
      </c>
      <c r="R62" s="332" cm="1">
        <f t="array" ref="R62">MIN(IF(R6:R59&gt;0,R6:R59))</f>
        <v>640.79663956639558</v>
      </c>
      <c r="S62" s="251" cm="1">
        <f t="array" ref="S62">MIN(IF(S6:S59&gt;0,S6:S59))</f>
        <v>2346.9497959183673</v>
      </c>
      <c r="T62" s="251" cm="1">
        <f t="array" ref="T62">MIN(IF(T6:T59&gt;0,T6:T59))</f>
        <v>1261.2974468085108</v>
      </c>
      <c r="U62" s="340" cm="1">
        <f t="array" ref="U62">MIN(IF(U6:U59&gt;0,U6:U59))</f>
        <v>2812.6289999999999</v>
      </c>
      <c r="V62" s="340" cm="1">
        <f t="array" ref="V62">MIN(IF(V6:V59&gt;0,V6:V59))</f>
        <v>2261.6240740740741</v>
      </c>
      <c r="W62" s="195">
        <f t="shared" si="11"/>
        <v>1864.6593912734693</v>
      </c>
    </row>
    <row r="63" spans="1:23" ht="15.75" thickBot="1" x14ac:dyDescent="0.3">
      <c r="A63" s="33" t="s">
        <v>360</v>
      </c>
      <c r="C63" s="196">
        <f>C61/C62</f>
        <v>46302.579175210747</v>
      </c>
      <c r="D63" s="272">
        <f t="shared" ref="D63:U63" si="30">D61/D62</f>
        <v>8832.3836425102527</v>
      </c>
      <c r="E63" s="197">
        <f t="shared" si="30"/>
        <v>128369.46440000001</v>
      </c>
      <c r="F63" s="197">
        <f t="shared" si="30"/>
        <v>1961.4119873988147</v>
      </c>
      <c r="G63" s="264">
        <f t="shared" si="30"/>
        <v>18724.317059313282</v>
      </c>
      <c r="H63" s="264">
        <f>H61/H62</f>
        <v>23348.204925055819</v>
      </c>
      <c r="I63" s="198">
        <f t="shared" si="5"/>
        <v>36247.156402855639</v>
      </c>
      <c r="J63" s="196">
        <f t="shared" si="30"/>
        <v>650.79999999999995</v>
      </c>
      <c r="K63" s="272">
        <f t="shared" si="30"/>
        <v>650.79999999999995</v>
      </c>
      <c r="L63" s="197">
        <f t="shared" si="30"/>
        <v>3525</v>
      </c>
      <c r="M63" s="197">
        <f t="shared" si="30"/>
        <v>3367</v>
      </c>
      <c r="N63" s="264">
        <f t="shared" si="30"/>
        <v>1225.6666666666667</v>
      </c>
      <c r="O63" s="264">
        <f>O61/O62</f>
        <v>18375</v>
      </c>
      <c r="P63" s="198">
        <f t="shared" si="6"/>
        <v>5428.6933333333336</v>
      </c>
      <c r="Q63" s="252">
        <f t="shared" si="30"/>
        <v>63.295276468683561</v>
      </c>
      <c r="R63" s="333">
        <f t="shared" si="30"/>
        <v>26.091921928840424</v>
      </c>
      <c r="S63" s="253">
        <f t="shared" si="30"/>
        <v>14.315285412454269</v>
      </c>
      <c r="T63" s="253">
        <f t="shared" si="30"/>
        <v>24.779246227036055</v>
      </c>
      <c r="U63" s="341">
        <f t="shared" si="30"/>
        <v>22.631833459411578</v>
      </c>
      <c r="V63" s="341">
        <f>V61/V62</f>
        <v>24.682122700951474</v>
      </c>
      <c r="W63" s="198">
        <f t="shared" si="11"/>
        <v>22.50008194573876</v>
      </c>
    </row>
    <row r="64" spans="1:23" ht="15.75" thickBot="1" x14ac:dyDescent="0.3"/>
    <row r="65" spans="1:24" ht="15.75" thickBot="1" x14ac:dyDescent="0.3">
      <c r="A65" s="207" t="s">
        <v>413</v>
      </c>
      <c r="C65" s="364">
        <f t="shared" ref="C65:H65" si="31">SUM(C6:C59)</f>
        <v>354295.84667544934</v>
      </c>
      <c r="D65" s="365">
        <f t="shared" si="31"/>
        <v>401726.23475100601</v>
      </c>
      <c r="E65" s="366">
        <f t="shared" si="31"/>
        <v>516238.7570630557</v>
      </c>
      <c r="F65" s="366">
        <f t="shared" si="31"/>
        <v>170296.35930974333</v>
      </c>
      <c r="G65" s="367">
        <f t="shared" si="31"/>
        <v>568792.89045003918</v>
      </c>
      <c r="H65" s="367">
        <f t="shared" si="31"/>
        <v>687960.39851718419</v>
      </c>
      <c r="I65" s="368">
        <f t="shared" si="5"/>
        <v>469002.92801820568</v>
      </c>
      <c r="J65" s="364">
        <f t="shared" ref="J65:O65" si="32">SUM(J6:J59)</f>
        <v>17225</v>
      </c>
      <c r="K65" s="365">
        <f t="shared" si="32"/>
        <v>17225</v>
      </c>
      <c r="L65" s="366">
        <f t="shared" si="32"/>
        <v>16089</v>
      </c>
      <c r="M65" s="366">
        <f t="shared" si="32"/>
        <v>16314</v>
      </c>
      <c r="N65" s="367">
        <f t="shared" si="32"/>
        <v>16439</v>
      </c>
      <c r="O65" s="367">
        <f t="shared" si="32"/>
        <v>33820</v>
      </c>
      <c r="P65" s="368">
        <f t="shared" si="6"/>
        <v>19977.400000000001</v>
      </c>
      <c r="Q65" s="359">
        <f t="shared" ref="Q65" si="33">C65/J65</f>
        <v>20.568699371579061</v>
      </c>
      <c r="R65" s="360">
        <f>D65/K65*1000</f>
        <v>23322.277779448825</v>
      </c>
      <c r="S65" s="361">
        <f t="shared" ref="S65:V65" si="34">E65/L65*1000</f>
        <v>32086.4414856769</v>
      </c>
      <c r="T65" s="361">
        <f t="shared" si="34"/>
        <v>10438.663682097789</v>
      </c>
      <c r="U65" s="362">
        <f t="shared" si="34"/>
        <v>34600.212327394562</v>
      </c>
      <c r="V65" s="362">
        <f t="shared" si="34"/>
        <v>20341.821363606865</v>
      </c>
      <c r="W65" s="368">
        <f t="shared" si="11"/>
        <v>24157.883327644988</v>
      </c>
    </row>
    <row r="66" spans="1:24" ht="15.75" thickBot="1" x14ac:dyDescent="0.3">
      <c r="A66" s="207" t="s">
        <v>456</v>
      </c>
      <c r="C66" s="432"/>
      <c r="D66" s="437"/>
      <c r="E66" s="442">
        <f>(E65-D65)/D65</f>
        <v>0.28505114280879795</v>
      </c>
      <c r="F66" s="442">
        <f>(F65-E65)/E65</f>
        <v>-0.67012093342510781</v>
      </c>
      <c r="G66" s="443">
        <f>(G65-F65)/F65</f>
        <v>2.3400179120417417</v>
      </c>
      <c r="H66" s="443">
        <f>(H65-G65)/G65</f>
        <v>0.20950948942568098</v>
      </c>
      <c r="I66" s="440"/>
      <c r="J66" s="437"/>
      <c r="K66" s="441"/>
      <c r="L66" s="442">
        <f>(L65-K65)/K65</f>
        <v>-6.5950653120464442E-2</v>
      </c>
      <c r="M66" s="442">
        <f>(M65-L65)/L65</f>
        <v>1.3984710050344957E-2</v>
      </c>
      <c r="N66" s="443">
        <f>(N65-M65)/M65</f>
        <v>7.6621306853009684E-3</v>
      </c>
      <c r="O66" s="443">
        <f>(O65-N65)/N65</f>
        <v>1.0573027556420707</v>
      </c>
      <c r="P66" s="440"/>
      <c r="Q66" s="437"/>
      <c r="R66" s="441"/>
      <c r="S66" s="438"/>
      <c r="T66" s="438"/>
      <c r="U66" s="439"/>
      <c r="V66" s="439"/>
      <c r="W66" s="440"/>
    </row>
    <row r="68" spans="1:24" x14ac:dyDescent="0.25">
      <c r="A68" t="s">
        <v>461</v>
      </c>
      <c r="D68" s="176">
        <f>D65-D32-D51</f>
        <v>144264.592631006</v>
      </c>
      <c r="E68" s="176">
        <f t="shared" ref="E68:H68" si="35">E65-E32-E51</f>
        <v>195194.77606305567</v>
      </c>
      <c r="F68" s="176">
        <f>F65</f>
        <v>170296.35930974333</v>
      </c>
      <c r="G68" s="176">
        <f t="shared" si="35"/>
        <v>179238.52961356932</v>
      </c>
      <c r="H68" s="176">
        <f t="shared" si="35"/>
        <v>182538.92418777721</v>
      </c>
      <c r="I68" s="176">
        <f>AVERAGE(D68:H68)</f>
        <v>174306.63636103031</v>
      </c>
      <c r="K68" s="176">
        <v>17225</v>
      </c>
      <c r="L68" s="176">
        <v>16089</v>
      </c>
      <c r="M68" s="176">
        <v>16314</v>
      </c>
      <c r="N68" s="176">
        <f>16439-N51</f>
        <v>16410</v>
      </c>
      <c r="O68" s="176">
        <f t="shared" ref="O68" si="36">O65-O32-O51</f>
        <v>15400</v>
      </c>
      <c r="P68" s="176">
        <f>AVERAGE(K68:O68)</f>
        <v>16287.6</v>
      </c>
      <c r="R68" s="460">
        <f>D68/K68*1000</f>
        <v>8375.3029103631925</v>
      </c>
      <c r="S68" s="460">
        <f t="shared" ref="S68:V68" si="37">E68/L68*1000</f>
        <v>12132.188207039324</v>
      </c>
      <c r="T68" s="460">
        <f t="shared" si="37"/>
        <v>10438.663682097789</v>
      </c>
      <c r="U68" s="460">
        <f t="shared" si="37"/>
        <v>10922.518562679423</v>
      </c>
      <c r="V68" s="460">
        <f t="shared" si="37"/>
        <v>11853.176895310209</v>
      </c>
      <c r="W68" s="176">
        <f>AVERAGE(R68:V68)</f>
        <v>10744.370051497988</v>
      </c>
    </row>
    <row r="69" spans="1:24" x14ac:dyDescent="0.25">
      <c r="E69" s="357">
        <f>(E68-D68)/D68</f>
        <v>0.35303314904383215</v>
      </c>
      <c r="F69" s="357">
        <f>(F68-E68)/E68</f>
        <v>-0.12755677818585248</v>
      </c>
      <c r="G69" s="357">
        <f>(G68-F68)/F68</f>
        <v>5.250946256321036E-2</v>
      </c>
      <c r="H69" s="357">
        <f>(H68-G68)/G68</f>
        <v>1.8413421385030354E-2</v>
      </c>
      <c r="I69" s="357"/>
      <c r="J69" s="357"/>
      <c r="K69" s="357"/>
      <c r="L69" s="357">
        <f>(L68-K68)/K68</f>
        <v>-6.5950653120464442E-2</v>
      </c>
      <c r="M69" s="357">
        <f>(M68-L68)/L68</f>
        <v>1.3984710050344957E-2</v>
      </c>
      <c r="N69" s="357">
        <f>(N68-M68)/M68</f>
        <v>5.884516366311144E-3</v>
      </c>
      <c r="O69" s="357">
        <f>(O68-N68)/N68</f>
        <v>-6.1547836684948204E-2</v>
      </c>
      <c r="P69" s="357"/>
    </row>
    <row r="70" spans="1:24" x14ac:dyDescent="0.25">
      <c r="C70" s="176"/>
      <c r="D70" s="176"/>
      <c r="E70" s="176"/>
      <c r="F70" s="176"/>
      <c r="G70" s="176"/>
      <c r="H70" s="176"/>
      <c r="I70" s="176"/>
      <c r="J70" s="176"/>
      <c r="K70" s="176"/>
      <c r="L70" s="176"/>
      <c r="M70" s="176"/>
      <c r="N70" s="176"/>
      <c r="O70" s="176"/>
      <c r="P70" s="176"/>
      <c r="Q70" s="176"/>
      <c r="R70" s="176"/>
      <c r="S70" s="176"/>
      <c r="T70" s="176"/>
      <c r="U70" s="176"/>
      <c r="V70" s="176"/>
      <c r="W70" s="176"/>
      <c r="X70" s="176"/>
    </row>
    <row r="71" spans="1:24" x14ac:dyDescent="0.25">
      <c r="C71" s="176"/>
      <c r="D71" s="176"/>
      <c r="E71" s="176"/>
      <c r="F71" s="176"/>
      <c r="G71" s="176"/>
      <c r="H71" s="176"/>
      <c r="I71" s="176"/>
      <c r="J71" s="176"/>
      <c r="K71" s="176"/>
      <c r="L71" s="176"/>
      <c r="M71" s="176"/>
      <c r="N71" s="176"/>
      <c r="O71" s="176"/>
      <c r="P71" s="176"/>
      <c r="Q71" s="176"/>
      <c r="R71" s="176"/>
      <c r="S71" s="176"/>
      <c r="T71" s="176"/>
      <c r="U71" s="176"/>
      <c r="V71" s="176"/>
      <c r="W71" s="176"/>
      <c r="X71" s="176"/>
    </row>
  </sheetData>
  <mergeCells count="8">
    <mergeCell ref="A2:A5"/>
    <mergeCell ref="C2:W2"/>
    <mergeCell ref="C3:I3"/>
    <mergeCell ref="J3:P3"/>
    <mergeCell ref="Q3:W3"/>
    <mergeCell ref="C4:I4"/>
    <mergeCell ref="J4:P4"/>
    <mergeCell ref="Q4:W4"/>
  </mergeCells>
  <hyperlinks>
    <hyperlink ref="A1" location="'Tab Legend'!A1" display="Tab Legend" xr:uid="{5FFC1C44-5E5A-419D-8D97-B93671FC6001}"/>
  </hyperlinks>
  <pageMargins left="0.7" right="0.7" top="0.75" bottom="0.75" header="0.3" footer="0.3"/>
  <ignoredErrors>
    <ignoredError sqref="I61:I63 I65" 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F8B7E-7699-4A6C-AD5F-7BB9359A3117}">
  <sheetPr>
    <tabColor theme="8"/>
  </sheetPr>
  <dimension ref="A1:Y71"/>
  <sheetViews>
    <sheetView showGridLines="0" zoomScale="85" zoomScaleNormal="85" workbookViewId="0">
      <pane xSplit="2" ySplit="5" topLeftCell="D6" activePane="bottomRight" state="frozen"/>
      <selection pane="topRight" activeCell="C1" sqref="C1"/>
      <selection pane="bottomLeft" activeCell="A6" sqref="A6"/>
      <selection pane="bottomRight"/>
    </sheetView>
  </sheetViews>
  <sheetFormatPr defaultColWidth="45.7109375" defaultRowHeight="15" x14ac:dyDescent="0.25"/>
  <cols>
    <col min="1" max="1" width="42.140625" bestFit="1" customWidth="1"/>
    <col min="2" max="2" width="0.85546875" customWidth="1"/>
    <col min="3" max="3" width="10.5703125" hidden="1" customWidth="1"/>
    <col min="4" max="9" width="10.5703125" bestFit="1" customWidth="1"/>
    <col min="10" max="10" width="9.5703125" hidden="1" customWidth="1"/>
    <col min="11" max="16" width="9.5703125" bestFit="1" customWidth="1"/>
    <col min="17" max="17" width="8" hidden="1" customWidth="1"/>
    <col min="18" max="23" width="9.5703125" bestFit="1" customWidth="1"/>
    <col min="24" max="24" width="0.85546875" customWidth="1"/>
  </cols>
  <sheetData>
    <row r="1" spans="1:25" ht="15.75" thickBot="1" x14ac:dyDescent="0.3">
      <c r="A1" s="15" t="s">
        <v>298</v>
      </c>
      <c r="C1" s="414">
        <v>5</v>
      </c>
      <c r="D1" s="414">
        <f>C1+5</f>
        <v>10</v>
      </c>
      <c r="E1" s="414">
        <f>D1+5</f>
        <v>15</v>
      </c>
      <c r="F1" s="414">
        <f>E1+5</f>
        <v>20</v>
      </c>
      <c r="G1" s="414">
        <f>F1+5</f>
        <v>25</v>
      </c>
      <c r="H1" s="414">
        <f>G1+5</f>
        <v>30</v>
      </c>
      <c r="I1" s="414"/>
      <c r="J1" s="414">
        <v>3</v>
      </c>
      <c r="K1" s="414">
        <f>J1+2</f>
        <v>5</v>
      </c>
      <c r="L1" s="414">
        <f>K1+2</f>
        <v>7</v>
      </c>
      <c r="M1" s="414">
        <f>L1+2</f>
        <v>9</v>
      </c>
      <c r="N1" s="414">
        <f>M1+2</f>
        <v>11</v>
      </c>
      <c r="O1" s="414">
        <f>N1+2</f>
        <v>13</v>
      </c>
      <c r="P1" s="414"/>
      <c r="Q1" s="414"/>
      <c r="R1" s="414"/>
      <c r="S1" s="414"/>
      <c r="T1" s="414"/>
      <c r="U1" s="414"/>
      <c r="V1" s="414"/>
      <c r="W1" s="414"/>
      <c r="X1" s="414"/>
      <c r="Y1" s="414"/>
    </row>
    <row r="2" spans="1:25" ht="16.5" thickBot="1" x14ac:dyDescent="0.3">
      <c r="A2" s="527" t="s">
        <v>0</v>
      </c>
      <c r="C2" s="519" t="s">
        <v>276</v>
      </c>
      <c r="D2" s="520"/>
      <c r="E2" s="520"/>
      <c r="F2" s="520"/>
      <c r="G2" s="520"/>
      <c r="H2" s="520"/>
      <c r="I2" s="520"/>
      <c r="J2" s="520"/>
      <c r="K2" s="520"/>
      <c r="L2" s="520"/>
      <c r="M2" s="520"/>
      <c r="N2" s="520"/>
      <c r="O2" s="520"/>
      <c r="P2" s="520"/>
      <c r="Q2" s="520"/>
      <c r="R2" s="520"/>
      <c r="S2" s="520"/>
      <c r="T2" s="520"/>
      <c r="U2" s="520"/>
      <c r="V2" s="520"/>
      <c r="W2" s="521"/>
    </row>
    <row r="3" spans="1:25" x14ac:dyDescent="0.25">
      <c r="A3" s="528"/>
      <c r="C3" s="522" t="s">
        <v>252</v>
      </c>
      <c r="D3" s="523"/>
      <c r="E3" s="524"/>
      <c r="F3" s="524"/>
      <c r="G3" s="525"/>
      <c r="H3" s="525"/>
      <c r="I3" s="526"/>
      <c r="J3" s="498"/>
      <c r="K3" s="499"/>
      <c r="L3" s="500"/>
      <c r="M3" s="500"/>
      <c r="N3" s="501"/>
      <c r="O3" s="501"/>
      <c r="P3" s="502"/>
      <c r="Q3" s="548"/>
      <c r="R3" s="548"/>
      <c r="S3" s="530"/>
      <c r="T3" s="530"/>
      <c r="U3" s="531"/>
      <c r="V3" s="531"/>
      <c r="W3" s="532"/>
    </row>
    <row r="4" spans="1:25" x14ac:dyDescent="0.25">
      <c r="A4" s="528"/>
      <c r="C4" s="493" t="s">
        <v>241</v>
      </c>
      <c r="D4" s="494"/>
      <c r="E4" s="495"/>
      <c r="F4" s="495"/>
      <c r="G4" s="496"/>
      <c r="H4" s="496"/>
      <c r="I4" s="497"/>
      <c r="J4" s="493" t="s">
        <v>268</v>
      </c>
      <c r="K4" s="494"/>
      <c r="L4" s="495"/>
      <c r="M4" s="495"/>
      <c r="N4" s="496"/>
      <c r="O4" s="496"/>
      <c r="P4" s="497"/>
      <c r="Q4" s="494" t="s">
        <v>269</v>
      </c>
      <c r="R4" s="494"/>
      <c r="S4" s="495"/>
      <c r="T4" s="495"/>
      <c r="U4" s="496"/>
      <c r="V4" s="496"/>
      <c r="W4" s="497"/>
    </row>
    <row r="5" spans="1:25" ht="15.75" thickBot="1" x14ac:dyDescent="0.3">
      <c r="A5" s="529"/>
      <c r="C5" s="135">
        <v>2017</v>
      </c>
      <c r="D5" s="255">
        <v>2018</v>
      </c>
      <c r="E5" s="136">
        <v>2019</v>
      </c>
      <c r="F5" s="136">
        <v>2020</v>
      </c>
      <c r="G5" s="343">
        <v>2021</v>
      </c>
      <c r="H5" s="343">
        <v>2022</v>
      </c>
      <c r="I5" s="182" t="s">
        <v>361</v>
      </c>
      <c r="J5" s="135">
        <v>2017</v>
      </c>
      <c r="K5" s="255">
        <v>2018</v>
      </c>
      <c r="L5" s="136">
        <v>2019</v>
      </c>
      <c r="M5" s="136">
        <v>2020</v>
      </c>
      <c r="N5" s="343">
        <v>2021</v>
      </c>
      <c r="O5" s="343">
        <v>2022</v>
      </c>
      <c r="P5" s="182" t="s">
        <v>361</v>
      </c>
      <c r="Q5" s="135">
        <v>2017</v>
      </c>
      <c r="R5" s="255">
        <v>2018</v>
      </c>
      <c r="S5" s="136">
        <v>2019</v>
      </c>
      <c r="T5" s="136">
        <v>2020</v>
      </c>
      <c r="U5" s="343">
        <v>2021</v>
      </c>
      <c r="V5" s="343">
        <v>2022</v>
      </c>
      <c r="W5" s="182" t="s">
        <v>361</v>
      </c>
    </row>
    <row r="6" spans="1:25" x14ac:dyDescent="0.25">
      <c r="A6" s="39" t="s">
        <v>1</v>
      </c>
      <c r="C6" s="110">
        <f>VLOOKUP($A6,'Capital Additions'!$A:$AAE,C$1,FALSE)/1000</f>
        <v>36212.393670000005</v>
      </c>
      <c r="D6" s="177">
        <f>VLOOKUP($A6,'Capital Additions'!$A:$AAE,D$1,FALSE)/1000</f>
        <v>38739.420899999997</v>
      </c>
      <c r="E6" s="118">
        <f>VLOOKUP($A6,'Capital Additions'!$A:$AAE,E$1,FALSE)/1000</f>
        <v>52770.678980000004</v>
      </c>
      <c r="F6" s="118">
        <f>VLOOKUP($A6,'Capital Additions'!$A:$AAE,F$1,FALSE)/1000</f>
        <v>46926.768640000002</v>
      </c>
      <c r="G6" s="184">
        <f>VLOOKUP($A6,'Capital Additions'!$A:$AAE,G$1,FALSE)/1000</f>
        <v>63626.125999999997</v>
      </c>
      <c r="H6" s="184">
        <f>VLOOKUP($A6,'Capital Additions'!$A:$AAE,H$1,FALSE)/1000</f>
        <v>53734.260569999999</v>
      </c>
      <c r="I6" s="119">
        <f>AVERAGEIF(D6:H6,"&lt;&gt;0")</f>
        <v>51159.451018</v>
      </c>
      <c r="J6" s="110">
        <f>VLOOKUP($A6,'Line Transformer Addtions'!$A:$AAB,J$1,FALSE)</f>
        <v>1913</v>
      </c>
      <c r="K6" s="177">
        <f>VLOOKUP($A6,'Line Transformer Addtions'!$A:$AAB,K$1,FALSE)</f>
        <v>1913</v>
      </c>
      <c r="L6" s="118">
        <f>VLOOKUP($A6,'Line Transformer Addtions'!$A:$AAB,L$1,FALSE)</f>
        <v>2478</v>
      </c>
      <c r="M6" s="118">
        <f>VLOOKUP($A6,'Line Transformer Addtions'!$A:$AAB,M$1,FALSE)</f>
        <v>2288</v>
      </c>
      <c r="N6" s="184">
        <f>VLOOKUP($A6,'Line Transformer Addtions'!$A:$AAB,N$1,FALSE)</f>
        <v>2278</v>
      </c>
      <c r="O6" s="184">
        <f>VLOOKUP($A6,'Line Transformer Addtions'!$A:$AAB,O$1,FALSE)</f>
        <v>1264</v>
      </c>
      <c r="P6" s="119">
        <f>AVERAGEIF(K6:O6,"&lt;&gt;0")</f>
        <v>2044.2</v>
      </c>
      <c r="Q6" s="216">
        <f>C6/J6*1000</f>
        <v>18929.636001045481</v>
      </c>
      <c r="R6" s="216">
        <f>D6/K6*1000</f>
        <v>20250.612075274435</v>
      </c>
      <c r="S6" s="53">
        <f>E6/L6*1000</f>
        <v>21295.673518966913</v>
      </c>
      <c r="T6" s="53">
        <f>F6/M6*1000</f>
        <v>20509.95132867133</v>
      </c>
      <c r="U6" s="344">
        <f t="shared" ref="U6:V21" si="0">G6/N6*1000</f>
        <v>27930.696224758558</v>
      </c>
      <c r="V6" s="344">
        <f t="shared" si="0"/>
        <v>42511.282096518989</v>
      </c>
      <c r="W6" s="119">
        <f>AVERAGEIF(R6:V6,"&lt;&gt;0")</f>
        <v>26499.64304883805</v>
      </c>
    </row>
    <row r="7" spans="1:25" x14ac:dyDescent="0.25">
      <c r="A7" s="32" t="s">
        <v>2</v>
      </c>
      <c r="C7" s="111">
        <f>VLOOKUP($A7,'Capital Additions'!$A:$AAE,C$1,FALSE)/1000</f>
        <v>254.46700000000001</v>
      </c>
      <c r="D7" s="178">
        <f>VLOOKUP($A7,'Capital Additions'!$A:$AAE,D$1,FALSE)/1000</f>
        <v>402.40100000000001</v>
      </c>
      <c r="E7" s="5">
        <f>VLOOKUP($A7,'Capital Additions'!$A:$AAE,E$1,FALSE)/1000</f>
        <v>413.27791999999999</v>
      </c>
      <c r="F7" s="5">
        <f>VLOOKUP($A7,'Capital Additions'!$A:$AAE,F$1,FALSE)/1000</f>
        <v>608.13534000000107</v>
      </c>
      <c r="G7" s="185">
        <f>VLOOKUP($A7,'Capital Additions'!$A:$AAE,G$1,FALSE)/1000</f>
        <v>703.09233999999981</v>
      </c>
      <c r="H7" s="185">
        <f>VLOOKUP($A7,'Capital Additions'!$A:$AAE,H$1,FALSE)/1000</f>
        <v>965.01984000000107</v>
      </c>
      <c r="I7" s="120">
        <f t="shared" ref="I7:I65" si="1">AVERAGEIF(D7:H7,"&lt;&gt;0")</f>
        <v>618.3852880000004</v>
      </c>
      <c r="J7" s="111">
        <f>VLOOKUP($A7,'Line Transformer Addtions'!$A:$AAB,J$1,FALSE)</f>
        <v>70</v>
      </c>
      <c r="K7" s="178">
        <f>VLOOKUP($A7,'Line Transformer Addtions'!$A:$AAB,K$1,FALSE)</f>
        <v>70</v>
      </c>
      <c r="L7" s="5">
        <f>VLOOKUP($A7,'Line Transformer Addtions'!$A:$AAB,L$1,FALSE)</f>
        <v>95</v>
      </c>
      <c r="M7" s="5">
        <f>VLOOKUP($A7,'Line Transformer Addtions'!$A:$AAB,M$1,FALSE)</f>
        <v>69</v>
      </c>
      <c r="N7" s="185">
        <f>VLOOKUP($A7,'Line Transformer Addtions'!$A:$AAB,N$1,FALSE)</f>
        <v>112</v>
      </c>
      <c r="O7" s="185">
        <f>VLOOKUP($A7,'Line Transformer Addtions'!$A:$AAB,O$1,FALSE)</f>
        <v>106</v>
      </c>
      <c r="P7" s="120">
        <f t="shared" ref="P7:P65" si="2">AVERAGEIF(K7:O7,"&lt;&gt;0")</f>
        <v>90.4</v>
      </c>
      <c r="Q7" s="214">
        <f t="shared" ref="Q7:U12" si="3">C7/J7*1000</f>
        <v>3635.2428571428572</v>
      </c>
      <c r="R7" s="214">
        <f t="shared" si="3"/>
        <v>5748.5857142857149</v>
      </c>
      <c r="S7" s="7">
        <f t="shared" si="3"/>
        <v>4350.293894736842</v>
      </c>
      <c r="T7" s="7">
        <f t="shared" si="3"/>
        <v>8813.555652173929</v>
      </c>
      <c r="U7" s="337">
        <f t="shared" si="3"/>
        <v>6277.6101785714272</v>
      </c>
      <c r="V7" s="337">
        <f t="shared" si="0"/>
        <v>9103.9607547169926</v>
      </c>
      <c r="W7" s="120">
        <f t="shared" ref="W7:W65" si="4">AVERAGEIF(R7:V7,"&lt;&gt;0")</f>
        <v>6858.8012388969819</v>
      </c>
    </row>
    <row r="8" spans="1:25" x14ac:dyDescent="0.25">
      <c r="A8" s="32" t="s">
        <v>3</v>
      </c>
      <c r="C8" s="111">
        <f>VLOOKUP($A8,'Capital Additions'!$A:$AAE,C$1,FALSE)/1000</f>
        <v>0</v>
      </c>
      <c r="D8" s="178">
        <f>VLOOKUP($A8,'Capital Additions'!$A:$AAE,D$1,FALSE)/1000</f>
        <v>16.8</v>
      </c>
      <c r="E8" s="5">
        <f>VLOOKUP($A8,'Capital Additions'!$A:$AAE,E$1,FALSE)/1000</f>
        <v>74.691999999999993</v>
      </c>
      <c r="F8" s="5">
        <f>VLOOKUP($A8,'Capital Additions'!$A:$AAE,F$1,FALSE)/1000</f>
        <v>7.73142</v>
      </c>
      <c r="G8" s="185">
        <f>VLOOKUP($A8,'Capital Additions'!$A:$AAE,G$1,FALSE)/1000</f>
        <v>0</v>
      </c>
      <c r="H8" s="185">
        <f>VLOOKUP($A8,'Capital Additions'!$A:$AAE,H$1,FALSE)/1000</f>
        <v>14.55</v>
      </c>
      <c r="I8" s="120">
        <f t="shared" si="1"/>
        <v>28.443354999999997</v>
      </c>
      <c r="J8" s="111">
        <f>VLOOKUP($A8,'Line Transformer Addtions'!$A:$AAB,J$1,FALSE)</f>
        <v>3</v>
      </c>
      <c r="K8" s="178">
        <f>VLOOKUP($A8,'Line Transformer Addtions'!$A:$AAB,K$1,FALSE)</f>
        <v>3</v>
      </c>
      <c r="L8" s="5">
        <f>VLOOKUP($A8,'Line Transformer Addtions'!$A:$AAB,L$1,FALSE)</f>
        <v>29</v>
      </c>
      <c r="M8" s="5">
        <f>VLOOKUP($A8,'Line Transformer Addtions'!$A:$AAB,M$1,FALSE)</f>
        <v>3</v>
      </c>
      <c r="N8" s="185">
        <f>VLOOKUP($A8,'Line Transformer Addtions'!$A:$AAB,N$1,FALSE)</f>
        <v>1</v>
      </c>
      <c r="O8" s="185">
        <f>VLOOKUP($A8,'Line Transformer Addtions'!$A:$AAB,O$1,FALSE)</f>
        <v>2</v>
      </c>
      <c r="P8" s="120">
        <f t="shared" si="2"/>
        <v>7.6</v>
      </c>
      <c r="Q8" s="214">
        <f t="shared" si="3"/>
        <v>0</v>
      </c>
      <c r="R8" s="214">
        <f t="shared" si="3"/>
        <v>5600.0000000000009</v>
      </c>
      <c r="S8" s="7">
        <f t="shared" si="3"/>
        <v>2575.5862068965512</v>
      </c>
      <c r="T8" s="7">
        <f t="shared" si="3"/>
        <v>2577.14</v>
      </c>
      <c r="U8" s="337">
        <f t="shared" si="3"/>
        <v>0</v>
      </c>
      <c r="V8" s="337">
        <f t="shared" si="0"/>
        <v>7275</v>
      </c>
      <c r="W8" s="120">
        <f t="shared" si="4"/>
        <v>4506.9315517241375</v>
      </c>
    </row>
    <row r="9" spans="1:25" x14ac:dyDescent="0.25">
      <c r="A9" s="32" t="s">
        <v>4</v>
      </c>
      <c r="C9" s="111">
        <f>VLOOKUP($A9,'Capital Additions'!$A:$AAE,C$1,FALSE)/1000</f>
        <v>985.822</v>
      </c>
      <c r="D9" s="178">
        <f>VLOOKUP($A9,'Capital Additions'!$A:$AAE,D$1,FALSE)/1000</f>
        <v>731.69600000000003</v>
      </c>
      <c r="E9" s="5">
        <f>VLOOKUP($A9,'Capital Additions'!$A:$AAE,E$1,FALSE)/1000</f>
        <v>1527.895</v>
      </c>
      <c r="F9" s="5">
        <f>VLOOKUP($A9,'Capital Additions'!$A:$AAE,F$1,FALSE)/1000</f>
        <v>1142.633</v>
      </c>
      <c r="G9" s="185">
        <f>VLOOKUP($A9,'Capital Additions'!$A:$AAE,G$1,FALSE)/1000</f>
        <v>1263.424</v>
      </c>
      <c r="H9" s="185">
        <f>VLOOKUP($A9,'Capital Additions'!$A:$AAE,H$1,FALSE)/1000</f>
        <v>1783.1079999999999</v>
      </c>
      <c r="I9" s="120">
        <f t="shared" si="1"/>
        <v>1289.7512000000002</v>
      </c>
      <c r="J9" s="111">
        <f>VLOOKUP($A9,'Line Transformer Addtions'!$A:$AAB,J$1,FALSE)</f>
        <v>83</v>
      </c>
      <c r="K9" s="178">
        <f>VLOOKUP($A9,'Line Transformer Addtions'!$A:$AAB,K$1,FALSE)</f>
        <v>83</v>
      </c>
      <c r="L9" s="5">
        <f>VLOOKUP($A9,'Line Transformer Addtions'!$A:$AAB,L$1,FALSE)</f>
        <v>112</v>
      </c>
      <c r="M9" s="5">
        <f>VLOOKUP($A9,'Line Transformer Addtions'!$A:$AAB,M$1,FALSE)</f>
        <v>60</v>
      </c>
      <c r="N9" s="185">
        <f>VLOOKUP($A9,'Line Transformer Addtions'!$A:$AAB,N$1,FALSE)</f>
        <v>75</v>
      </c>
      <c r="O9" s="185">
        <f>VLOOKUP($A9,'Line Transformer Addtions'!$A:$AAB,O$1,FALSE)</f>
        <v>61</v>
      </c>
      <c r="P9" s="120">
        <f t="shared" si="2"/>
        <v>78.2</v>
      </c>
      <c r="Q9" s="214">
        <f t="shared" si="3"/>
        <v>11877.373493975903</v>
      </c>
      <c r="R9" s="214">
        <f t="shared" si="3"/>
        <v>8815.6144578313251</v>
      </c>
      <c r="S9" s="7">
        <f t="shared" si="3"/>
        <v>13641.919642857143</v>
      </c>
      <c r="T9" s="7">
        <f t="shared" si="3"/>
        <v>19043.883333333335</v>
      </c>
      <c r="U9" s="337">
        <f t="shared" si="3"/>
        <v>16845.653333333335</v>
      </c>
      <c r="V9" s="337">
        <f t="shared" si="0"/>
        <v>29231.278688524591</v>
      </c>
      <c r="W9" s="120">
        <f t="shared" si="4"/>
        <v>17515.669891175945</v>
      </c>
    </row>
    <row r="10" spans="1:25" x14ac:dyDescent="0.25">
      <c r="A10" s="32" t="s">
        <v>6</v>
      </c>
      <c r="C10" s="111">
        <f>VLOOKUP($A10,'Capital Additions'!$A:$AAE,C$1,FALSE)/1000</f>
        <v>1992.4548500000001</v>
      </c>
      <c r="D10" s="178">
        <f>VLOOKUP($A10,'Capital Additions'!$A:$AAE,D$1,FALSE)/1000</f>
        <v>1444.13194</v>
      </c>
      <c r="E10" s="5">
        <f>VLOOKUP($A10,'Capital Additions'!$A:$AAE,E$1,FALSE)/1000</f>
        <v>1563.46369</v>
      </c>
      <c r="F10" s="5">
        <f>VLOOKUP($A10,'Capital Additions'!$A:$AAE,F$1,FALSE)/1000</f>
        <v>1325.0399</v>
      </c>
      <c r="G10" s="185">
        <f>VLOOKUP($A10,'Capital Additions'!$A:$AAE,G$1,FALSE)/1000</f>
        <v>1303.6628999999998</v>
      </c>
      <c r="H10" s="185">
        <f>VLOOKUP($A10,'Capital Additions'!$A:$AAE,H$1,FALSE)/1000</f>
        <v>1000.9431</v>
      </c>
      <c r="I10" s="120">
        <f t="shared" si="1"/>
        <v>1327.4483059999998</v>
      </c>
      <c r="J10" s="111">
        <f>VLOOKUP($A10,'Line Transformer Addtions'!$A:$AAB,J$1,FALSE)</f>
        <v>143</v>
      </c>
      <c r="K10" s="178">
        <f>VLOOKUP($A10,'Line Transformer Addtions'!$A:$AAB,K$1,FALSE)</f>
        <v>143</v>
      </c>
      <c r="L10" s="5">
        <f>VLOOKUP($A10,'Line Transformer Addtions'!$A:$AAB,L$1,FALSE)</f>
        <v>96</v>
      </c>
      <c r="M10" s="5">
        <f>VLOOKUP($A10,'Line Transformer Addtions'!$A:$AAB,M$1,FALSE)</f>
        <v>138</v>
      </c>
      <c r="N10" s="185">
        <f>VLOOKUP($A10,'Line Transformer Addtions'!$A:$AAB,N$1,FALSE)</f>
        <v>90</v>
      </c>
      <c r="O10" s="185">
        <f>VLOOKUP($A10,'Line Transformer Addtions'!$A:$AAB,O$1,FALSE)</f>
        <v>76</v>
      </c>
      <c r="P10" s="120">
        <f t="shared" si="2"/>
        <v>108.6</v>
      </c>
      <c r="Q10" s="214">
        <f t="shared" si="3"/>
        <v>13933.250699300701</v>
      </c>
      <c r="R10" s="214">
        <f t="shared" si="3"/>
        <v>10098.824755244754</v>
      </c>
      <c r="S10" s="7">
        <f t="shared" si="3"/>
        <v>16286.080104166669</v>
      </c>
      <c r="T10" s="7">
        <f t="shared" si="3"/>
        <v>9601.7384057971012</v>
      </c>
      <c r="U10" s="337">
        <f t="shared" si="3"/>
        <v>14485.143333333332</v>
      </c>
      <c r="V10" s="337">
        <f t="shared" si="0"/>
        <v>13170.30394736842</v>
      </c>
      <c r="W10" s="120">
        <f t="shared" si="4"/>
        <v>12728.418109182054</v>
      </c>
    </row>
    <row r="11" spans="1:25" x14ac:dyDescent="0.25">
      <c r="A11" s="32" t="s">
        <v>7</v>
      </c>
      <c r="C11" s="111">
        <f>VLOOKUP($A11,'Capital Additions'!$A:$AAE,C$1,FALSE)/1000</f>
        <v>676.45971999999915</v>
      </c>
      <c r="D11" s="178">
        <f>VLOOKUP($A11,'Capital Additions'!$A:$AAE,D$1,FALSE)/1000</f>
        <v>1736.7905600000017</v>
      </c>
      <c r="E11" s="5">
        <f>VLOOKUP($A11,'Capital Additions'!$A:$AAE,E$1,FALSE)/1000</f>
        <v>1300.8919099999991</v>
      </c>
      <c r="F11" s="5">
        <f>VLOOKUP($A11,'Capital Additions'!$A:$AAE,F$1,FALSE)/1000</f>
        <v>1584.85339</v>
      </c>
      <c r="G11" s="185">
        <f>VLOOKUP($A11,'Capital Additions'!$A:$AAE,G$1,FALSE)/1000</f>
        <v>1296.3063099999986</v>
      </c>
      <c r="H11" s="185">
        <f>VLOOKUP($A11,'Capital Additions'!$A:$AAE,H$1,FALSE)/1000</f>
        <v>1408.3018</v>
      </c>
      <c r="I11" s="120">
        <f t="shared" si="1"/>
        <v>1465.4287939999999</v>
      </c>
      <c r="J11" s="111">
        <f>VLOOKUP($A11,'Line Transformer Addtions'!$A:$AAB,J$1,FALSE)</f>
        <v>272</v>
      </c>
      <c r="K11" s="178">
        <f>VLOOKUP($A11,'Line Transformer Addtions'!$A:$AAB,K$1,FALSE)</f>
        <v>272</v>
      </c>
      <c r="L11" s="5">
        <f>VLOOKUP($A11,'Line Transformer Addtions'!$A:$AAB,L$1,FALSE)</f>
        <v>259</v>
      </c>
      <c r="M11" s="5">
        <f>VLOOKUP($A11,'Line Transformer Addtions'!$A:$AAB,M$1,FALSE)</f>
        <v>216</v>
      </c>
      <c r="N11" s="185">
        <f>VLOOKUP($A11,'Line Transformer Addtions'!$A:$AAB,N$1,FALSE)</f>
        <v>140</v>
      </c>
      <c r="O11" s="185">
        <f>VLOOKUP($A11,'Line Transformer Addtions'!$A:$AAB,O$1,FALSE)</f>
        <v>199</v>
      </c>
      <c r="P11" s="120">
        <f t="shared" si="2"/>
        <v>217.2</v>
      </c>
      <c r="Q11" s="214">
        <f t="shared" si="3"/>
        <v>2486.984264705879</v>
      </c>
      <c r="R11" s="214">
        <f t="shared" si="3"/>
        <v>6385.2594117647122</v>
      </c>
      <c r="S11" s="7">
        <f t="shared" si="3"/>
        <v>5022.7486872586833</v>
      </c>
      <c r="T11" s="7">
        <f t="shared" si="3"/>
        <v>7337.2842129629635</v>
      </c>
      <c r="U11" s="337">
        <f t="shared" si="3"/>
        <v>9259.3307857142754</v>
      </c>
      <c r="V11" s="337">
        <f t="shared" si="0"/>
        <v>7076.893467336683</v>
      </c>
      <c r="W11" s="120">
        <f t="shared" si="4"/>
        <v>7016.3033130074637</v>
      </c>
    </row>
    <row r="12" spans="1:25" x14ac:dyDescent="0.25">
      <c r="A12" s="32" t="s">
        <v>8</v>
      </c>
      <c r="C12" s="111">
        <f>VLOOKUP($A12,'Capital Additions'!$A:$AAE,C$1,FALSE)/1000</f>
        <v>137.37754000000001</v>
      </c>
      <c r="D12" s="178">
        <f>VLOOKUP($A12,'Capital Additions'!$A:$AAE,D$1,FALSE)/1000</f>
        <v>168.72603000000004</v>
      </c>
      <c r="E12" s="5">
        <f>VLOOKUP($A12,'Capital Additions'!$A:$AAE,E$1,FALSE)/1000</f>
        <v>127.56819999999999</v>
      </c>
      <c r="F12" s="5">
        <f>VLOOKUP($A12,'Capital Additions'!$A:$AAE,F$1,FALSE)/1000</f>
        <v>88.957999999999998</v>
      </c>
      <c r="G12" s="185">
        <f>VLOOKUP($A12,'Capital Additions'!$A:$AAE,G$1,FALSE)/1000</f>
        <v>13.848660000000001</v>
      </c>
      <c r="H12" s="185">
        <f>VLOOKUP($A12,'Capital Additions'!$A:$AAE,H$1,FALSE)/1000</f>
        <v>44.606879999999997</v>
      </c>
      <c r="I12" s="120">
        <f t="shared" si="1"/>
        <v>88.741554000000008</v>
      </c>
      <c r="J12" s="111">
        <f>VLOOKUP($A12,'Line Transformer Addtions'!$A:$AAB,J$1,FALSE)</f>
        <v>23</v>
      </c>
      <c r="K12" s="178">
        <f>VLOOKUP($A12,'Line Transformer Addtions'!$A:$AAB,K$1,FALSE)</f>
        <v>23</v>
      </c>
      <c r="L12" s="5">
        <f>VLOOKUP($A12,'Line Transformer Addtions'!$A:$AAB,L$1,FALSE)</f>
        <v>13</v>
      </c>
      <c r="M12" s="5">
        <f>VLOOKUP($A12,'Line Transformer Addtions'!$A:$AAB,M$1,FALSE)</f>
        <v>23</v>
      </c>
      <c r="N12" s="185">
        <f>VLOOKUP($A12,'Line Transformer Addtions'!$A:$AAB,N$1,FALSE)</f>
        <v>11</v>
      </c>
      <c r="O12" s="185">
        <f>VLOOKUP($A12,'Line Transformer Addtions'!$A:$AAB,O$1,FALSE)</f>
        <v>11</v>
      </c>
      <c r="P12" s="120">
        <f t="shared" si="2"/>
        <v>16.2</v>
      </c>
      <c r="Q12" s="214">
        <f t="shared" si="3"/>
        <v>5972.9365217391305</v>
      </c>
      <c r="R12" s="214">
        <f t="shared" si="3"/>
        <v>7335.9143478260885</v>
      </c>
      <c r="S12" s="7">
        <f t="shared" si="3"/>
        <v>9812.9384615384624</v>
      </c>
      <c r="T12" s="7">
        <f t="shared" si="3"/>
        <v>3867.7391304347825</v>
      </c>
      <c r="U12" s="337">
        <f t="shared" si="3"/>
        <v>1258.9690909090909</v>
      </c>
      <c r="V12" s="337">
        <f t="shared" si="0"/>
        <v>4055.1709090909089</v>
      </c>
      <c r="W12" s="120">
        <f t="shared" si="4"/>
        <v>5266.1463879598668</v>
      </c>
    </row>
    <row r="13" spans="1:25" x14ac:dyDescent="0.25">
      <c r="A13" s="32" t="s">
        <v>9</v>
      </c>
      <c r="C13" s="111">
        <f>VLOOKUP($A13,'Capital Additions'!$A:$AAE,C$1,FALSE)/1000</f>
        <v>0</v>
      </c>
      <c r="D13" s="178">
        <f>VLOOKUP($A13,'Capital Additions'!$A:$AAE,D$1,FALSE)/1000</f>
        <v>5.2775600000000003</v>
      </c>
      <c r="E13" s="5">
        <f>VLOOKUP($A13,'Capital Additions'!$A:$AAE,E$1,FALSE)/1000</f>
        <v>7.7050000000000001</v>
      </c>
      <c r="F13" s="5">
        <f>VLOOKUP($A13,'Capital Additions'!$A:$AAE,F$1,FALSE)/1000</f>
        <v>14.51399</v>
      </c>
      <c r="G13" s="185">
        <f>VLOOKUP($A13,'Capital Additions'!$A:$AAE,G$1,FALSE)/1000</f>
        <v>0</v>
      </c>
      <c r="H13" s="185">
        <f>VLOOKUP($A13,'Capital Additions'!$A:$AAE,H$1,FALSE)/1000</f>
        <v>0</v>
      </c>
      <c r="I13" s="120">
        <f t="shared" si="1"/>
        <v>9.165516666666667</v>
      </c>
      <c r="J13" s="111">
        <f>VLOOKUP($A13,'Line Transformer Addtions'!$A:$AAB,J$1,FALSE)</f>
        <v>5</v>
      </c>
      <c r="K13" s="178">
        <f>VLOOKUP($A13,'Line Transformer Addtions'!$A:$AAB,K$1,FALSE)</f>
        <v>5</v>
      </c>
      <c r="L13" s="5">
        <f>VLOOKUP($A13,'Line Transformer Addtions'!$A:$AAB,L$1,FALSE)</f>
        <v>10</v>
      </c>
      <c r="M13" s="5">
        <f>VLOOKUP($A13,'Line Transformer Addtions'!$A:$AAB,M$1,FALSE)</f>
        <v>2</v>
      </c>
      <c r="N13" s="185">
        <f>VLOOKUP($A13,'Line Transformer Addtions'!$A:$AAB,N$1,FALSE)</f>
        <v>0</v>
      </c>
      <c r="O13" s="185">
        <f>VLOOKUP($A13,'Line Transformer Addtions'!$A:$AAB,O$1,FALSE)</f>
        <v>0</v>
      </c>
      <c r="P13" s="120">
        <f t="shared" si="2"/>
        <v>5.666666666666667</v>
      </c>
      <c r="Q13" s="214">
        <f t="shared" ref="Q13:Q23" si="5">C13/J13*1000</f>
        <v>0</v>
      </c>
      <c r="R13" s="214">
        <f t="shared" ref="R13:R23" si="6">D13/K13*1000</f>
        <v>1055.5119999999999</v>
      </c>
      <c r="S13" s="7">
        <f t="shared" ref="S13:S23" si="7">E13/L13*1000</f>
        <v>770.5</v>
      </c>
      <c r="T13" s="7">
        <f t="shared" ref="T13:T23" si="8">F13/M13*1000</f>
        <v>7256.9949999999999</v>
      </c>
      <c r="U13" s="337">
        <v>0</v>
      </c>
      <c r="V13" s="337" t="s">
        <v>455</v>
      </c>
      <c r="W13" s="120">
        <f t="shared" si="4"/>
        <v>3027.6689999999999</v>
      </c>
    </row>
    <row r="14" spans="1:25" x14ac:dyDescent="0.25">
      <c r="A14" s="32" t="s">
        <v>10</v>
      </c>
      <c r="C14" s="111">
        <f>VLOOKUP($A14,'Capital Additions'!$A:$AAE,C$1,FALSE)/1000</f>
        <v>35.94</v>
      </c>
      <c r="D14" s="178">
        <f>VLOOKUP($A14,'Capital Additions'!$A:$AAE,D$1,FALSE)/1000</f>
        <v>91.266999999999996</v>
      </c>
      <c r="E14" s="5">
        <f>VLOOKUP($A14,'Capital Additions'!$A:$AAE,E$1,FALSE)/1000</f>
        <v>68.08</v>
      </c>
      <c r="F14" s="5">
        <f>VLOOKUP($A14,'Capital Additions'!$A:$AAE,F$1,FALSE)/1000</f>
        <v>159.101</v>
      </c>
      <c r="G14" s="185">
        <f>VLOOKUP($A14,'Capital Additions'!$A:$AAE,G$1,FALSE)/1000</f>
        <v>97.204589999999996</v>
      </c>
      <c r="H14" s="185">
        <f>VLOOKUP($A14,'Capital Additions'!$A:$AAE,H$1,FALSE)/1000</f>
        <v>138.833</v>
      </c>
      <c r="I14" s="120">
        <f t="shared" si="1"/>
        <v>110.89711800000001</v>
      </c>
      <c r="J14" s="111">
        <f>VLOOKUP($A14,'Line Transformer Addtions'!$A:$AAB,J$1,FALSE)</f>
        <v>14</v>
      </c>
      <c r="K14" s="178">
        <f>VLOOKUP($A14,'Line Transformer Addtions'!$A:$AAB,K$1,FALSE)</f>
        <v>14</v>
      </c>
      <c r="L14" s="5">
        <f>VLOOKUP($A14,'Line Transformer Addtions'!$A:$AAB,L$1,FALSE)</f>
        <v>9</v>
      </c>
      <c r="M14" s="5">
        <f>VLOOKUP($A14,'Line Transformer Addtions'!$A:$AAB,M$1,FALSE)</f>
        <v>25</v>
      </c>
      <c r="N14" s="185">
        <f>VLOOKUP($A14,'Line Transformer Addtions'!$A:$AAB,N$1,FALSE)</f>
        <v>12</v>
      </c>
      <c r="O14" s="185">
        <f>VLOOKUP($A14,'Line Transformer Addtions'!$A:$AAB,O$1,FALSE)</f>
        <v>17</v>
      </c>
      <c r="P14" s="120">
        <f t="shared" si="2"/>
        <v>15.4</v>
      </c>
      <c r="Q14" s="214">
        <f t="shared" si="5"/>
        <v>2567.1428571428573</v>
      </c>
      <c r="R14" s="214">
        <f t="shared" si="6"/>
        <v>6519.0714285714284</v>
      </c>
      <c r="S14" s="7">
        <f t="shared" si="7"/>
        <v>7564.4444444444434</v>
      </c>
      <c r="T14" s="7">
        <f t="shared" si="8"/>
        <v>6364.04</v>
      </c>
      <c r="U14" s="337">
        <f t="shared" ref="U14:U24" si="9">G14/N14*1000</f>
        <v>8100.3825000000006</v>
      </c>
      <c r="V14" s="337">
        <f t="shared" si="0"/>
        <v>8166.6470588235288</v>
      </c>
      <c r="W14" s="120">
        <f t="shared" si="4"/>
        <v>7342.917086367881</v>
      </c>
    </row>
    <row r="15" spans="1:25" x14ac:dyDescent="0.25">
      <c r="A15" s="32" t="s">
        <v>11</v>
      </c>
      <c r="C15" s="111">
        <f>VLOOKUP($A15,'Capital Additions'!$A:$AAE,C$1,FALSE)/1000</f>
        <v>157.42719</v>
      </c>
      <c r="D15" s="178">
        <f>VLOOKUP($A15,'Capital Additions'!$A:$AAE,D$1,FALSE)/1000</f>
        <v>386.96694000000002</v>
      </c>
      <c r="E15" s="5">
        <f>VLOOKUP($A15,'Capital Additions'!$A:$AAE,E$1,FALSE)/1000</f>
        <v>247.86096000000001</v>
      </c>
      <c r="F15" s="5">
        <f>VLOOKUP($A15,'Capital Additions'!$A:$AAE,F$1,FALSE)/1000</f>
        <v>273.36624999999998</v>
      </c>
      <c r="G15" s="185">
        <f>VLOOKUP($A15,'Capital Additions'!$A:$AAE,G$1,FALSE)/1000</f>
        <v>149.83394000000001</v>
      </c>
      <c r="H15" s="185">
        <f>VLOOKUP($A15,'Capital Additions'!$A:$AAE,H$1,FALSE)/1000</f>
        <v>748.96046999999999</v>
      </c>
      <c r="I15" s="120">
        <f t="shared" si="1"/>
        <v>361.39771200000001</v>
      </c>
      <c r="J15" s="111">
        <f>VLOOKUP($A15,'Line Transformer Addtions'!$A:$AAB,J$1,FALSE)</f>
        <v>45</v>
      </c>
      <c r="K15" s="178">
        <f>VLOOKUP($A15,'Line Transformer Addtions'!$A:$AAB,K$1,FALSE)</f>
        <v>45</v>
      </c>
      <c r="L15" s="5">
        <f>VLOOKUP($A15,'Line Transformer Addtions'!$A:$AAB,L$1,FALSE)</f>
        <v>31</v>
      </c>
      <c r="M15" s="5">
        <f>VLOOKUP($A15,'Line Transformer Addtions'!$A:$AAB,M$1,FALSE)</f>
        <v>29</v>
      </c>
      <c r="N15" s="185">
        <f>VLOOKUP($A15,'Line Transformer Addtions'!$A:$AAB,N$1,FALSE)</f>
        <v>11</v>
      </c>
      <c r="O15" s="185">
        <f>VLOOKUP($A15,'Line Transformer Addtions'!$A:$AAB,O$1,FALSE)</f>
        <v>42</v>
      </c>
      <c r="P15" s="120">
        <f t="shared" si="2"/>
        <v>31.6</v>
      </c>
      <c r="Q15" s="214">
        <f t="shared" si="5"/>
        <v>3498.3820000000001</v>
      </c>
      <c r="R15" s="214">
        <f t="shared" si="6"/>
        <v>8599.2653333333328</v>
      </c>
      <c r="S15" s="7">
        <f t="shared" si="7"/>
        <v>7995.5148387096779</v>
      </c>
      <c r="T15" s="7">
        <f t="shared" si="8"/>
        <v>9426.4224137931033</v>
      </c>
      <c r="U15" s="337">
        <f t="shared" si="9"/>
        <v>13621.267272727273</v>
      </c>
      <c r="V15" s="337">
        <f t="shared" si="0"/>
        <v>17832.392142857141</v>
      </c>
      <c r="W15" s="120">
        <f t="shared" si="4"/>
        <v>11494.972400284107</v>
      </c>
    </row>
    <row r="16" spans="1:25" x14ac:dyDescent="0.25">
      <c r="A16" s="32" t="s">
        <v>12</v>
      </c>
      <c r="C16" s="111">
        <f>VLOOKUP($A16,'Capital Additions'!$A:$AAE,C$1,FALSE)/1000</f>
        <v>211.98991000000001</v>
      </c>
      <c r="D16" s="178">
        <f>VLOOKUP($A16,'Capital Additions'!$A:$AAE,D$1,FALSE)/1000</f>
        <v>98.643190000000004</v>
      </c>
      <c r="E16" s="5">
        <f>VLOOKUP($A16,'Capital Additions'!$A:$AAE,E$1,FALSE)/1000</f>
        <v>91.681520000000006</v>
      </c>
      <c r="F16" s="5">
        <f>VLOOKUP($A16,'Capital Additions'!$A:$AAE,F$1,FALSE)/1000</f>
        <v>449.66300000000001</v>
      </c>
      <c r="G16" s="185">
        <f>VLOOKUP($A16,'Capital Additions'!$A:$AAE,G$1,FALSE)/1000</f>
        <v>203.07686999999999</v>
      </c>
      <c r="H16" s="185">
        <f>VLOOKUP($A16,'Capital Additions'!$A:$AAE,H$1,FALSE)/1000</f>
        <v>465.84141</v>
      </c>
      <c r="I16" s="120">
        <f t="shared" si="1"/>
        <v>261.78119800000002</v>
      </c>
      <c r="J16" s="111">
        <f>VLOOKUP($A16,'Line Transformer Addtions'!$A:$AAB,J$1,FALSE)</f>
        <v>77</v>
      </c>
      <c r="K16" s="178">
        <f>VLOOKUP($A16,'Line Transformer Addtions'!$A:$AAB,K$1,FALSE)</f>
        <v>77</v>
      </c>
      <c r="L16" s="5">
        <f>VLOOKUP($A16,'Line Transformer Addtions'!$A:$AAB,L$1,FALSE)</f>
        <v>50</v>
      </c>
      <c r="M16" s="5">
        <f>VLOOKUP($A16,'Line Transformer Addtions'!$A:$AAB,M$1,FALSE)</f>
        <v>50</v>
      </c>
      <c r="N16" s="185">
        <f>VLOOKUP($A16,'Line Transformer Addtions'!$A:$AAB,N$1,FALSE)</f>
        <v>47</v>
      </c>
      <c r="O16" s="185">
        <f>VLOOKUP($A16,'Line Transformer Addtions'!$A:$AAB,O$1,FALSE)</f>
        <v>74</v>
      </c>
      <c r="P16" s="120">
        <f t="shared" si="2"/>
        <v>59.6</v>
      </c>
      <c r="Q16" s="214">
        <f t="shared" si="5"/>
        <v>2753.1157142857141</v>
      </c>
      <c r="R16" s="214">
        <f t="shared" si="6"/>
        <v>1281.0803896103898</v>
      </c>
      <c r="S16" s="7">
        <f t="shared" si="7"/>
        <v>1833.6304</v>
      </c>
      <c r="T16" s="7">
        <f t="shared" si="8"/>
        <v>8993.26</v>
      </c>
      <c r="U16" s="337">
        <f t="shared" si="9"/>
        <v>4320.7844680851067</v>
      </c>
      <c r="V16" s="337">
        <f t="shared" si="0"/>
        <v>6295.1541891891893</v>
      </c>
      <c r="W16" s="120">
        <f t="shared" si="4"/>
        <v>4544.7818893769381</v>
      </c>
    </row>
    <row r="17" spans="1:23" x14ac:dyDescent="0.25">
      <c r="A17" s="32" t="s">
        <v>13</v>
      </c>
      <c r="C17" s="111">
        <f>VLOOKUP($A17,'Capital Additions'!$A:$AAE,C$1,FALSE)/1000</f>
        <v>407.57400000000001</v>
      </c>
      <c r="D17" s="178">
        <f>VLOOKUP($A17,'Capital Additions'!$A:$AAE,D$1,FALSE)/1000</f>
        <v>384.83229</v>
      </c>
      <c r="E17" s="5">
        <f>VLOOKUP($A17,'Capital Additions'!$A:$AAE,E$1,FALSE)/1000</f>
        <v>1263.6289299999999</v>
      </c>
      <c r="F17" s="5">
        <f>VLOOKUP($A17,'Capital Additions'!$A:$AAE,F$1,FALSE)/1000</f>
        <v>733.05446999999992</v>
      </c>
      <c r="G17" s="185">
        <f>VLOOKUP($A17,'Capital Additions'!$A:$AAE,G$1,FALSE)/1000</f>
        <v>1035.1105700000001</v>
      </c>
      <c r="H17" s="185">
        <f>VLOOKUP($A17,'Capital Additions'!$A:$AAE,H$1,FALSE)/1000</f>
        <v>638.24553000000003</v>
      </c>
      <c r="I17" s="120">
        <f t="shared" si="1"/>
        <v>810.97435800000005</v>
      </c>
      <c r="J17" s="111">
        <f>VLOOKUP($A17,'Line Transformer Addtions'!$A:$AAB,J$1,FALSE)</f>
        <v>51</v>
      </c>
      <c r="K17" s="178">
        <f>VLOOKUP($A17,'Line Transformer Addtions'!$A:$AAB,K$1,FALSE)</f>
        <v>51</v>
      </c>
      <c r="L17" s="5">
        <f>VLOOKUP($A17,'Line Transformer Addtions'!$A:$AAB,L$1,FALSE)</f>
        <v>117</v>
      </c>
      <c r="M17" s="5">
        <f>VLOOKUP($A17,'Line Transformer Addtions'!$A:$AAB,M$1,FALSE)</f>
        <v>76</v>
      </c>
      <c r="N17" s="185">
        <f>VLOOKUP($A17,'Line Transformer Addtions'!$A:$AAB,N$1,FALSE)</f>
        <v>65</v>
      </c>
      <c r="O17" s="185">
        <f>VLOOKUP($A17,'Line Transformer Addtions'!$A:$AAB,O$1,FALSE)</f>
        <v>45</v>
      </c>
      <c r="P17" s="120">
        <f t="shared" si="2"/>
        <v>70.8</v>
      </c>
      <c r="Q17" s="214">
        <f t="shared" si="5"/>
        <v>7991.6470588235297</v>
      </c>
      <c r="R17" s="214">
        <f t="shared" si="6"/>
        <v>7545.7311764705883</v>
      </c>
      <c r="S17" s="7">
        <f t="shared" si="7"/>
        <v>10800.247264957265</v>
      </c>
      <c r="T17" s="7">
        <f t="shared" si="8"/>
        <v>9645.4535526315776</v>
      </c>
      <c r="U17" s="337">
        <f t="shared" si="9"/>
        <v>15924.778000000002</v>
      </c>
      <c r="V17" s="337">
        <f t="shared" si="0"/>
        <v>14183.234</v>
      </c>
      <c r="W17" s="120">
        <f t="shared" si="4"/>
        <v>11619.888798811886</v>
      </c>
    </row>
    <row r="18" spans="1:23" x14ac:dyDescent="0.25">
      <c r="A18" s="32" t="s">
        <v>14</v>
      </c>
      <c r="C18" s="111">
        <f>VLOOKUP($A18,'Capital Additions'!$A:$AAE,C$1,FALSE)/1000</f>
        <v>3741.6657400000013</v>
      </c>
      <c r="D18" s="178">
        <f>VLOOKUP($A18,'Capital Additions'!$A:$AAE,D$1,FALSE)/1000</f>
        <v>2846.261039999999</v>
      </c>
      <c r="E18" s="5">
        <f>VLOOKUP($A18,'Capital Additions'!$A:$AAE,E$1,FALSE)/1000</f>
        <v>11251.886199999997</v>
      </c>
      <c r="F18" s="5">
        <f>VLOOKUP($A18,'Capital Additions'!$A:$AAE,F$1,FALSE)/1000</f>
        <v>6840.2112900000002</v>
      </c>
      <c r="G18" s="185">
        <f>VLOOKUP($A18,'Capital Additions'!$A:$AAE,G$1,FALSE)/1000</f>
        <v>8412.37183</v>
      </c>
      <c r="H18" s="185">
        <f>VLOOKUP($A18,'Capital Additions'!$A:$AAE,H$1,FALSE)/1000</f>
        <v>6629.3316399999994</v>
      </c>
      <c r="I18" s="120">
        <f t="shared" si="1"/>
        <v>7196.0123999999996</v>
      </c>
      <c r="J18" s="111">
        <f>VLOOKUP($A18,'Line Transformer Addtions'!$A:$AAB,J$1,FALSE)</f>
        <v>694</v>
      </c>
      <c r="K18" s="178">
        <f>VLOOKUP($A18,'Line Transformer Addtions'!$A:$AAB,K$1,FALSE)</f>
        <v>694</v>
      </c>
      <c r="L18" s="5">
        <f>VLOOKUP($A18,'Line Transformer Addtions'!$A:$AAB,L$1,FALSE)</f>
        <v>758</v>
      </c>
      <c r="M18" s="5">
        <f>VLOOKUP($A18,'Line Transformer Addtions'!$A:$AAB,M$1,FALSE)</f>
        <v>574</v>
      </c>
      <c r="N18" s="185">
        <f>VLOOKUP($A18,'Line Transformer Addtions'!$A:$AAB,N$1,FALSE)</f>
        <v>552</v>
      </c>
      <c r="O18" s="185">
        <f>VLOOKUP($A18,'Line Transformer Addtions'!$A:$AAB,O$1,FALSE)</f>
        <v>473</v>
      </c>
      <c r="P18" s="120">
        <f t="shared" si="2"/>
        <v>610.20000000000005</v>
      </c>
      <c r="Q18" s="214">
        <f t="shared" si="5"/>
        <v>5391.4491930835757</v>
      </c>
      <c r="R18" s="214">
        <f t="shared" si="6"/>
        <v>4101.2406916426498</v>
      </c>
      <c r="S18" s="7">
        <f t="shared" si="7"/>
        <v>14844.177044854878</v>
      </c>
      <c r="T18" s="7">
        <f t="shared" si="8"/>
        <v>11916.744407665507</v>
      </c>
      <c r="U18" s="337">
        <f t="shared" si="9"/>
        <v>15239.804039855073</v>
      </c>
      <c r="V18" s="337">
        <f t="shared" si="0"/>
        <v>14015.500295983087</v>
      </c>
      <c r="W18" s="120">
        <f t="shared" si="4"/>
        <v>12023.493296000239</v>
      </c>
    </row>
    <row r="19" spans="1:23" x14ac:dyDescent="0.25">
      <c r="A19" s="32" t="s">
        <v>15</v>
      </c>
      <c r="C19" s="111">
        <f>VLOOKUP($A19,'Capital Additions'!$A:$AAE,C$1,FALSE)/1000</f>
        <v>2248.5239999999999</v>
      </c>
      <c r="D19" s="178">
        <f>VLOOKUP($A19,'Capital Additions'!$A:$AAE,D$1,FALSE)/1000</f>
        <v>2551.6688599999998</v>
      </c>
      <c r="E19" s="5">
        <f>VLOOKUP($A19,'Capital Additions'!$A:$AAE,E$1,FALSE)/1000</f>
        <v>2794.1141699999998</v>
      </c>
      <c r="F19" s="5">
        <f>VLOOKUP($A19,'Capital Additions'!$A:$AAE,F$1,FALSE)/1000</f>
        <v>1754.1126000000002</v>
      </c>
      <c r="G19" s="185">
        <f>VLOOKUP($A19,'Capital Additions'!$A:$AAE,G$1,FALSE)/1000</f>
        <v>1829.22659</v>
      </c>
      <c r="H19" s="185">
        <f>VLOOKUP($A19,'Capital Additions'!$A:$AAE,H$1,FALSE)/1000</f>
        <v>2484.0170800000001</v>
      </c>
      <c r="I19" s="120">
        <f t="shared" si="1"/>
        <v>2282.6278599999996</v>
      </c>
      <c r="J19" s="111">
        <f>VLOOKUP($A19,'Line Transformer Addtions'!$A:$AAB,J$1,FALSE)</f>
        <v>207</v>
      </c>
      <c r="K19" s="178">
        <f>VLOOKUP($A19,'Line Transformer Addtions'!$A:$AAB,K$1,FALSE)</f>
        <v>207</v>
      </c>
      <c r="L19" s="5">
        <f>VLOOKUP($A19,'Line Transformer Addtions'!$A:$AAB,L$1,FALSE)</f>
        <v>195</v>
      </c>
      <c r="M19" s="5">
        <f>VLOOKUP($A19,'Line Transformer Addtions'!$A:$AAB,M$1,FALSE)</f>
        <v>162</v>
      </c>
      <c r="N19" s="185">
        <f>VLOOKUP($A19,'Line Transformer Addtions'!$A:$AAB,N$1,FALSE)</f>
        <v>142</v>
      </c>
      <c r="O19" s="185">
        <f>VLOOKUP($A19,'Line Transformer Addtions'!$A:$AAB,O$1,FALSE)</f>
        <v>174</v>
      </c>
      <c r="P19" s="120">
        <f t="shared" si="2"/>
        <v>176</v>
      </c>
      <c r="Q19" s="214">
        <f t="shared" si="5"/>
        <v>10862.434782608694</v>
      </c>
      <c r="R19" s="214">
        <f t="shared" si="6"/>
        <v>12326.902705314009</v>
      </c>
      <c r="S19" s="7">
        <f t="shared" si="7"/>
        <v>14328.790615384614</v>
      </c>
      <c r="T19" s="7">
        <f t="shared" si="8"/>
        <v>10827.855555555556</v>
      </c>
      <c r="U19" s="337">
        <f t="shared" si="9"/>
        <v>12881.877394366198</v>
      </c>
      <c r="V19" s="337">
        <f t="shared" si="0"/>
        <v>14275.960229885059</v>
      </c>
      <c r="W19" s="120">
        <f t="shared" si="4"/>
        <v>12928.277300101086</v>
      </c>
    </row>
    <row r="20" spans="1:23" x14ac:dyDescent="0.25">
      <c r="A20" s="32" t="s">
        <v>424</v>
      </c>
      <c r="C20" s="111">
        <f>VLOOKUP($A20,'Capital Additions'!$A:$AAE,C$1,FALSE)/1000</f>
        <v>6263.1764699999994</v>
      </c>
      <c r="D20" s="178">
        <f>VLOOKUP($A20,'Capital Additions'!$A:$AAE,D$1,FALSE)/1000</f>
        <v>6630.9682400000002</v>
      </c>
      <c r="E20" s="5">
        <f>VLOOKUP($A20,'Capital Additions'!$A:$AAE,E$1,FALSE)/1000</f>
        <v>6783.3943900000004</v>
      </c>
      <c r="F20" s="5">
        <f>VLOOKUP($A20,'Capital Additions'!$A:$AAE,F$1,FALSE)/1000</f>
        <v>6272.34</v>
      </c>
      <c r="G20" s="185">
        <f>VLOOKUP($A20,'Capital Additions'!$A:$AAE,G$1,FALSE)/1000</f>
        <v>6974.414029999999</v>
      </c>
      <c r="H20" s="185">
        <f>VLOOKUP($A20,'Capital Additions'!$A:$AAE,H$1,FALSE)/1000</f>
        <v>8050.8339299999998</v>
      </c>
      <c r="I20" s="120">
        <f t="shared" si="1"/>
        <v>6942.3901180000003</v>
      </c>
      <c r="J20" s="111">
        <f>VLOOKUP($A20,'Line Transformer Addtions'!$A:$AAB,J$1,FALSE)</f>
        <v>633</v>
      </c>
      <c r="K20" s="178">
        <f>VLOOKUP($A20,'Line Transformer Addtions'!$A:$AAB,K$1,FALSE)</f>
        <v>633</v>
      </c>
      <c r="L20" s="5">
        <f>VLOOKUP($A20,'Line Transformer Addtions'!$A:$AAB,L$1,FALSE)</f>
        <v>658</v>
      </c>
      <c r="M20" s="5">
        <f>VLOOKUP($A20,'Line Transformer Addtions'!$A:$AAB,M$1,FALSE)</f>
        <v>625</v>
      </c>
      <c r="N20" s="185">
        <f>VLOOKUP($A20,'Line Transformer Addtions'!$A:$AAB,N$1,FALSE)</f>
        <v>561</v>
      </c>
      <c r="O20" s="185">
        <f>VLOOKUP($A20,'Line Transformer Addtions'!$A:$AAB,O$1,FALSE)</f>
        <v>496</v>
      </c>
      <c r="P20" s="120">
        <f t="shared" si="2"/>
        <v>594.6</v>
      </c>
      <c r="Q20" s="214">
        <f t="shared" si="5"/>
        <v>9894.4336018957347</v>
      </c>
      <c r="R20" s="214">
        <f t="shared" si="6"/>
        <v>10475.463254344391</v>
      </c>
      <c r="S20" s="7">
        <f t="shared" si="7"/>
        <v>10309.110015197568</v>
      </c>
      <c r="T20" s="7">
        <f t="shared" si="8"/>
        <v>10035.744000000001</v>
      </c>
      <c r="U20" s="337">
        <f t="shared" si="9"/>
        <v>12432.110570409981</v>
      </c>
      <c r="V20" s="337">
        <f t="shared" si="0"/>
        <v>16231.520020161292</v>
      </c>
      <c r="W20" s="120">
        <f t="shared" si="4"/>
        <v>11896.789572022646</v>
      </c>
    </row>
    <row r="21" spans="1:23" x14ac:dyDescent="0.25">
      <c r="A21" s="32" t="s">
        <v>17</v>
      </c>
      <c r="C21" s="111">
        <f>VLOOKUP($A21,'Capital Additions'!$A:$AAE,C$1,FALSE)/1000</f>
        <v>1001.7084999999997</v>
      </c>
      <c r="D21" s="178">
        <f>VLOOKUP($A21,'Capital Additions'!$A:$AAE,D$1,FALSE)/1000</f>
        <v>1366.9308099999998</v>
      </c>
      <c r="E21" s="5">
        <f>VLOOKUP($A21,'Capital Additions'!$A:$AAE,E$1,FALSE)/1000</f>
        <v>1254.2448300000008</v>
      </c>
      <c r="F21" s="5">
        <f>VLOOKUP($A21,'Capital Additions'!$A:$AAE,F$1,FALSE)/1000</f>
        <v>1218.895</v>
      </c>
      <c r="G21" s="185">
        <f>VLOOKUP($A21,'Capital Additions'!$A:$AAE,G$1,FALSE)/1000</f>
        <v>2166.6988700000002</v>
      </c>
      <c r="H21" s="185">
        <f>VLOOKUP($A21,'Capital Additions'!$A:$AAE,H$1,FALSE)/1000</f>
        <v>1669.9998899999998</v>
      </c>
      <c r="I21" s="120">
        <f t="shared" si="1"/>
        <v>1535.3538800000001</v>
      </c>
      <c r="J21" s="111">
        <f>VLOOKUP($A21,'Line Transformer Addtions'!$A:$AAB,J$1,FALSE)</f>
        <v>143</v>
      </c>
      <c r="K21" s="178">
        <f>VLOOKUP($A21,'Line Transformer Addtions'!$A:$AAB,K$1,FALSE)</f>
        <v>143</v>
      </c>
      <c r="L21" s="5">
        <f>VLOOKUP($A21,'Line Transformer Addtions'!$A:$AAB,L$1,FALSE)</f>
        <v>152</v>
      </c>
      <c r="M21" s="5">
        <f>VLOOKUP($A21,'Line Transformer Addtions'!$A:$AAB,M$1,FALSE)</f>
        <v>169</v>
      </c>
      <c r="N21" s="185">
        <f>VLOOKUP($A21,'Line Transformer Addtions'!$A:$AAB,N$1,FALSE)</f>
        <v>211</v>
      </c>
      <c r="O21" s="185">
        <f>VLOOKUP($A21,'Line Transformer Addtions'!$A:$AAB,O$1,FALSE)</f>
        <v>225</v>
      </c>
      <c r="P21" s="120">
        <f t="shared" si="2"/>
        <v>180</v>
      </c>
      <c r="Q21" s="214">
        <f t="shared" si="5"/>
        <v>7004.9545454545432</v>
      </c>
      <c r="R21" s="214">
        <f t="shared" si="6"/>
        <v>9558.9567132867123</v>
      </c>
      <c r="S21" s="7">
        <f t="shared" si="7"/>
        <v>8251.6107236842163</v>
      </c>
      <c r="T21" s="7">
        <f t="shared" si="8"/>
        <v>7212.3964497041416</v>
      </c>
      <c r="U21" s="337">
        <f t="shared" si="9"/>
        <v>10268.715023696685</v>
      </c>
      <c r="V21" s="337">
        <f t="shared" si="0"/>
        <v>7422.2217333333319</v>
      </c>
      <c r="W21" s="120">
        <f t="shared" si="4"/>
        <v>8542.7801287410184</v>
      </c>
    </row>
    <row r="22" spans="1:23" x14ac:dyDescent="0.25">
      <c r="A22" s="32" t="s">
        <v>19</v>
      </c>
      <c r="C22" s="111">
        <f>VLOOKUP($A22,'Capital Additions'!$A:$AAE,C$1,FALSE)/1000</f>
        <v>499.37263999999999</v>
      </c>
      <c r="D22" s="178">
        <f>VLOOKUP($A22,'Capital Additions'!$A:$AAE,D$1,FALSE)/1000</f>
        <v>1497.58419</v>
      </c>
      <c r="E22" s="5">
        <f>VLOOKUP($A22,'Capital Additions'!$A:$AAE,E$1,FALSE)/1000</f>
        <v>1214.9246900000001</v>
      </c>
      <c r="F22" s="5">
        <f>VLOOKUP($A22,'Capital Additions'!$A:$AAE,F$1,FALSE)/1000</f>
        <v>956.17567000000008</v>
      </c>
      <c r="G22" s="185">
        <f>VLOOKUP($A22,'Capital Additions'!$A:$AAE,G$1,FALSE)/1000</f>
        <v>1218.5793899999999</v>
      </c>
      <c r="H22" s="185">
        <f>VLOOKUP($A22,'Capital Additions'!$A:$AAE,H$1,FALSE)/1000</f>
        <v>1839.2351899999999</v>
      </c>
      <c r="I22" s="120">
        <f t="shared" si="1"/>
        <v>1345.2998259999999</v>
      </c>
      <c r="J22" s="111">
        <f>VLOOKUP($A22,'Line Transformer Addtions'!$A:$AAB,J$1,FALSE)</f>
        <v>124</v>
      </c>
      <c r="K22" s="178">
        <f>VLOOKUP($A22,'Line Transformer Addtions'!$A:$AAB,K$1,FALSE)</f>
        <v>124</v>
      </c>
      <c r="L22" s="5">
        <f>VLOOKUP($A22,'Line Transformer Addtions'!$A:$AAB,L$1,FALSE)</f>
        <v>80</v>
      </c>
      <c r="M22" s="5">
        <f>VLOOKUP($A22,'Line Transformer Addtions'!$A:$AAB,M$1,FALSE)</f>
        <v>80</v>
      </c>
      <c r="N22" s="185">
        <f>VLOOKUP($A22,'Line Transformer Addtions'!$A:$AAB,N$1,FALSE)</f>
        <v>83</v>
      </c>
      <c r="O22" s="185">
        <f>VLOOKUP($A22,'Line Transformer Addtions'!$A:$AAB,O$1,FALSE)</f>
        <v>80</v>
      </c>
      <c r="P22" s="120">
        <f t="shared" si="2"/>
        <v>89.4</v>
      </c>
      <c r="Q22" s="214">
        <f t="shared" si="5"/>
        <v>4027.1987096774192</v>
      </c>
      <c r="R22" s="214">
        <f t="shared" si="6"/>
        <v>12077.291854838712</v>
      </c>
      <c r="S22" s="7">
        <f t="shared" si="7"/>
        <v>15186.558625</v>
      </c>
      <c r="T22" s="7">
        <f t="shared" si="8"/>
        <v>11952.195875000001</v>
      </c>
      <c r="U22" s="337">
        <f t="shared" si="9"/>
        <v>14681.67939759036</v>
      </c>
      <c r="V22" s="337">
        <f t="shared" ref="V22:V59" si="10">H22/O22*1000</f>
        <v>22990.439875</v>
      </c>
      <c r="W22" s="120">
        <f t="shared" si="4"/>
        <v>15377.633125485814</v>
      </c>
    </row>
    <row r="23" spans="1:23" x14ac:dyDescent="0.25">
      <c r="A23" s="32" t="s">
        <v>20</v>
      </c>
      <c r="C23" s="111">
        <f>VLOOKUP($A23,'Capital Additions'!$A:$AAE,C$1,FALSE)/1000</f>
        <v>519.43025999999998</v>
      </c>
      <c r="D23" s="178">
        <f>VLOOKUP($A23,'Capital Additions'!$A:$AAE,D$1,FALSE)/1000</f>
        <v>305.72740999999996</v>
      </c>
      <c r="E23" s="5">
        <f>VLOOKUP($A23,'Capital Additions'!$A:$AAE,E$1,FALSE)/1000</f>
        <v>415.76821999999999</v>
      </c>
      <c r="F23" s="5">
        <f>VLOOKUP($A23,'Capital Additions'!$A:$AAE,F$1,FALSE)/1000</f>
        <v>305.44984999999997</v>
      </c>
      <c r="G23" s="185">
        <f>VLOOKUP($A23,'Capital Additions'!$A:$AAE,G$1,FALSE)/1000</f>
        <v>407.56133</v>
      </c>
      <c r="H23" s="185">
        <f>VLOOKUP($A23,'Capital Additions'!$A:$AAE,H$1,FALSE)/1000</f>
        <v>374.14400000000001</v>
      </c>
      <c r="I23" s="120">
        <f t="shared" si="1"/>
        <v>361.73016199999995</v>
      </c>
      <c r="J23" s="111">
        <f>VLOOKUP($A23,'Line Transformer Addtions'!$A:$AAB,J$1,FALSE)</f>
        <v>44</v>
      </c>
      <c r="K23" s="178">
        <f>VLOOKUP($A23,'Line Transformer Addtions'!$A:$AAB,K$1,FALSE)</f>
        <v>44</v>
      </c>
      <c r="L23" s="5">
        <f>VLOOKUP($A23,'Line Transformer Addtions'!$A:$AAB,L$1,FALSE)</f>
        <v>59</v>
      </c>
      <c r="M23" s="5">
        <f>VLOOKUP($A23,'Line Transformer Addtions'!$A:$AAB,M$1,FALSE)</f>
        <v>42</v>
      </c>
      <c r="N23" s="185">
        <f>VLOOKUP($A23,'Line Transformer Addtions'!$A:$AAB,N$1,FALSE)</f>
        <v>55</v>
      </c>
      <c r="O23" s="185">
        <f>VLOOKUP($A23,'Line Transformer Addtions'!$A:$AAB,O$1,FALSE)</f>
        <v>40</v>
      </c>
      <c r="P23" s="120">
        <f t="shared" si="2"/>
        <v>48</v>
      </c>
      <c r="Q23" s="214">
        <f t="shared" si="5"/>
        <v>11805.233181818181</v>
      </c>
      <c r="R23" s="214">
        <f t="shared" si="6"/>
        <v>6948.3502272727264</v>
      </c>
      <c r="S23" s="7">
        <f t="shared" si="7"/>
        <v>7046.9189830508476</v>
      </c>
      <c r="T23" s="7">
        <f t="shared" si="8"/>
        <v>7272.6154761904754</v>
      </c>
      <c r="U23" s="337">
        <f t="shared" si="9"/>
        <v>7410.2059999999992</v>
      </c>
      <c r="V23" s="337">
        <f t="shared" si="10"/>
        <v>9353.6</v>
      </c>
      <c r="W23" s="120">
        <f t="shared" si="4"/>
        <v>7606.3381373028096</v>
      </c>
    </row>
    <row r="24" spans="1:23" x14ac:dyDescent="0.25">
      <c r="A24" s="32" t="s">
        <v>21</v>
      </c>
      <c r="C24" s="111">
        <f>VLOOKUP($A24,'Capital Additions'!$A:$AAE,C$1,FALSE)/1000</f>
        <v>33.579000000000001</v>
      </c>
      <c r="D24" s="178">
        <f>VLOOKUP($A24,'Capital Additions'!$A:$AAE,D$1,FALSE)/1000</f>
        <v>61.821449999999999</v>
      </c>
      <c r="E24" s="5">
        <f>VLOOKUP($A24,'Capital Additions'!$A:$AAE,E$1,FALSE)/1000</f>
        <v>37.043999999999997</v>
      </c>
      <c r="F24" s="5">
        <f>VLOOKUP($A24,'Capital Additions'!$A:$AAE,F$1,FALSE)/1000</f>
        <v>31.315999999999999</v>
      </c>
      <c r="G24" s="185">
        <f>VLOOKUP($A24,'Capital Additions'!$A:$AAE,G$1,FALSE)/1000</f>
        <v>3.42055</v>
      </c>
      <c r="H24" s="185">
        <f>VLOOKUP($A24,'Capital Additions'!$A:$AAE,H$1,FALSE)/1000</f>
        <v>121.63035000000001</v>
      </c>
      <c r="I24" s="120">
        <f t="shared" si="1"/>
        <v>51.046469999999999</v>
      </c>
      <c r="J24" s="111">
        <f>VLOOKUP($A24,'Line Transformer Addtions'!$A:$AAB,J$1,FALSE)</f>
        <v>0</v>
      </c>
      <c r="K24" s="178">
        <f>VLOOKUP($A24,'Line Transformer Addtions'!$A:$AAB,K$1,FALSE)</f>
        <v>0</v>
      </c>
      <c r="L24" s="5">
        <f>VLOOKUP($A24,'Line Transformer Addtions'!$A:$AAB,L$1,FALSE)</f>
        <v>6</v>
      </c>
      <c r="M24" s="5">
        <f>VLOOKUP($A24,'Line Transformer Addtions'!$A:$AAB,M$1,FALSE)</f>
        <v>2</v>
      </c>
      <c r="N24" s="185">
        <f>VLOOKUP($A24,'Line Transformer Addtions'!$A:$AAB,N$1,FALSE)</f>
        <v>8</v>
      </c>
      <c r="O24" s="185">
        <f>VLOOKUP($A24,'Line Transformer Addtions'!$A:$AAB,O$1,FALSE)</f>
        <v>4</v>
      </c>
      <c r="P24" s="120">
        <f t="shared" si="2"/>
        <v>5</v>
      </c>
      <c r="Q24" s="214">
        <v>0</v>
      </c>
      <c r="R24" s="214">
        <v>0</v>
      </c>
      <c r="S24" s="7">
        <f>E24/L24*1000</f>
        <v>6173.9999999999991</v>
      </c>
      <c r="T24" s="7">
        <f>F24/M24*1000</f>
        <v>15658</v>
      </c>
      <c r="U24" s="337">
        <f t="shared" si="9"/>
        <v>427.56875000000002</v>
      </c>
      <c r="V24" s="337">
        <f t="shared" si="10"/>
        <v>30407.587500000001</v>
      </c>
      <c r="W24" s="120">
        <f t="shared" si="4"/>
        <v>13166.7890625</v>
      </c>
    </row>
    <row r="25" spans="1:23" x14ac:dyDescent="0.25">
      <c r="A25" s="32" t="s">
        <v>425</v>
      </c>
      <c r="C25" s="111">
        <f>VLOOKUP($A25,'Capital Additions'!$A:$AAE,C$1,FALSE)/1000</f>
        <v>3669.1996099999988</v>
      </c>
      <c r="D25" s="178">
        <f>VLOOKUP($A25,'Capital Additions'!$A:$AAE,D$1,FALSE)/1000</f>
        <v>4355.4323399999985</v>
      </c>
      <c r="E25" s="5">
        <f>VLOOKUP($A25,'Capital Additions'!$A:$AAE,E$1,FALSE)/1000</f>
        <v>4605.2075200000008</v>
      </c>
      <c r="F25" s="5">
        <f>VLOOKUP($A25,'Capital Additions'!$A:$AAE,F$1,FALSE)/1000</f>
        <v>3264.7525399999981</v>
      </c>
      <c r="G25" s="185">
        <f>VLOOKUP($A25,'Capital Additions'!$A:$AAE,G$1,FALSE)/1000</f>
        <v>4010.7717199999997</v>
      </c>
      <c r="H25" s="185">
        <f>VLOOKUP($A25,'Capital Additions'!$A:$AAE,H$1,FALSE)/1000</f>
        <v>5943.4524499999998</v>
      </c>
      <c r="I25" s="120">
        <f t="shared" si="1"/>
        <v>4435.9233139999997</v>
      </c>
      <c r="J25" s="111">
        <f>VLOOKUP($A25,'Line Transformer Addtions'!$A:$AAB,J$1,FALSE)</f>
        <v>395</v>
      </c>
      <c r="K25" s="178">
        <f>VLOOKUP($A25,'Line Transformer Addtions'!$A:$AAB,K$1,FALSE)</f>
        <v>395</v>
      </c>
      <c r="L25" s="5">
        <f>VLOOKUP($A25,'Line Transformer Addtions'!$A:$AAB,L$1,FALSE)</f>
        <v>377</v>
      </c>
      <c r="M25" s="5">
        <f>VLOOKUP($A25,'Line Transformer Addtions'!$A:$AAB,M$1,FALSE)</f>
        <v>335</v>
      </c>
      <c r="N25" s="185">
        <f>VLOOKUP($A25,'Line Transformer Addtions'!$A:$AAB,N$1,FALSE)</f>
        <v>378</v>
      </c>
      <c r="O25" s="185">
        <f>VLOOKUP($A25,'Line Transformer Addtions'!$A:$AAB,O$1,FALSE)</f>
        <v>258</v>
      </c>
      <c r="P25" s="120">
        <f t="shared" si="2"/>
        <v>348.6</v>
      </c>
      <c r="Q25" s="214">
        <v>0</v>
      </c>
      <c r="R25" s="214">
        <v>0</v>
      </c>
      <c r="S25" s="7">
        <f>E25/L25*1000</f>
        <v>12215.404562334219</v>
      </c>
      <c r="T25" s="7">
        <f>F25/M25*1000</f>
        <v>9745.5299701492477</v>
      </c>
      <c r="U25" s="337">
        <f>G25/N25*1000</f>
        <v>10610.507195767195</v>
      </c>
      <c r="V25" s="337">
        <f t="shared" si="10"/>
        <v>23036.637403100773</v>
      </c>
      <c r="W25" s="120">
        <f t="shared" si="4"/>
        <v>13902.019782837859</v>
      </c>
    </row>
    <row r="26" spans="1:23" x14ac:dyDescent="0.25">
      <c r="A26" s="32" t="s">
        <v>22</v>
      </c>
      <c r="C26" s="111">
        <f>VLOOKUP($A26,'Capital Additions'!$A:$AAE,C$1,FALSE)/1000</f>
        <v>2065.2420000000002</v>
      </c>
      <c r="D26" s="178">
        <f>VLOOKUP($A26,'Capital Additions'!$A:$AAE,D$1,FALSE)/1000</f>
        <v>2507.4479999999999</v>
      </c>
      <c r="E26" s="5">
        <f>VLOOKUP($A26,'Capital Additions'!$A:$AAE,E$1,FALSE)/1000</f>
        <v>1742.1328699999999</v>
      </c>
      <c r="F26" s="5">
        <f>VLOOKUP($A26,'Capital Additions'!$A:$AAE,F$1,FALSE)/1000</f>
        <v>1314.318</v>
      </c>
      <c r="G26" s="185">
        <f>VLOOKUP($A26,'Capital Additions'!$A:$AAE,G$1,FALSE)/1000</f>
        <v>1509.0640899999999</v>
      </c>
      <c r="H26" s="185">
        <f>VLOOKUP($A26,'Capital Additions'!$A:$AAE,H$1,FALSE)/1000</f>
        <v>1543.9929999999999</v>
      </c>
      <c r="I26" s="120">
        <f t="shared" si="1"/>
        <v>1723.3911919999998</v>
      </c>
      <c r="J26" s="111">
        <f>VLOOKUP($A26,'Line Transformer Addtions'!$A:$AAB,J$1,FALSE)</f>
        <v>253</v>
      </c>
      <c r="K26" s="178">
        <f>VLOOKUP($A26,'Line Transformer Addtions'!$A:$AAB,K$1,FALSE)</f>
        <v>253</v>
      </c>
      <c r="L26" s="5">
        <f>VLOOKUP($A26,'Line Transformer Addtions'!$A:$AAB,L$1,FALSE)</f>
        <v>180</v>
      </c>
      <c r="M26" s="5">
        <f>VLOOKUP($A26,'Line Transformer Addtions'!$A:$AAB,M$1,FALSE)</f>
        <v>131</v>
      </c>
      <c r="N26" s="185">
        <f>VLOOKUP($A26,'Line Transformer Addtions'!$A:$AAB,N$1,FALSE)</f>
        <v>131</v>
      </c>
      <c r="O26" s="185">
        <f>VLOOKUP($A26,'Line Transformer Addtions'!$A:$AAB,O$1,FALSE)</f>
        <v>130</v>
      </c>
      <c r="P26" s="120">
        <f t="shared" si="2"/>
        <v>165</v>
      </c>
      <c r="Q26" s="214">
        <f t="shared" ref="Q26:U31" si="11">C26/J26*1000</f>
        <v>8163.0118577075109</v>
      </c>
      <c r="R26" s="214">
        <f t="shared" si="11"/>
        <v>9910.8616600790519</v>
      </c>
      <c r="S26" s="7">
        <f t="shared" si="11"/>
        <v>9678.5159444444434</v>
      </c>
      <c r="T26" s="7">
        <f t="shared" si="11"/>
        <v>10032.96183206107</v>
      </c>
      <c r="U26" s="337">
        <f t="shared" si="11"/>
        <v>11519.57320610687</v>
      </c>
      <c r="V26" s="337">
        <f t="shared" si="10"/>
        <v>11876.869230769231</v>
      </c>
      <c r="W26" s="120">
        <f t="shared" si="4"/>
        <v>10603.756374692133</v>
      </c>
    </row>
    <row r="27" spans="1:23" x14ac:dyDescent="0.25">
      <c r="A27" s="32" t="s">
        <v>23</v>
      </c>
      <c r="C27" s="111">
        <f>VLOOKUP($A27,'Capital Additions'!$A:$AAE,C$1,FALSE)/1000</f>
        <v>397.74396999999999</v>
      </c>
      <c r="D27" s="178">
        <f>VLOOKUP($A27,'Capital Additions'!$A:$AAE,D$1,FALSE)/1000</f>
        <v>312.52734999999996</v>
      </c>
      <c r="E27" s="5">
        <f>VLOOKUP($A27,'Capital Additions'!$A:$AAE,E$1,FALSE)/1000</f>
        <v>408.56020999999998</v>
      </c>
      <c r="F27" s="5">
        <f>VLOOKUP($A27,'Capital Additions'!$A:$AAE,F$1,FALSE)/1000</f>
        <v>226.7079</v>
      </c>
      <c r="G27" s="185">
        <f>VLOOKUP($A27,'Capital Additions'!$A:$AAE,G$1,FALSE)/1000</f>
        <v>154.90849</v>
      </c>
      <c r="H27" s="185">
        <f>VLOOKUP($A27,'Capital Additions'!$A:$AAE,H$1,FALSE)/1000</f>
        <v>200.84903</v>
      </c>
      <c r="I27" s="120">
        <f t="shared" si="1"/>
        <v>260.71059600000001</v>
      </c>
      <c r="J27" s="111">
        <f>VLOOKUP($A27,'Line Transformer Addtions'!$A:$AAB,J$1,FALSE)</f>
        <v>40</v>
      </c>
      <c r="K27" s="178">
        <f>VLOOKUP($A27,'Line Transformer Addtions'!$A:$AAB,K$1,FALSE)</f>
        <v>40</v>
      </c>
      <c r="L27" s="5">
        <f>VLOOKUP($A27,'Line Transformer Addtions'!$A:$AAB,L$1,FALSE)</f>
        <v>54</v>
      </c>
      <c r="M27" s="5">
        <f>VLOOKUP($A27,'Line Transformer Addtions'!$A:$AAB,M$1,FALSE)</f>
        <v>23</v>
      </c>
      <c r="N27" s="185">
        <f>VLOOKUP($A27,'Line Transformer Addtions'!$A:$AAB,N$1,FALSE)</f>
        <v>38</v>
      </c>
      <c r="O27" s="185">
        <f>VLOOKUP($A27,'Line Transformer Addtions'!$A:$AAB,O$1,FALSE)</f>
        <v>31</v>
      </c>
      <c r="P27" s="120">
        <f t="shared" si="2"/>
        <v>37.200000000000003</v>
      </c>
      <c r="Q27" s="214">
        <f t="shared" si="11"/>
        <v>9943.5992499999993</v>
      </c>
      <c r="R27" s="214">
        <f t="shared" si="11"/>
        <v>7813.1837499999983</v>
      </c>
      <c r="S27" s="7">
        <f t="shared" si="11"/>
        <v>7565.9298148148146</v>
      </c>
      <c r="T27" s="7">
        <f t="shared" si="11"/>
        <v>9856.8652173913033</v>
      </c>
      <c r="U27" s="337">
        <f t="shared" si="11"/>
        <v>4076.5392105263159</v>
      </c>
      <c r="V27" s="337">
        <f t="shared" si="10"/>
        <v>6479.0009677419357</v>
      </c>
      <c r="W27" s="120">
        <f t="shared" si="4"/>
        <v>7158.3037920948727</v>
      </c>
    </row>
    <row r="28" spans="1:23" x14ac:dyDescent="0.25">
      <c r="A28" s="32" t="s">
        <v>24</v>
      </c>
      <c r="C28" s="111">
        <f>VLOOKUP($A28,'Capital Additions'!$A:$AAE,C$1,FALSE)/1000</f>
        <v>779.72299999999996</v>
      </c>
      <c r="D28" s="178">
        <f>VLOOKUP($A28,'Capital Additions'!$A:$AAE,D$1,FALSE)/1000</f>
        <v>1961.337</v>
      </c>
      <c r="E28" s="5">
        <f>VLOOKUP($A28,'Capital Additions'!$A:$AAE,E$1,FALSE)/1000</f>
        <v>1217.184</v>
      </c>
      <c r="F28" s="5">
        <f>VLOOKUP($A28,'Capital Additions'!$A:$AAE,F$1,FALSE)/1000</f>
        <v>629.30379413555704</v>
      </c>
      <c r="G28" s="185">
        <f>VLOOKUP($A28,'Capital Additions'!$A:$AAE,G$1,FALSE)/1000</f>
        <v>525.86512999999991</v>
      </c>
      <c r="H28" s="185">
        <f>VLOOKUP($A28,'Capital Additions'!$A:$AAE,H$1,FALSE)/1000</f>
        <v>789.68775000000005</v>
      </c>
      <c r="I28" s="120">
        <f t="shared" si="1"/>
        <v>1024.6755348271113</v>
      </c>
      <c r="J28" s="111">
        <f>VLOOKUP($A28,'Line Transformer Addtions'!$A:$AAB,J$1,FALSE)</f>
        <v>101</v>
      </c>
      <c r="K28" s="178">
        <f>VLOOKUP($A28,'Line Transformer Addtions'!$A:$AAB,K$1,FALSE)</f>
        <v>101</v>
      </c>
      <c r="L28" s="5">
        <f>VLOOKUP($A28,'Line Transformer Addtions'!$A:$AAB,L$1,FALSE)</f>
        <v>76</v>
      </c>
      <c r="M28" s="5">
        <f>VLOOKUP($A28,'Line Transformer Addtions'!$A:$AAB,M$1,FALSE)</f>
        <v>46</v>
      </c>
      <c r="N28" s="185">
        <f>VLOOKUP($A28,'Line Transformer Addtions'!$A:$AAB,N$1,FALSE)</f>
        <v>57</v>
      </c>
      <c r="O28" s="185">
        <f>VLOOKUP($A28,'Line Transformer Addtions'!$A:$AAB,O$1,FALSE)</f>
        <v>23</v>
      </c>
      <c r="P28" s="120">
        <f t="shared" si="2"/>
        <v>60.6</v>
      </c>
      <c r="Q28" s="214">
        <f t="shared" si="11"/>
        <v>7720.0297029702961</v>
      </c>
      <c r="R28" s="214">
        <f t="shared" si="11"/>
        <v>19419.17821782178</v>
      </c>
      <c r="S28" s="7">
        <f t="shared" si="11"/>
        <v>16015.578947368422</v>
      </c>
      <c r="T28" s="7">
        <f t="shared" si="11"/>
        <v>13680.517263816457</v>
      </c>
      <c r="U28" s="337">
        <f t="shared" si="11"/>
        <v>9225.7040350877178</v>
      </c>
      <c r="V28" s="337">
        <f t="shared" si="10"/>
        <v>34334.250000000007</v>
      </c>
      <c r="W28" s="120">
        <f t="shared" si="4"/>
        <v>18535.04569281888</v>
      </c>
    </row>
    <row r="29" spans="1:23" x14ac:dyDescent="0.25">
      <c r="A29" s="32" t="s">
        <v>25</v>
      </c>
      <c r="C29" s="111">
        <f>VLOOKUP($A29,'Capital Additions'!$A:$AAE,C$1,FALSE)/1000</f>
        <v>34.314020000000014</v>
      </c>
      <c r="D29" s="178">
        <f>VLOOKUP($A29,'Capital Additions'!$A:$AAE,D$1,FALSE)/1000</f>
        <v>17.030210000000004</v>
      </c>
      <c r="E29" s="5">
        <f>VLOOKUP($A29,'Capital Additions'!$A:$AAE,E$1,FALSE)/1000</f>
        <v>13.909190000000002</v>
      </c>
      <c r="F29" s="5">
        <f>VLOOKUP($A29,'Capital Additions'!$A:$AAE,F$1,FALSE)/1000</f>
        <v>21.128919999999997</v>
      </c>
      <c r="G29" s="185">
        <f>VLOOKUP($A29,'Capital Additions'!$A:$AAE,G$1,FALSE)/1000</f>
        <v>15.369899999999999</v>
      </c>
      <c r="H29" s="185">
        <f>VLOOKUP($A29,'Capital Additions'!$A:$AAE,H$1,FALSE)/1000</f>
        <v>23.529499999999999</v>
      </c>
      <c r="I29" s="120">
        <f t="shared" si="1"/>
        <v>18.193543999999999</v>
      </c>
      <c r="J29" s="111">
        <f>VLOOKUP($A29,'Line Transformer Addtions'!$A:$AAB,J$1,FALSE)</f>
        <v>3</v>
      </c>
      <c r="K29" s="178">
        <f>VLOOKUP($A29,'Line Transformer Addtions'!$A:$AAB,K$1,FALSE)</f>
        <v>3</v>
      </c>
      <c r="L29" s="5">
        <f>VLOOKUP($A29,'Line Transformer Addtions'!$A:$AAB,L$1,FALSE)</f>
        <v>7</v>
      </c>
      <c r="M29" s="5">
        <f>VLOOKUP($A29,'Line Transformer Addtions'!$A:$AAB,M$1,FALSE)</f>
        <v>8</v>
      </c>
      <c r="N29" s="185">
        <f>VLOOKUP($A29,'Line Transformer Addtions'!$A:$AAB,N$1,FALSE)</f>
        <v>8</v>
      </c>
      <c r="O29" s="185">
        <f>VLOOKUP($A29,'Line Transformer Addtions'!$A:$AAB,O$1,FALSE)</f>
        <v>8</v>
      </c>
      <c r="P29" s="120">
        <f t="shared" si="2"/>
        <v>6.8</v>
      </c>
      <c r="Q29" s="214">
        <f t="shared" si="11"/>
        <v>11438.006666666672</v>
      </c>
      <c r="R29" s="214">
        <f t="shared" si="11"/>
        <v>5676.7366666666676</v>
      </c>
      <c r="S29" s="7">
        <f t="shared" si="11"/>
        <v>1987.0271428571432</v>
      </c>
      <c r="T29" s="7">
        <f t="shared" si="11"/>
        <v>2641.1149999999998</v>
      </c>
      <c r="U29" s="337">
        <f t="shared" si="11"/>
        <v>1921.2375</v>
      </c>
      <c r="V29" s="337">
        <f t="shared" si="10"/>
        <v>2941.1875</v>
      </c>
      <c r="W29" s="120">
        <f t="shared" si="4"/>
        <v>3033.460761904762</v>
      </c>
    </row>
    <row r="30" spans="1:23" x14ac:dyDescent="0.25">
      <c r="A30" s="32" t="s">
        <v>26</v>
      </c>
      <c r="C30" s="111">
        <f>VLOOKUP($A30,'Capital Additions'!$A:$AAE,C$1,FALSE)/1000</f>
        <v>8.6166199999999993</v>
      </c>
      <c r="D30" s="178">
        <f>VLOOKUP($A30,'Capital Additions'!$A:$AAE,D$1,FALSE)/1000</f>
        <v>10.703899999999999</v>
      </c>
      <c r="E30" s="5">
        <f>VLOOKUP($A30,'Capital Additions'!$A:$AAE,E$1,FALSE)/1000</f>
        <v>74.947999999999993</v>
      </c>
      <c r="F30" s="5">
        <f>VLOOKUP($A30,'Capital Additions'!$A:$AAE,F$1,FALSE)/1000</f>
        <v>13.532</v>
      </c>
      <c r="G30" s="185">
        <f>VLOOKUP($A30,'Capital Additions'!$A:$AAE,G$1,FALSE)/1000</f>
        <v>79.274240000000006</v>
      </c>
      <c r="H30" s="185">
        <f>VLOOKUP($A30,'Capital Additions'!$A:$AAE,H$1,FALSE)/1000</f>
        <v>95.123660000000001</v>
      </c>
      <c r="I30" s="120">
        <f t="shared" si="1"/>
        <v>54.716360000000009</v>
      </c>
      <c r="J30" s="111">
        <f>VLOOKUP($A30,'Line Transformer Addtions'!$A:$AAB,J$1,FALSE)</f>
        <v>1</v>
      </c>
      <c r="K30" s="178">
        <f>VLOOKUP($A30,'Line Transformer Addtions'!$A:$AAB,K$1,FALSE)</f>
        <v>1</v>
      </c>
      <c r="L30" s="5">
        <f>VLOOKUP($A30,'Line Transformer Addtions'!$A:$AAB,L$1,FALSE)</f>
        <v>11</v>
      </c>
      <c r="M30" s="5">
        <f>VLOOKUP($A30,'Line Transformer Addtions'!$A:$AAB,M$1,FALSE)</f>
        <v>12</v>
      </c>
      <c r="N30" s="185">
        <f>VLOOKUP($A30,'Line Transformer Addtions'!$A:$AAB,N$1,FALSE)</f>
        <v>9</v>
      </c>
      <c r="O30" s="185">
        <f>VLOOKUP($A30,'Line Transformer Addtions'!$A:$AAB,O$1,FALSE)</f>
        <v>9</v>
      </c>
      <c r="P30" s="120">
        <f t="shared" si="2"/>
        <v>8.4</v>
      </c>
      <c r="Q30" s="214">
        <f t="shared" si="11"/>
        <v>8616.619999999999</v>
      </c>
      <c r="R30" s="214">
        <f t="shared" si="11"/>
        <v>10703.9</v>
      </c>
      <c r="S30" s="7">
        <f t="shared" si="11"/>
        <v>6813.454545454545</v>
      </c>
      <c r="T30" s="7">
        <f t="shared" si="11"/>
        <v>1127.6666666666665</v>
      </c>
      <c r="U30" s="337">
        <f t="shared" si="11"/>
        <v>8808.2488888888911</v>
      </c>
      <c r="V30" s="337">
        <f t="shared" si="10"/>
        <v>10569.295555555556</v>
      </c>
      <c r="W30" s="120">
        <f t="shared" si="4"/>
        <v>7604.5131313131324</v>
      </c>
    </row>
    <row r="31" spans="1:23" x14ac:dyDescent="0.25">
      <c r="A31" s="32" t="s">
        <v>27</v>
      </c>
      <c r="C31" s="111">
        <f>VLOOKUP($A31,'Capital Additions'!$A:$AAE,C$1,FALSE)/1000</f>
        <v>10.904999999999999</v>
      </c>
      <c r="D31" s="178">
        <f>VLOOKUP($A31,'Capital Additions'!$A:$AAE,D$1,FALSE)/1000</f>
        <v>17.350000000000001</v>
      </c>
      <c r="E31" s="5">
        <f>VLOOKUP($A31,'Capital Additions'!$A:$AAE,E$1,FALSE)/1000</f>
        <v>6.9849199999999998</v>
      </c>
      <c r="F31" s="5">
        <f>VLOOKUP($A31,'Capital Additions'!$A:$AAE,F$1,FALSE)/1000</f>
        <v>27.516099999999998</v>
      </c>
      <c r="G31" s="185">
        <f>VLOOKUP($A31,'Capital Additions'!$A:$AAE,G$1,FALSE)/1000</f>
        <v>77.804500000000004</v>
      </c>
      <c r="H31" s="185">
        <f>VLOOKUP($A31,'Capital Additions'!$A:$AAE,H$1,FALSE)/1000</f>
        <v>49.155080000000005</v>
      </c>
      <c r="I31" s="120">
        <f t="shared" si="1"/>
        <v>35.762119999999996</v>
      </c>
      <c r="J31" s="111">
        <f>VLOOKUP($A31,'Line Transformer Addtions'!$A:$AAB,J$1,FALSE)</f>
        <v>2</v>
      </c>
      <c r="K31" s="178">
        <f>VLOOKUP($A31,'Line Transformer Addtions'!$A:$AAB,K$1,FALSE)</f>
        <v>2</v>
      </c>
      <c r="L31" s="5">
        <f>VLOOKUP($A31,'Line Transformer Addtions'!$A:$AAB,L$1,FALSE)</f>
        <v>3</v>
      </c>
      <c r="M31" s="5">
        <f>VLOOKUP($A31,'Line Transformer Addtions'!$A:$AAB,M$1,FALSE)</f>
        <v>3</v>
      </c>
      <c r="N31" s="185">
        <f>VLOOKUP($A31,'Line Transformer Addtions'!$A:$AAB,N$1,FALSE)</f>
        <v>14</v>
      </c>
      <c r="O31" s="185">
        <f>VLOOKUP($A31,'Line Transformer Addtions'!$A:$AAB,O$1,FALSE)</f>
        <v>9</v>
      </c>
      <c r="P31" s="120">
        <f t="shared" si="2"/>
        <v>6.2</v>
      </c>
      <c r="Q31" s="214">
        <f t="shared" si="11"/>
        <v>5452.5</v>
      </c>
      <c r="R31" s="214">
        <f t="shared" si="11"/>
        <v>8675</v>
      </c>
      <c r="S31" s="7">
        <f t="shared" si="11"/>
        <v>2328.3066666666668</v>
      </c>
      <c r="T31" s="7">
        <f t="shared" si="11"/>
        <v>9172.0333333333328</v>
      </c>
      <c r="U31" s="337">
        <f t="shared" si="11"/>
        <v>5557.4642857142862</v>
      </c>
      <c r="V31" s="337">
        <f t="shared" si="10"/>
        <v>5461.6755555555555</v>
      </c>
      <c r="W31" s="120">
        <f t="shared" si="4"/>
        <v>6238.8959682539689</v>
      </c>
    </row>
    <row r="32" spans="1:23" x14ac:dyDescent="0.25">
      <c r="A32" s="32" t="s">
        <v>28</v>
      </c>
      <c r="C32" s="111">
        <f>VLOOKUP($A32,'Capital Additions'!$A:$AAE,C$1,FALSE)/1000</f>
        <v>108961.73</v>
      </c>
      <c r="D32" s="178">
        <f>VLOOKUP($A32,'Capital Additions'!$A:$AAE,D$1,FALSE)/1000</f>
        <v>72340.092999999993</v>
      </c>
      <c r="E32" s="5">
        <f>VLOOKUP($A32,'Capital Additions'!$A:$AAE,E$1,FALSE)/1000</f>
        <v>8974.9040000000005</v>
      </c>
      <c r="F32" s="342" t="s">
        <v>410</v>
      </c>
      <c r="G32" s="185">
        <f>VLOOKUP($A32,'Capital Additions'!$A:$AAE,G$1,FALSE)/1000</f>
        <v>11809.463299047717</v>
      </c>
      <c r="H32" s="185">
        <f>VLOOKUP($A32,'Capital Additions'!$A:$AAE,H$1,FALSE)/1000</f>
        <v>10163.4278466084</v>
      </c>
      <c r="I32" s="120">
        <f t="shared" si="1"/>
        <v>25821.972036414023</v>
      </c>
      <c r="J32" s="342" t="s">
        <v>410</v>
      </c>
      <c r="K32" s="342" t="s">
        <v>410</v>
      </c>
      <c r="L32" s="342" t="s">
        <v>410</v>
      </c>
      <c r="M32" s="342" t="s">
        <v>410</v>
      </c>
      <c r="N32" s="342" t="s">
        <v>410</v>
      </c>
      <c r="O32" s="459">
        <f>VLOOKUP($A32,'Line Transformer Addtions'!$A:$AAB,O$1,FALSE)</f>
        <v>12347</v>
      </c>
      <c r="P32" s="120">
        <f t="shared" si="2"/>
        <v>12347</v>
      </c>
      <c r="Q32" s="342" t="s">
        <v>410</v>
      </c>
      <c r="R32" s="342" t="s">
        <v>410</v>
      </c>
      <c r="S32" s="342" t="s">
        <v>410</v>
      </c>
      <c r="T32" s="342" t="s">
        <v>410</v>
      </c>
      <c r="U32" s="342" t="s">
        <v>410</v>
      </c>
      <c r="V32" s="455">
        <f t="shared" si="10"/>
        <v>823.14957857037325</v>
      </c>
      <c r="W32" s="120">
        <f t="shared" si="4"/>
        <v>823.14957857037325</v>
      </c>
    </row>
    <row r="33" spans="1:23" x14ac:dyDescent="0.25">
      <c r="A33" s="32" t="s">
        <v>29</v>
      </c>
      <c r="C33" s="111">
        <f>VLOOKUP($A33,'Capital Additions'!$A:$AAE,C$1,FALSE)/1000</f>
        <v>8756.8510000000006</v>
      </c>
      <c r="D33" s="178">
        <f>VLOOKUP($A33,'Capital Additions'!$A:$AAE,D$1,FALSE)/1000</f>
        <v>8450.8269999999993</v>
      </c>
      <c r="E33" s="5">
        <f>VLOOKUP($A33,'Capital Additions'!$A:$AAE,E$1,FALSE)/1000</f>
        <v>9114.2199999999993</v>
      </c>
      <c r="F33" s="5">
        <f>VLOOKUP($A33,'Capital Additions'!$A:$AAE,F$1,FALSE)/1000</f>
        <v>9332.0487899999989</v>
      </c>
      <c r="G33" s="185">
        <f>VLOOKUP($A33,'Capital Additions'!$A:$AAE,G$1,FALSE)/1000</f>
        <v>11197.613969999999</v>
      </c>
      <c r="H33" s="185">
        <f>VLOOKUP($A33,'Capital Additions'!$A:$AAE,H$1,FALSE)/1000</f>
        <v>11227.799000000001</v>
      </c>
      <c r="I33" s="120">
        <f t="shared" si="1"/>
        <v>9864.5017520000001</v>
      </c>
      <c r="J33" s="111">
        <f>VLOOKUP($A33,'Line Transformer Addtions'!$A:$AAB,J$1,FALSE)</f>
        <v>939</v>
      </c>
      <c r="K33" s="178">
        <f>VLOOKUP($A33,'Line Transformer Addtions'!$A:$AAB,K$1,FALSE)</f>
        <v>939</v>
      </c>
      <c r="L33" s="5">
        <f>VLOOKUP($A33,'Line Transformer Addtions'!$A:$AAB,L$1,FALSE)</f>
        <v>976</v>
      </c>
      <c r="M33" s="5">
        <f>VLOOKUP($A33,'Line Transformer Addtions'!$A:$AAB,M$1,FALSE)</f>
        <v>723</v>
      </c>
      <c r="N33" s="185">
        <f>VLOOKUP($A33,'Line Transformer Addtions'!$A:$AAB,N$1,FALSE)</f>
        <v>756</v>
      </c>
      <c r="O33" s="185">
        <f>VLOOKUP($A33,'Line Transformer Addtions'!$A:$AAB,O$1,FALSE)</f>
        <v>585</v>
      </c>
      <c r="P33" s="120">
        <f t="shared" si="2"/>
        <v>795.8</v>
      </c>
      <c r="Q33" s="214">
        <f t="shared" ref="Q33:Q48" si="12">C33/J33*1000</f>
        <v>9325.7199148029831</v>
      </c>
      <c r="R33" s="214">
        <f t="shared" ref="R33:R48" si="13">D33/K33*1000</f>
        <v>8999.815761448348</v>
      </c>
      <c r="S33" s="7">
        <f t="shared" ref="S33:S48" si="14">E33/L33*1000</f>
        <v>9338.3401639344265</v>
      </c>
      <c r="T33" s="7">
        <f t="shared" ref="T33:T48" si="15">F33/M33*1000</f>
        <v>12907.398049792529</v>
      </c>
      <c r="U33" s="337">
        <f t="shared" ref="U33:U48" si="16">G33/N33*1000</f>
        <v>14811.658690476188</v>
      </c>
      <c r="V33" s="337">
        <f t="shared" si="10"/>
        <v>19192.818803418806</v>
      </c>
      <c r="W33" s="120">
        <f t="shared" si="4"/>
        <v>13050.006293814058</v>
      </c>
    </row>
    <row r="34" spans="1:23" x14ac:dyDescent="0.25">
      <c r="A34" s="32" t="s">
        <v>30</v>
      </c>
      <c r="C34" s="111">
        <f>VLOOKUP($A34,'Capital Additions'!$A:$AAE,C$1,FALSE)/1000</f>
        <v>641.35441999999989</v>
      </c>
      <c r="D34" s="178">
        <f>VLOOKUP($A34,'Capital Additions'!$A:$AAE,D$1,FALSE)/1000</f>
        <v>570.44382999999993</v>
      </c>
      <c r="E34" s="5">
        <f>VLOOKUP($A34,'Capital Additions'!$A:$AAE,E$1,FALSE)/1000</f>
        <v>1042.21666</v>
      </c>
      <c r="F34" s="5">
        <f>VLOOKUP($A34,'Capital Additions'!$A:$AAE,F$1,FALSE)/1000</f>
        <v>1405.1666699999998</v>
      </c>
      <c r="G34" s="185">
        <f>VLOOKUP($A34,'Capital Additions'!$A:$AAE,G$1,FALSE)/1000</f>
        <v>1293.6326999999999</v>
      </c>
      <c r="H34" s="185">
        <f>VLOOKUP($A34,'Capital Additions'!$A:$AAE,H$1,FALSE)/1000</f>
        <v>1001.922</v>
      </c>
      <c r="I34" s="120">
        <f t="shared" si="1"/>
        <v>1062.6763719999999</v>
      </c>
      <c r="J34" s="111">
        <f>VLOOKUP($A34,'Line Transformer Addtions'!$A:$AAB,J$1,FALSE)</f>
        <v>124</v>
      </c>
      <c r="K34" s="178">
        <f>VLOOKUP($A34,'Line Transformer Addtions'!$A:$AAB,K$1,FALSE)</f>
        <v>124</v>
      </c>
      <c r="L34" s="5">
        <f>VLOOKUP($A34,'Line Transformer Addtions'!$A:$AAB,L$1,FALSE)</f>
        <v>296</v>
      </c>
      <c r="M34" s="5">
        <f>VLOOKUP($A34,'Line Transformer Addtions'!$A:$AAB,M$1,FALSE)</f>
        <v>221</v>
      </c>
      <c r="N34" s="185">
        <f>VLOOKUP($A34,'Line Transformer Addtions'!$A:$AAB,N$1,FALSE)</f>
        <v>229</v>
      </c>
      <c r="O34" s="185">
        <f>VLOOKUP($A34,'Line Transformer Addtions'!$A:$AAB,O$1,FALSE)</f>
        <v>81</v>
      </c>
      <c r="P34" s="120">
        <f t="shared" si="2"/>
        <v>190.2</v>
      </c>
      <c r="Q34" s="214">
        <f t="shared" si="12"/>
        <v>5172.2130645161278</v>
      </c>
      <c r="R34" s="214">
        <f t="shared" si="13"/>
        <v>4600.3534677419348</v>
      </c>
      <c r="S34" s="7">
        <f t="shared" si="14"/>
        <v>3521.0022297297301</v>
      </c>
      <c r="T34" s="7">
        <f t="shared" si="15"/>
        <v>6358.2202262443434</v>
      </c>
      <c r="U34" s="337">
        <f t="shared" si="16"/>
        <v>5649.051091703056</v>
      </c>
      <c r="V34" s="337">
        <f t="shared" si="10"/>
        <v>12369.407407407409</v>
      </c>
      <c r="W34" s="120">
        <f t="shared" si="4"/>
        <v>6499.6068845652944</v>
      </c>
    </row>
    <row r="35" spans="1:23" x14ac:dyDescent="0.25">
      <c r="A35" s="32" t="s">
        <v>31</v>
      </c>
      <c r="C35" s="111">
        <f>VLOOKUP($A35,'Capital Additions'!$A:$AAE,C$1,FALSE)/1000</f>
        <v>348.17286476724081</v>
      </c>
      <c r="D35" s="178">
        <f>VLOOKUP($A35,'Capital Additions'!$A:$AAE,D$1,FALSE)/1000</f>
        <v>521.01197999999999</v>
      </c>
      <c r="E35" s="5">
        <f>VLOOKUP($A35,'Capital Additions'!$A:$AAE,E$1,FALSE)/1000</f>
        <v>419.48085945623694</v>
      </c>
      <c r="F35" s="5">
        <f>VLOOKUP($A35,'Capital Additions'!$A:$AAE,F$1,FALSE)/1000</f>
        <v>270.76958270344596</v>
      </c>
      <c r="G35" s="185">
        <f>VLOOKUP($A35,'Capital Additions'!$A:$AAE,G$1,FALSE)/1000</f>
        <v>291.88</v>
      </c>
      <c r="H35" s="185">
        <f>VLOOKUP($A35,'Capital Additions'!$A:$AAE,H$1,FALSE)/1000</f>
        <v>297.13600000000002</v>
      </c>
      <c r="I35" s="120">
        <f t="shared" si="1"/>
        <v>360.05568443193658</v>
      </c>
      <c r="J35" s="111">
        <f>VLOOKUP($A35,'Line Transformer Addtions'!$A:$AAB,J$1,FALSE)</f>
        <v>45</v>
      </c>
      <c r="K35" s="178">
        <f>VLOOKUP($A35,'Line Transformer Addtions'!$A:$AAB,K$1,FALSE)</f>
        <v>45</v>
      </c>
      <c r="L35" s="5">
        <f>VLOOKUP($A35,'Line Transformer Addtions'!$A:$AAB,L$1,FALSE)</f>
        <v>53</v>
      </c>
      <c r="M35" s="5">
        <f>VLOOKUP($A35,'Line Transformer Addtions'!$A:$AAB,M$1,FALSE)</f>
        <v>40</v>
      </c>
      <c r="N35" s="185">
        <f>VLOOKUP($A35,'Line Transformer Addtions'!$A:$AAB,N$1,FALSE)</f>
        <v>43</v>
      </c>
      <c r="O35" s="185">
        <f>VLOOKUP($A35,'Line Transformer Addtions'!$A:$AAB,O$1,FALSE)</f>
        <v>33</v>
      </c>
      <c r="P35" s="120">
        <f t="shared" si="2"/>
        <v>42.8</v>
      </c>
      <c r="Q35" s="214">
        <f t="shared" si="12"/>
        <v>7737.1747726053518</v>
      </c>
      <c r="R35" s="214">
        <f t="shared" si="13"/>
        <v>11578.044</v>
      </c>
      <c r="S35" s="7">
        <f t="shared" si="14"/>
        <v>7914.733197287489</v>
      </c>
      <c r="T35" s="7">
        <f t="shared" si="15"/>
        <v>6769.2395675861499</v>
      </c>
      <c r="U35" s="337">
        <f t="shared" si="16"/>
        <v>6787.9069767441852</v>
      </c>
      <c r="V35" s="337">
        <f t="shared" si="10"/>
        <v>9004.121212121212</v>
      </c>
      <c r="W35" s="120">
        <f t="shared" si="4"/>
        <v>8410.8089907478079</v>
      </c>
    </row>
    <row r="36" spans="1:23" x14ac:dyDescent="0.25">
      <c r="A36" s="32" t="s">
        <v>33</v>
      </c>
      <c r="C36" s="111">
        <f>VLOOKUP($A36,'Capital Additions'!$A:$AAE,C$1,FALSE)/1000</f>
        <v>246.48806999999996</v>
      </c>
      <c r="D36" s="178">
        <f>VLOOKUP($A36,'Capital Additions'!$A:$AAE,D$1,FALSE)/1000</f>
        <v>135.34316000000004</v>
      </c>
      <c r="E36" s="5">
        <f>VLOOKUP($A36,'Capital Additions'!$A:$AAE,E$1,FALSE)/1000</f>
        <v>71.257310000000004</v>
      </c>
      <c r="F36" s="5">
        <f>VLOOKUP($A36,'Capital Additions'!$A:$AAE,F$1,FALSE)/1000</f>
        <v>263.32213999999999</v>
      </c>
      <c r="G36" s="185">
        <f>VLOOKUP($A36,'Capital Additions'!$A:$AAE,G$1,FALSE)/1000</f>
        <v>457.84030000000007</v>
      </c>
      <c r="H36" s="185">
        <f>VLOOKUP($A36,'Capital Additions'!$A:$AAE,H$1,FALSE)/1000</f>
        <v>144.70541</v>
      </c>
      <c r="I36" s="120">
        <f t="shared" si="1"/>
        <v>214.49366400000002</v>
      </c>
      <c r="J36" s="111">
        <f>VLOOKUP($A36,'Line Transformer Addtions'!$A:$AAB,J$1,FALSE)</f>
        <v>22</v>
      </c>
      <c r="K36" s="178">
        <f>VLOOKUP($A36,'Line Transformer Addtions'!$A:$AAB,K$1,FALSE)</f>
        <v>22</v>
      </c>
      <c r="L36" s="5">
        <f>VLOOKUP($A36,'Line Transformer Addtions'!$A:$AAB,L$1,FALSE)</f>
        <v>12</v>
      </c>
      <c r="M36" s="5">
        <f>VLOOKUP($A36,'Line Transformer Addtions'!$A:$AAB,M$1,FALSE)</f>
        <v>31</v>
      </c>
      <c r="N36" s="185">
        <f>VLOOKUP($A36,'Line Transformer Addtions'!$A:$AAB,N$1,FALSE)</f>
        <v>28</v>
      </c>
      <c r="O36" s="185">
        <f>VLOOKUP($A36,'Line Transformer Addtions'!$A:$AAB,O$1,FALSE)</f>
        <v>9</v>
      </c>
      <c r="P36" s="120">
        <f t="shared" si="2"/>
        <v>20.399999999999999</v>
      </c>
      <c r="Q36" s="214">
        <f t="shared" si="12"/>
        <v>11204.00318181818</v>
      </c>
      <c r="R36" s="214">
        <f t="shared" si="13"/>
        <v>6151.9618181818205</v>
      </c>
      <c r="S36" s="7">
        <f t="shared" si="14"/>
        <v>5938.1091666666671</v>
      </c>
      <c r="T36" s="7">
        <f t="shared" si="15"/>
        <v>8494.2625806451615</v>
      </c>
      <c r="U36" s="337">
        <f t="shared" si="16"/>
        <v>16351.439285714288</v>
      </c>
      <c r="V36" s="337">
        <f t="shared" si="10"/>
        <v>16078.378888888888</v>
      </c>
      <c r="W36" s="120">
        <f t="shared" si="4"/>
        <v>10602.830348019364</v>
      </c>
    </row>
    <row r="37" spans="1:23" x14ac:dyDescent="0.25">
      <c r="A37" s="32" t="s">
        <v>34</v>
      </c>
      <c r="C37" s="111">
        <f>VLOOKUP($A37,'Capital Additions'!$A:$AAE,C$1,FALSE)/1000</f>
        <v>652.47993000000008</v>
      </c>
      <c r="D37" s="178">
        <f>VLOOKUP($A37,'Capital Additions'!$A:$AAE,D$1,FALSE)/1000</f>
        <v>454.80081000000001</v>
      </c>
      <c r="E37" s="5">
        <f>VLOOKUP($A37,'Capital Additions'!$A:$AAE,E$1,FALSE)/1000</f>
        <v>482.01400000000001</v>
      </c>
      <c r="F37" s="5">
        <f>VLOOKUP($A37,'Capital Additions'!$A:$AAE,F$1,FALSE)/1000</f>
        <v>294.173</v>
      </c>
      <c r="G37" s="185">
        <f>VLOOKUP($A37,'Capital Additions'!$A:$AAE,G$1,FALSE)/1000</f>
        <v>762.37063999999998</v>
      </c>
      <c r="H37" s="185">
        <f>VLOOKUP($A37,'Capital Additions'!$A:$AAE,H$1,FALSE)/1000</f>
        <v>590.79568999999992</v>
      </c>
      <c r="I37" s="120">
        <f t="shared" si="1"/>
        <v>516.830828</v>
      </c>
      <c r="J37" s="111">
        <f>VLOOKUP($A37,'Line Transformer Addtions'!$A:$AAB,J$1,FALSE)</f>
        <v>50</v>
      </c>
      <c r="K37" s="178">
        <f>VLOOKUP($A37,'Line Transformer Addtions'!$A:$AAB,K$1,FALSE)</f>
        <v>50</v>
      </c>
      <c r="L37" s="5">
        <f>VLOOKUP($A37,'Line Transformer Addtions'!$A:$AAB,L$1,FALSE)</f>
        <v>62</v>
      </c>
      <c r="M37" s="5">
        <f>VLOOKUP($A37,'Line Transformer Addtions'!$A:$AAB,M$1,FALSE)</f>
        <v>60</v>
      </c>
      <c r="N37" s="185">
        <f>VLOOKUP($A37,'Line Transformer Addtions'!$A:$AAB,N$1,FALSE)</f>
        <v>91</v>
      </c>
      <c r="O37" s="185">
        <f>VLOOKUP($A37,'Line Transformer Addtions'!$A:$AAB,O$1,FALSE)</f>
        <v>80</v>
      </c>
      <c r="P37" s="120">
        <f t="shared" si="2"/>
        <v>68.599999999999994</v>
      </c>
      <c r="Q37" s="214">
        <f t="shared" si="12"/>
        <v>13049.598600000001</v>
      </c>
      <c r="R37" s="214">
        <f t="shared" si="13"/>
        <v>9096.0162000000018</v>
      </c>
      <c r="S37" s="7">
        <f t="shared" si="14"/>
        <v>7774.4193548387093</v>
      </c>
      <c r="T37" s="7">
        <f t="shared" si="15"/>
        <v>4902.8833333333332</v>
      </c>
      <c r="U37" s="337">
        <f t="shared" si="16"/>
        <v>8377.699340659341</v>
      </c>
      <c r="V37" s="337">
        <f t="shared" si="10"/>
        <v>7384.9461249999986</v>
      </c>
      <c r="W37" s="120">
        <f t="shared" si="4"/>
        <v>7507.1928707662764</v>
      </c>
    </row>
    <row r="38" spans="1:23" x14ac:dyDescent="0.25">
      <c r="A38" s="32" t="s">
        <v>35</v>
      </c>
      <c r="C38" s="111">
        <f>VLOOKUP($A38,'Capital Additions'!$A:$AAE,C$1,FALSE)/1000</f>
        <v>5476.6111699999965</v>
      </c>
      <c r="D38" s="178">
        <f>VLOOKUP($A38,'Capital Additions'!$A:$AAE,D$1,FALSE)/1000</f>
        <v>5364.2641299999987</v>
      </c>
      <c r="E38" s="5">
        <f>VLOOKUP($A38,'Capital Additions'!$A:$AAE,E$1,FALSE)/1000</f>
        <v>3740.1446899999996</v>
      </c>
      <c r="F38" s="5">
        <f>VLOOKUP($A38,'Capital Additions'!$A:$AAE,F$1,FALSE)/1000</f>
        <v>4794.5949400000009</v>
      </c>
      <c r="G38" s="185">
        <f>VLOOKUP($A38,'Capital Additions'!$A:$AAE,G$1,FALSE)/1000</f>
        <v>4966.7199199999995</v>
      </c>
      <c r="H38" s="185">
        <f>VLOOKUP($A38,'Capital Additions'!$A:$AAE,H$1,FALSE)/1000</f>
        <v>6092.3102800000006</v>
      </c>
      <c r="I38" s="120">
        <f t="shared" si="1"/>
        <v>4991.6067920000005</v>
      </c>
      <c r="J38" s="111">
        <f>VLOOKUP($A38,'Line Transformer Addtions'!$A:$AAB,J$1,FALSE)</f>
        <v>762</v>
      </c>
      <c r="K38" s="178">
        <f>VLOOKUP($A38,'Line Transformer Addtions'!$A:$AAB,K$1,FALSE)</f>
        <v>762</v>
      </c>
      <c r="L38" s="5">
        <f>VLOOKUP($A38,'Line Transformer Addtions'!$A:$AAB,L$1,FALSE)</f>
        <v>492</v>
      </c>
      <c r="M38" s="5">
        <f>VLOOKUP($A38,'Line Transformer Addtions'!$A:$AAB,M$1,FALSE)</f>
        <v>544</v>
      </c>
      <c r="N38" s="185">
        <f>VLOOKUP($A38,'Line Transformer Addtions'!$A:$AAB,N$1,FALSE)</f>
        <v>561</v>
      </c>
      <c r="O38" s="185">
        <f>VLOOKUP($A38,'Line Transformer Addtions'!$A:$AAB,O$1,FALSE)</f>
        <v>570</v>
      </c>
      <c r="P38" s="120">
        <f t="shared" si="2"/>
        <v>585.79999999999995</v>
      </c>
      <c r="Q38" s="214">
        <f t="shared" si="12"/>
        <v>7187.1537664041944</v>
      </c>
      <c r="R38" s="214">
        <f t="shared" si="13"/>
        <v>7039.7167060367437</v>
      </c>
      <c r="S38" s="7">
        <f t="shared" si="14"/>
        <v>7601.9201016260158</v>
      </c>
      <c r="T38" s="7">
        <f t="shared" si="15"/>
        <v>8813.5936397058831</v>
      </c>
      <c r="U38" s="337">
        <f t="shared" si="16"/>
        <v>8853.3331907308366</v>
      </c>
      <c r="V38" s="337">
        <f t="shared" si="10"/>
        <v>10688.263649122808</v>
      </c>
      <c r="W38" s="120">
        <f t="shared" si="4"/>
        <v>8599.3654574444572</v>
      </c>
    </row>
    <row r="39" spans="1:23" x14ac:dyDescent="0.25">
      <c r="A39" s="32" t="s">
        <v>36</v>
      </c>
      <c r="C39" s="111">
        <f>VLOOKUP($A39,'Capital Additions'!$A:$AAE,C$1,FALSE)/1000</f>
        <v>1598.85529</v>
      </c>
      <c r="D39" s="178">
        <f>VLOOKUP($A39,'Capital Additions'!$A:$AAE,D$1,FALSE)/1000</f>
        <v>2149.0755399999998</v>
      </c>
      <c r="E39" s="5">
        <f>VLOOKUP($A39,'Capital Additions'!$A:$AAE,E$1,FALSE)/1000</f>
        <v>1593.48579</v>
      </c>
      <c r="F39" s="5">
        <f>VLOOKUP($A39,'Capital Additions'!$A:$AAE,F$1,FALSE)/1000</f>
        <v>1780.2819299999999</v>
      </c>
      <c r="G39" s="185">
        <f>VLOOKUP($A39,'Capital Additions'!$A:$AAE,G$1,FALSE)/1000</f>
        <v>1862.645</v>
      </c>
      <c r="H39" s="185">
        <f>VLOOKUP($A39,'Capital Additions'!$A:$AAE,H$1,FALSE)/1000</f>
        <v>2210.7767200000003</v>
      </c>
      <c r="I39" s="120">
        <f t="shared" si="1"/>
        <v>1919.2529959999999</v>
      </c>
      <c r="J39" s="111">
        <f>VLOOKUP($A39,'Line Transformer Addtions'!$A:$AAB,J$1,FALSE)</f>
        <v>200</v>
      </c>
      <c r="K39" s="178">
        <f>VLOOKUP($A39,'Line Transformer Addtions'!$A:$AAB,K$1,FALSE)</f>
        <v>200</v>
      </c>
      <c r="L39" s="5">
        <f>VLOOKUP($A39,'Line Transformer Addtions'!$A:$AAB,L$1,FALSE)</f>
        <v>154</v>
      </c>
      <c r="M39" s="5">
        <f>VLOOKUP($A39,'Line Transformer Addtions'!$A:$AAB,M$1,FALSE)</f>
        <v>124</v>
      </c>
      <c r="N39" s="185">
        <f>VLOOKUP($A39,'Line Transformer Addtions'!$A:$AAB,N$1,FALSE)</f>
        <v>167</v>
      </c>
      <c r="O39" s="185">
        <f>VLOOKUP($A39,'Line Transformer Addtions'!$A:$AAB,O$1,FALSE)</f>
        <v>179</v>
      </c>
      <c r="P39" s="120">
        <f t="shared" si="2"/>
        <v>164.8</v>
      </c>
      <c r="Q39" s="214">
        <f t="shared" si="12"/>
        <v>7994.2764500000003</v>
      </c>
      <c r="R39" s="214">
        <f t="shared" si="13"/>
        <v>10745.377699999999</v>
      </c>
      <c r="S39" s="7">
        <f t="shared" si="14"/>
        <v>10347.310324675325</v>
      </c>
      <c r="T39" s="7">
        <f t="shared" si="15"/>
        <v>14357.112338709676</v>
      </c>
      <c r="U39" s="337">
        <f t="shared" si="16"/>
        <v>11153.562874251496</v>
      </c>
      <c r="V39" s="337">
        <f t="shared" si="10"/>
        <v>12350.707932960897</v>
      </c>
      <c r="W39" s="120">
        <f t="shared" si="4"/>
        <v>11790.81423411948</v>
      </c>
    </row>
    <row r="40" spans="1:23" x14ac:dyDescent="0.25">
      <c r="A40" s="32" t="s">
        <v>37</v>
      </c>
      <c r="C40" s="111">
        <f>VLOOKUP($A40,'Capital Additions'!$A:$AAE,C$1,FALSE)/1000</f>
        <v>225.3434600000009</v>
      </c>
      <c r="D40" s="178">
        <f>VLOOKUP($A40,'Capital Additions'!$A:$AAE,D$1,FALSE)/1000</f>
        <v>280.00606999999872</v>
      </c>
      <c r="E40" s="5">
        <f>VLOOKUP($A40,'Capital Additions'!$A:$AAE,E$1,FALSE)/1000</f>
        <v>1015.3240500000001</v>
      </c>
      <c r="F40" s="5">
        <f>VLOOKUP($A40,'Capital Additions'!$A:$AAE,F$1,FALSE)/1000</f>
        <v>908.93164999999897</v>
      </c>
      <c r="G40" s="185">
        <f>VLOOKUP($A40,'Capital Additions'!$A:$AAE,G$1,FALSE)/1000</f>
        <v>1081.1806099999997</v>
      </c>
      <c r="H40" s="185">
        <f>VLOOKUP($A40,'Capital Additions'!$A:$AAE,H$1,FALSE)/1000</f>
        <v>671.201439999998</v>
      </c>
      <c r="I40" s="120">
        <f t="shared" si="1"/>
        <v>791.32876399999918</v>
      </c>
      <c r="J40" s="111">
        <f>VLOOKUP($A40,'Line Transformer Addtions'!$A:$AAB,J$1,FALSE)</f>
        <v>35</v>
      </c>
      <c r="K40" s="178">
        <f>VLOOKUP($A40,'Line Transformer Addtions'!$A:$AAB,K$1,FALSE)</f>
        <v>35</v>
      </c>
      <c r="L40" s="5">
        <f>VLOOKUP($A40,'Line Transformer Addtions'!$A:$AAB,L$1,FALSE)</f>
        <v>65</v>
      </c>
      <c r="M40" s="5">
        <f>VLOOKUP($A40,'Line Transformer Addtions'!$A:$AAB,M$1,FALSE)</f>
        <v>60</v>
      </c>
      <c r="N40" s="185">
        <f>VLOOKUP($A40,'Line Transformer Addtions'!$A:$AAB,N$1,FALSE)</f>
        <v>89</v>
      </c>
      <c r="O40" s="185">
        <f>VLOOKUP($A40,'Line Transformer Addtions'!$A:$AAB,O$1,FALSE)</f>
        <v>55</v>
      </c>
      <c r="P40" s="120">
        <f t="shared" si="2"/>
        <v>60.8</v>
      </c>
      <c r="Q40" s="214">
        <f t="shared" si="12"/>
        <v>6438.3845714285972</v>
      </c>
      <c r="R40" s="214">
        <f t="shared" si="13"/>
        <v>8000.1734285713919</v>
      </c>
      <c r="S40" s="7">
        <f t="shared" si="14"/>
        <v>15620.37</v>
      </c>
      <c r="T40" s="7">
        <f t="shared" si="15"/>
        <v>15148.860833333316</v>
      </c>
      <c r="U40" s="337">
        <f t="shared" si="16"/>
        <v>12148.09674157303</v>
      </c>
      <c r="V40" s="337">
        <f t="shared" si="10"/>
        <v>12203.66254545451</v>
      </c>
      <c r="W40" s="120">
        <f t="shared" si="4"/>
        <v>12624.232709786451</v>
      </c>
    </row>
    <row r="41" spans="1:23" x14ac:dyDescent="0.25">
      <c r="A41" s="32" t="s">
        <v>38</v>
      </c>
      <c r="C41" s="111">
        <f>VLOOKUP($A41,'Capital Additions'!$A:$AAE,C$1,FALSE)/1000</f>
        <v>1904.6197500000055</v>
      </c>
      <c r="D41" s="178">
        <f>VLOOKUP($A41,'Capital Additions'!$A:$AAE,D$1,FALSE)/1000</f>
        <v>2042.9860099999964</v>
      </c>
      <c r="E41" s="5">
        <f>VLOOKUP($A41,'Capital Additions'!$A:$AAE,E$1,FALSE)/1000</f>
        <v>2722.7108099999982</v>
      </c>
      <c r="F41" s="5">
        <f>VLOOKUP($A41,'Capital Additions'!$A:$AAE,F$1,FALSE)/1000</f>
        <v>2063.1527099999998</v>
      </c>
      <c r="G41" s="185">
        <f>VLOOKUP($A41,'Capital Additions'!$A:$AAE,G$1,FALSE)/1000</f>
        <v>2404.8833499999964</v>
      </c>
      <c r="H41" s="185">
        <f>VLOOKUP($A41,'Capital Additions'!$A:$AAE,H$1,FALSE)/1000</f>
        <v>2652.9036000000001</v>
      </c>
      <c r="I41" s="120">
        <f t="shared" si="1"/>
        <v>2377.3272959999981</v>
      </c>
      <c r="J41" s="111">
        <f>VLOOKUP($A41,'Line Transformer Addtions'!$A:$AAB,J$1,FALSE)</f>
        <v>227</v>
      </c>
      <c r="K41" s="178">
        <f>VLOOKUP($A41,'Line Transformer Addtions'!$A:$AAB,K$1,FALSE)</f>
        <v>227</v>
      </c>
      <c r="L41" s="5">
        <f>VLOOKUP($A41,'Line Transformer Addtions'!$A:$AAB,L$1,FALSE)</f>
        <v>279</v>
      </c>
      <c r="M41" s="5">
        <f>VLOOKUP($A41,'Line Transformer Addtions'!$A:$AAB,M$1,FALSE)</f>
        <v>226</v>
      </c>
      <c r="N41" s="185">
        <f>VLOOKUP($A41,'Line Transformer Addtions'!$A:$AAB,N$1,FALSE)</f>
        <v>241</v>
      </c>
      <c r="O41" s="185">
        <f>VLOOKUP($A41,'Line Transformer Addtions'!$A:$AAB,O$1,FALSE)</f>
        <v>248</v>
      </c>
      <c r="P41" s="120">
        <f t="shared" si="2"/>
        <v>244.2</v>
      </c>
      <c r="Q41" s="214">
        <f t="shared" si="12"/>
        <v>8390.3953744493647</v>
      </c>
      <c r="R41" s="214">
        <f t="shared" si="13"/>
        <v>8999.9383700440358</v>
      </c>
      <c r="S41" s="7">
        <f t="shared" si="14"/>
        <v>9758.8201075268753</v>
      </c>
      <c r="T41" s="7">
        <f t="shared" si="15"/>
        <v>9128.9942920353969</v>
      </c>
      <c r="U41" s="337">
        <f t="shared" si="16"/>
        <v>9978.7690871369141</v>
      </c>
      <c r="V41" s="337">
        <f t="shared" si="10"/>
        <v>10697.191935483872</v>
      </c>
      <c r="W41" s="120">
        <f t="shared" si="4"/>
        <v>9712.7427584454181</v>
      </c>
    </row>
    <row r="42" spans="1:23" x14ac:dyDescent="0.25">
      <c r="A42" s="32" t="s">
        <v>39</v>
      </c>
      <c r="C42" s="111">
        <f>VLOOKUP($A42,'Capital Additions'!$A:$AAE,C$1,FALSE)/1000</f>
        <v>320.11700000000002</v>
      </c>
      <c r="D42" s="178">
        <f>VLOOKUP($A42,'Capital Additions'!$A:$AAE,D$1,FALSE)/1000</f>
        <v>499.94940000000003</v>
      </c>
      <c r="E42" s="5">
        <f>VLOOKUP($A42,'Capital Additions'!$A:$AAE,E$1,FALSE)/1000</f>
        <v>208.91185000000004</v>
      </c>
      <c r="F42" s="5">
        <f>VLOOKUP($A42,'Capital Additions'!$A:$AAE,F$1,FALSE)/1000</f>
        <v>269.59730999999999</v>
      </c>
      <c r="G42" s="185">
        <f>VLOOKUP($A42,'Capital Additions'!$A:$AAE,G$1,FALSE)/1000</f>
        <v>472.84733</v>
      </c>
      <c r="H42" s="185">
        <f>VLOOKUP($A42,'Capital Additions'!$A:$AAE,H$1,FALSE)/1000</f>
        <v>254.14585</v>
      </c>
      <c r="I42" s="120">
        <f t="shared" si="1"/>
        <v>341.09034800000001</v>
      </c>
      <c r="J42" s="111">
        <f>VLOOKUP($A42,'Line Transformer Addtions'!$A:$AAB,J$1,FALSE)</f>
        <v>41</v>
      </c>
      <c r="K42" s="178">
        <f>VLOOKUP($A42,'Line Transformer Addtions'!$A:$AAB,K$1,FALSE)</f>
        <v>41</v>
      </c>
      <c r="L42" s="5">
        <f>VLOOKUP($A42,'Line Transformer Addtions'!$A:$AAB,L$1,FALSE)</f>
        <v>38</v>
      </c>
      <c r="M42" s="5">
        <f>VLOOKUP($A42,'Line Transformer Addtions'!$A:$AAB,M$1,FALSE)</f>
        <v>41</v>
      </c>
      <c r="N42" s="185">
        <f>VLOOKUP($A42,'Line Transformer Addtions'!$A:$AAB,N$1,FALSE)</f>
        <v>72</v>
      </c>
      <c r="O42" s="185">
        <f>VLOOKUP($A42,'Line Transformer Addtions'!$A:$AAB,O$1,FALSE)</f>
        <v>33</v>
      </c>
      <c r="P42" s="120">
        <f t="shared" si="2"/>
        <v>45</v>
      </c>
      <c r="Q42" s="214">
        <f t="shared" si="12"/>
        <v>7807.7317073170734</v>
      </c>
      <c r="R42" s="214">
        <f t="shared" si="13"/>
        <v>12193.887804878048</v>
      </c>
      <c r="S42" s="7">
        <f t="shared" si="14"/>
        <v>5497.6802631578967</v>
      </c>
      <c r="T42" s="7">
        <f t="shared" si="15"/>
        <v>6575.5441463414636</v>
      </c>
      <c r="U42" s="337">
        <f t="shared" si="16"/>
        <v>6567.3240277777777</v>
      </c>
      <c r="V42" s="337">
        <f t="shared" si="10"/>
        <v>7701.3893939393938</v>
      </c>
      <c r="W42" s="120">
        <f t="shared" si="4"/>
        <v>7707.1651272189165</v>
      </c>
    </row>
    <row r="43" spans="1:23" x14ac:dyDescent="0.25">
      <c r="A43" s="32" t="s">
        <v>40</v>
      </c>
      <c r="C43" s="111">
        <f>VLOOKUP($A43,'Capital Additions'!$A:$AAE,C$1,FALSE)/1000</f>
        <v>819.93695000000002</v>
      </c>
      <c r="D43" s="178">
        <f>VLOOKUP($A43,'Capital Additions'!$A:$AAE,D$1,FALSE)/1000</f>
        <v>634.09428000000003</v>
      </c>
      <c r="E43" s="5">
        <f>VLOOKUP($A43,'Capital Additions'!$A:$AAE,E$1,FALSE)/1000</f>
        <v>866.48834000000011</v>
      </c>
      <c r="F43" s="5">
        <f>VLOOKUP($A43,'Capital Additions'!$A:$AAE,F$1,FALSE)/1000</f>
        <v>667.48593000000005</v>
      </c>
      <c r="G43" s="185">
        <f>VLOOKUP($A43,'Capital Additions'!$A:$AAE,G$1,FALSE)/1000</f>
        <v>729.90325000000018</v>
      </c>
      <c r="H43" s="185">
        <f>VLOOKUP($A43,'Capital Additions'!$A:$AAE,H$1,FALSE)/1000</f>
        <v>733.14356000000009</v>
      </c>
      <c r="I43" s="120">
        <f t="shared" si="1"/>
        <v>726.223072</v>
      </c>
      <c r="J43" s="111">
        <f>VLOOKUP($A43,'Line Transformer Addtions'!$A:$AAB,J$1,FALSE)</f>
        <v>44</v>
      </c>
      <c r="K43" s="178">
        <f>VLOOKUP($A43,'Line Transformer Addtions'!$A:$AAB,K$1,FALSE)</f>
        <v>44</v>
      </c>
      <c r="L43" s="5">
        <f>VLOOKUP($A43,'Line Transformer Addtions'!$A:$AAB,L$1,FALSE)</f>
        <v>69</v>
      </c>
      <c r="M43" s="5">
        <f>VLOOKUP($A43,'Line Transformer Addtions'!$A:$AAB,M$1,FALSE)</f>
        <v>59</v>
      </c>
      <c r="N43" s="185">
        <f>VLOOKUP($A43,'Line Transformer Addtions'!$A:$AAB,N$1,FALSE)</f>
        <v>48</v>
      </c>
      <c r="O43" s="185">
        <f>VLOOKUP($A43,'Line Transformer Addtions'!$A:$AAB,O$1,FALSE)</f>
        <v>59</v>
      </c>
      <c r="P43" s="120">
        <f t="shared" si="2"/>
        <v>55.8</v>
      </c>
      <c r="Q43" s="214">
        <f t="shared" si="12"/>
        <v>18634.930681818183</v>
      </c>
      <c r="R43" s="214">
        <f t="shared" si="13"/>
        <v>14411.233636363637</v>
      </c>
      <c r="S43" s="7">
        <f t="shared" si="14"/>
        <v>12557.80202898551</v>
      </c>
      <c r="T43" s="7">
        <f t="shared" si="15"/>
        <v>11313.320847457628</v>
      </c>
      <c r="U43" s="337">
        <f t="shared" si="16"/>
        <v>15206.317708333338</v>
      </c>
      <c r="V43" s="337">
        <f t="shared" si="10"/>
        <v>12426.162033898307</v>
      </c>
      <c r="W43" s="120">
        <f t="shared" si="4"/>
        <v>13182.967251007683</v>
      </c>
    </row>
    <row r="44" spans="1:23" x14ac:dyDescent="0.25">
      <c r="A44" s="32" t="s">
        <v>41</v>
      </c>
      <c r="C44" s="111">
        <f>VLOOKUP($A44,'Capital Additions'!$A:$AAE,C$1,FALSE)/1000</f>
        <v>61.221410000000006</v>
      </c>
      <c r="D44" s="178">
        <f>VLOOKUP($A44,'Capital Additions'!$A:$AAE,D$1,FALSE)/1000</f>
        <v>101.23106</v>
      </c>
      <c r="E44" s="5">
        <f>VLOOKUP($A44,'Capital Additions'!$A:$AAE,E$1,FALSE)/1000</f>
        <v>106.17449999999999</v>
      </c>
      <c r="F44" s="5">
        <f>VLOOKUP($A44,'Capital Additions'!$A:$AAE,F$1,FALSE)/1000</f>
        <v>18.609000000000002</v>
      </c>
      <c r="G44" s="185">
        <f>VLOOKUP($A44,'Capital Additions'!$A:$AAE,G$1,FALSE)/1000</f>
        <v>89.437299999999993</v>
      </c>
      <c r="H44" s="185">
        <f>VLOOKUP($A44,'Capital Additions'!$A:$AAE,H$1,FALSE)/1000</f>
        <v>65.128290000000007</v>
      </c>
      <c r="I44" s="120">
        <f t="shared" si="1"/>
        <v>76.116029999999995</v>
      </c>
      <c r="J44" s="111">
        <f>VLOOKUP($A44,'Line Transformer Addtions'!$A:$AAB,J$1,FALSE)</f>
        <v>20</v>
      </c>
      <c r="K44" s="178">
        <f>VLOOKUP($A44,'Line Transformer Addtions'!$A:$AAB,K$1,FALSE)</f>
        <v>20</v>
      </c>
      <c r="L44" s="5">
        <f>VLOOKUP($A44,'Line Transformer Addtions'!$A:$AAB,L$1,FALSE)</f>
        <v>38</v>
      </c>
      <c r="M44" s="5">
        <f>VLOOKUP($A44,'Line Transformer Addtions'!$A:$AAB,M$1,FALSE)</f>
        <v>8</v>
      </c>
      <c r="N44" s="185">
        <f>VLOOKUP($A44,'Line Transformer Addtions'!$A:$AAB,N$1,FALSE)</f>
        <v>20</v>
      </c>
      <c r="O44" s="185">
        <f>VLOOKUP($A44,'Line Transformer Addtions'!$A:$AAB,O$1,FALSE)</f>
        <v>7</v>
      </c>
      <c r="P44" s="120">
        <f t="shared" si="2"/>
        <v>18.600000000000001</v>
      </c>
      <c r="Q44" s="214">
        <f t="shared" si="12"/>
        <v>3061.0705000000003</v>
      </c>
      <c r="R44" s="214">
        <f t="shared" si="13"/>
        <v>5061.5529999999999</v>
      </c>
      <c r="S44" s="7">
        <f t="shared" si="14"/>
        <v>2794.0657894736842</v>
      </c>
      <c r="T44" s="7">
        <f t="shared" si="15"/>
        <v>2326.125</v>
      </c>
      <c r="U44" s="337">
        <f t="shared" si="16"/>
        <v>4471.8649999999989</v>
      </c>
      <c r="V44" s="337">
        <f t="shared" si="10"/>
        <v>9304.0414285714287</v>
      </c>
      <c r="W44" s="120">
        <f t="shared" si="4"/>
        <v>4791.530043609022</v>
      </c>
    </row>
    <row r="45" spans="1:23" x14ac:dyDescent="0.25">
      <c r="A45" s="32" t="s">
        <v>42</v>
      </c>
      <c r="C45" s="111">
        <f>VLOOKUP($A45,'Capital Additions'!$A:$AAE,C$1,FALSE)/1000</f>
        <v>2110.5355997674324</v>
      </c>
      <c r="D45" s="178">
        <f>VLOOKUP($A45,'Capital Additions'!$A:$AAE,D$1,FALSE)/1000</f>
        <v>2219.5576840532972</v>
      </c>
      <c r="E45" s="5">
        <f>VLOOKUP($A45,'Capital Additions'!$A:$AAE,E$1,FALSE)/1000</f>
        <v>2714.5176527642916</v>
      </c>
      <c r="F45" s="5">
        <f>VLOOKUP($A45,'Capital Additions'!$A:$AAE,F$1,FALSE)/1000</f>
        <v>2017.25353</v>
      </c>
      <c r="G45" s="185">
        <f>VLOOKUP($A45,'Capital Additions'!$A:$AAE,G$1,FALSE)/1000</f>
        <v>2373.5043144513443</v>
      </c>
      <c r="H45" s="185">
        <f>VLOOKUP($A45,'Capital Additions'!$A:$AAE,H$1,FALSE)/1000</f>
        <v>1563.4209613322801</v>
      </c>
      <c r="I45" s="120">
        <f t="shared" si="1"/>
        <v>2177.6508285202426</v>
      </c>
      <c r="J45" s="111">
        <f>VLOOKUP($A45,'Line Transformer Addtions'!$A:$AAB,J$1,FALSE)</f>
        <v>161</v>
      </c>
      <c r="K45" s="178">
        <f>VLOOKUP($A45,'Line Transformer Addtions'!$A:$AAB,K$1,FALSE)</f>
        <v>161</v>
      </c>
      <c r="L45" s="5">
        <f>VLOOKUP($A45,'Line Transformer Addtions'!$A:$AAB,L$1,FALSE)</f>
        <v>266</v>
      </c>
      <c r="M45" s="5">
        <f>VLOOKUP($A45,'Line Transformer Addtions'!$A:$AAB,M$1,FALSE)</f>
        <v>97</v>
      </c>
      <c r="N45" s="185">
        <f>VLOOKUP($A45,'Line Transformer Addtions'!$A:$AAB,N$1,FALSE)</f>
        <v>39</v>
      </c>
      <c r="O45" s="185">
        <f>VLOOKUP($A45,'Line Transformer Addtions'!$A:$AAB,O$1,FALSE)</f>
        <v>134</v>
      </c>
      <c r="P45" s="120">
        <f t="shared" si="2"/>
        <v>139.4</v>
      </c>
      <c r="Q45" s="214">
        <f t="shared" si="12"/>
        <v>13108.916768741816</v>
      </c>
      <c r="R45" s="214">
        <f t="shared" si="13"/>
        <v>13786.072571759609</v>
      </c>
      <c r="S45" s="7">
        <f t="shared" si="14"/>
        <v>10204.953581820644</v>
      </c>
      <c r="T45" s="7">
        <f t="shared" si="15"/>
        <v>20796.428144329897</v>
      </c>
      <c r="U45" s="337">
        <f t="shared" si="16"/>
        <v>60859.084985931906</v>
      </c>
      <c r="V45" s="337">
        <f t="shared" si="10"/>
        <v>11667.320606957313</v>
      </c>
      <c r="W45" s="120">
        <f t="shared" si="4"/>
        <v>23462.771978159872</v>
      </c>
    </row>
    <row r="46" spans="1:23" x14ac:dyDescent="0.25">
      <c r="A46" s="32" t="s">
        <v>43</v>
      </c>
      <c r="C46" s="111">
        <f>VLOOKUP($A46,'Capital Additions'!$A:$AAE,C$1,FALSE)/1000</f>
        <v>545.06256999999994</v>
      </c>
      <c r="D46" s="178">
        <f>VLOOKUP($A46,'Capital Additions'!$A:$AAE,D$1,FALSE)/1000</f>
        <v>320.20517000000001</v>
      </c>
      <c r="E46" s="5">
        <f>VLOOKUP($A46,'Capital Additions'!$A:$AAE,E$1,FALSE)/1000</f>
        <v>266.30975000000001</v>
      </c>
      <c r="F46" s="5">
        <f>VLOOKUP($A46,'Capital Additions'!$A:$AAE,F$1,FALSE)/1000</f>
        <v>424.23925000000003</v>
      </c>
      <c r="G46" s="185">
        <f>VLOOKUP($A46,'Capital Additions'!$A:$AAE,G$1,FALSE)/1000</f>
        <v>401.98596999999995</v>
      </c>
      <c r="H46" s="185">
        <f>VLOOKUP($A46,'Capital Additions'!$A:$AAE,H$1,FALSE)/1000</f>
        <v>539.43547999999998</v>
      </c>
      <c r="I46" s="120">
        <f t="shared" si="1"/>
        <v>390.43512399999997</v>
      </c>
      <c r="J46" s="111">
        <f>VLOOKUP($A46,'Line Transformer Addtions'!$A:$AAB,J$1,FALSE)</f>
        <v>30</v>
      </c>
      <c r="K46" s="178">
        <f>VLOOKUP($A46,'Line Transformer Addtions'!$A:$AAB,K$1,FALSE)</f>
        <v>30</v>
      </c>
      <c r="L46" s="5">
        <f>VLOOKUP($A46,'Line Transformer Addtions'!$A:$AAB,L$1,FALSE)</f>
        <v>49</v>
      </c>
      <c r="M46" s="5">
        <f>VLOOKUP($A46,'Line Transformer Addtions'!$A:$AAB,M$1,FALSE)</f>
        <v>13</v>
      </c>
      <c r="N46" s="185">
        <f>VLOOKUP($A46,'Line Transformer Addtions'!$A:$AAB,N$1,FALSE)</f>
        <v>54</v>
      </c>
      <c r="O46" s="185">
        <f>VLOOKUP($A46,'Line Transformer Addtions'!$A:$AAB,O$1,FALSE)</f>
        <v>45</v>
      </c>
      <c r="P46" s="120">
        <f t="shared" si="2"/>
        <v>38.200000000000003</v>
      </c>
      <c r="Q46" s="214">
        <f t="shared" si="12"/>
        <v>18168.75233333333</v>
      </c>
      <c r="R46" s="214">
        <f t="shared" si="13"/>
        <v>10673.505666666668</v>
      </c>
      <c r="S46" s="7">
        <f t="shared" si="14"/>
        <v>5434.8928571428578</v>
      </c>
      <c r="T46" s="7">
        <f t="shared" si="15"/>
        <v>32633.788461538465</v>
      </c>
      <c r="U46" s="337">
        <f t="shared" si="16"/>
        <v>7444.184629629628</v>
      </c>
      <c r="V46" s="337">
        <f t="shared" si="10"/>
        <v>11987.45511111111</v>
      </c>
      <c r="W46" s="120">
        <f t="shared" si="4"/>
        <v>13634.765345217744</v>
      </c>
    </row>
    <row r="47" spans="1:23" x14ac:dyDescent="0.25">
      <c r="A47" s="32" t="s">
        <v>44</v>
      </c>
      <c r="C47" s="111">
        <f>VLOOKUP($A47,'Capital Additions'!$A:$AAE,C$1,FALSE)/1000</f>
        <v>1537.9576742200002</v>
      </c>
      <c r="D47" s="178">
        <f>VLOOKUP($A47,'Capital Additions'!$A:$AAE,D$1,FALSE)/1000</f>
        <v>1897.6034000000002</v>
      </c>
      <c r="E47" s="5">
        <f>VLOOKUP($A47,'Capital Additions'!$A:$AAE,E$1,FALSE)/1000</f>
        <v>4594.0382700000009</v>
      </c>
      <c r="F47" s="5">
        <f>VLOOKUP($A47,'Capital Additions'!$A:$AAE,F$1,FALSE)/1000</f>
        <v>2455.2829999999999</v>
      </c>
      <c r="G47" s="185">
        <f>VLOOKUP($A47,'Capital Additions'!$A:$AAE,G$1,FALSE)/1000</f>
        <v>1805.1079999999999</v>
      </c>
      <c r="H47" s="185">
        <f>VLOOKUP($A47,'Capital Additions'!$A:$AAE,H$1,FALSE)/1000</f>
        <v>1715.38</v>
      </c>
      <c r="I47" s="120">
        <f t="shared" si="1"/>
        <v>2493.4825340000002</v>
      </c>
      <c r="J47" s="111">
        <f>VLOOKUP($A47,'Line Transformer Addtions'!$A:$AAB,J$1,FALSE)</f>
        <v>152</v>
      </c>
      <c r="K47" s="178">
        <f>VLOOKUP($A47,'Line Transformer Addtions'!$A:$AAB,K$1,FALSE)</f>
        <v>152</v>
      </c>
      <c r="L47" s="5">
        <f>VLOOKUP($A47,'Line Transformer Addtions'!$A:$AAB,L$1,FALSE)</f>
        <v>164</v>
      </c>
      <c r="M47" s="5">
        <f>VLOOKUP($A47,'Line Transformer Addtions'!$A:$AAB,M$1,FALSE)</f>
        <v>153</v>
      </c>
      <c r="N47" s="185">
        <f>VLOOKUP($A47,'Line Transformer Addtions'!$A:$AAB,N$1,FALSE)</f>
        <v>112</v>
      </c>
      <c r="O47" s="185">
        <f>VLOOKUP($A47,'Line Transformer Addtions'!$A:$AAB,O$1,FALSE)</f>
        <v>90</v>
      </c>
      <c r="P47" s="120">
        <f t="shared" si="2"/>
        <v>134.19999999999999</v>
      </c>
      <c r="Q47" s="214">
        <f t="shared" si="12"/>
        <v>10118.142593552633</v>
      </c>
      <c r="R47" s="214">
        <f t="shared" si="13"/>
        <v>12484.232894736844</v>
      </c>
      <c r="S47" s="7">
        <f t="shared" si="14"/>
        <v>28012.428475609762</v>
      </c>
      <c r="T47" s="7">
        <f t="shared" si="15"/>
        <v>16047.601307189541</v>
      </c>
      <c r="U47" s="337">
        <f t="shared" si="16"/>
        <v>16117.035714285712</v>
      </c>
      <c r="V47" s="337">
        <f t="shared" si="10"/>
        <v>19059.777777777777</v>
      </c>
      <c r="W47" s="120">
        <f t="shared" si="4"/>
        <v>18344.215233919931</v>
      </c>
    </row>
    <row r="48" spans="1:23" x14ac:dyDescent="0.25">
      <c r="A48" s="32" t="s">
        <v>45</v>
      </c>
      <c r="C48" s="111">
        <f>VLOOKUP($A48,'Capital Additions'!$A:$AAE,C$1,FALSE)/1000</f>
        <v>209.06832999999997</v>
      </c>
      <c r="D48" s="178">
        <f>VLOOKUP($A48,'Capital Additions'!$A:$AAE,D$1,FALSE)/1000</f>
        <v>566.95166999999992</v>
      </c>
      <c r="E48" s="5">
        <f>VLOOKUP($A48,'Capital Additions'!$A:$AAE,E$1,FALSE)/1000</f>
        <v>274.30063000000001</v>
      </c>
      <c r="F48" s="5">
        <f>VLOOKUP($A48,'Capital Additions'!$A:$AAE,F$1,FALSE)/1000</f>
        <v>125.27918</v>
      </c>
      <c r="G48" s="185">
        <f>VLOOKUP($A48,'Capital Additions'!$A:$AAE,G$1,FALSE)/1000</f>
        <v>195.06412</v>
      </c>
      <c r="H48" s="185">
        <f>VLOOKUP($A48,'Capital Additions'!$A:$AAE,H$1,FALSE)/1000</f>
        <v>659.92074000000002</v>
      </c>
      <c r="I48" s="120">
        <f t="shared" si="1"/>
        <v>364.303268</v>
      </c>
      <c r="J48" s="111">
        <f>VLOOKUP($A48,'Line Transformer Addtions'!$A:$AAB,J$1,FALSE)</f>
        <v>121</v>
      </c>
      <c r="K48" s="178">
        <f>VLOOKUP($A48,'Line Transformer Addtions'!$A:$AAB,K$1,FALSE)</f>
        <v>121</v>
      </c>
      <c r="L48" s="5">
        <f>VLOOKUP($A48,'Line Transformer Addtions'!$A:$AAB,L$1,FALSE)</f>
        <v>52</v>
      </c>
      <c r="M48" s="5">
        <f>VLOOKUP($A48,'Line Transformer Addtions'!$A:$AAB,M$1,FALSE)</f>
        <v>24</v>
      </c>
      <c r="N48" s="185">
        <f>VLOOKUP($A48,'Line Transformer Addtions'!$A:$AAB,N$1,FALSE)</f>
        <v>27</v>
      </c>
      <c r="O48" s="185">
        <f>VLOOKUP($A48,'Line Transformer Addtions'!$A:$AAB,O$1,FALSE)</f>
        <v>35</v>
      </c>
      <c r="P48" s="120">
        <f t="shared" si="2"/>
        <v>51.8</v>
      </c>
      <c r="Q48" s="214">
        <f t="shared" si="12"/>
        <v>1727.8374380165287</v>
      </c>
      <c r="R48" s="214">
        <f t="shared" si="13"/>
        <v>4685.5509917355366</v>
      </c>
      <c r="S48" s="7">
        <f t="shared" si="14"/>
        <v>5275.0121153846158</v>
      </c>
      <c r="T48" s="7">
        <f t="shared" si="15"/>
        <v>5219.9658333333336</v>
      </c>
      <c r="U48" s="337">
        <f t="shared" si="16"/>
        <v>7224.5970370370369</v>
      </c>
      <c r="V48" s="337">
        <f t="shared" si="10"/>
        <v>18854.878285714287</v>
      </c>
      <c r="W48" s="120">
        <f t="shared" si="4"/>
        <v>8252.000852640962</v>
      </c>
    </row>
    <row r="49" spans="1:23" x14ac:dyDescent="0.25">
      <c r="A49" s="32" t="s">
        <v>46</v>
      </c>
      <c r="C49" s="111">
        <f>VLOOKUP($A49,'Capital Additions'!$A:$AAE,C$1,FALSE)/1000</f>
        <v>1077.7454299999999</v>
      </c>
      <c r="D49" s="178">
        <f>VLOOKUP($A49,'Capital Additions'!$A:$AAE,D$1,FALSE)/1000</f>
        <v>722.09834000000001</v>
      </c>
      <c r="E49" s="5">
        <f>VLOOKUP($A49,'Capital Additions'!$A:$AAE,E$1,FALSE)/1000</f>
        <v>898.40214000000003</v>
      </c>
      <c r="F49" s="5">
        <f>VLOOKUP($A49,'Capital Additions'!$A:$AAE,F$1,FALSE)/1000</f>
        <v>898.40214000000094</v>
      </c>
      <c r="G49" s="185">
        <f>VLOOKUP($A49,'Capital Additions'!$A:$AAE,G$1,FALSE)/1000</f>
        <v>772.92855000000009</v>
      </c>
      <c r="H49" s="185">
        <f>VLOOKUP($A49,'Capital Additions'!$A:$AAE,H$1,FALSE)/1000</f>
        <v>1427.6638500000001</v>
      </c>
      <c r="I49" s="120">
        <f t="shared" si="1"/>
        <v>943.89900400000022</v>
      </c>
      <c r="J49" s="111">
        <f>VLOOKUP($A49,'Line Transformer Addtions'!$A:$AAB,J$1,FALSE)</f>
        <v>113</v>
      </c>
      <c r="K49" s="178">
        <f>VLOOKUP($A49,'Line Transformer Addtions'!$A:$AAB,K$1,FALSE)</f>
        <v>113</v>
      </c>
      <c r="L49" s="5">
        <f>VLOOKUP($A49,'Line Transformer Addtions'!$A:$AAB,L$1,FALSE)</f>
        <v>101</v>
      </c>
      <c r="M49" s="5">
        <f>VLOOKUP($A49,'Line Transformer Addtions'!$A:$AAB,M$1,FALSE)</f>
        <v>80</v>
      </c>
      <c r="N49" s="185">
        <f>VLOOKUP($A49,'Line Transformer Addtions'!$A:$AAB,N$1,FALSE)</f>
        <v>118</v>
      </c>
      <c r="O49" s="185">
        <f>VLOOKUP($A49,'Line Transformer Addtions'!$A:$AAB,O$1,FALSE)</f>
        <v>123</v>
      </c>
      <c r="P49" s="120">
        <f t="shared" si="2"/>
        <v>107</v>
      </c>
      <c r="Q49" s="214">
        <f t="shared" ref="Q49:T50" si="17">C49/J49*1000</f>
        <v>9537.5701769911502</v>
      </c>
      <c r="R49" s="214">
        <f t="shared" si="17"/>
        <v>6390.2507964601773</v>
      </c>
      <c r="S49" s="7">
        <f t="shared" si="17"/>
        <v>8895.0706930693068</v>
      </c>
      <c r="T49" s="7">
        <f t="shared" si="17"/>
        <v>11230.026750000012</v>
      </c>
      <c r="U49" s="354">
        <f t="shared" ref="U49:U59" si="18">G49/N49*1000</f>
        <v>6550.2419491525434</v>
      </c>
      <c r="V49" s="354">
        <f t="shared" si="10"/>
        <v>11607.023170731707</v>
      </c>
      <c r="W49" s="120">
        <f t="shared" si="4"/>
        <v>8934.5226718827489</v>
      </c>
    </row>
    <row r="50" spans="1:23" x14ac:dyDescent="0.25">
      <c r="A50" s="32" t="s">
        <v>47</v>
      </c>
      <c r="C50" s="111">
        <f>VLOOKUP($A50,'Capital Additions'!$A:$AAE,C$1,FALSE)/1000</f>
        <v>27.267160000000001</v>
      </c>
      <c r="D50" s="178">
        <f>VLOOKUP($A50,'Capital Additions'!$A:$AAE,D$1,FALSE)/1000</f>
        <v>88.589420000000004</v>
      </c>
      <c r="E50" s="5">
        <f>VLOOKUP($A50,'Capital Additions'!$A:$AAE,E$1,FALSE)/1000</f>
        <v>39.297870000000003</v>
      </c>
      <c r="F50" s="5">
        <f>VLOOKUP($A50,'Capital Additions'!$A:$AAE,F$1,FALSE)/1000</f>
        <v>15.860479999999999</v>
      </c>
      <c r="G50" s="185">
        <f>VLOOKUP($A50,'Capital Additions'!$A:$AAE,G$1,FALSE)/1000</f>
        <v>28.684870000000004</v>
      </c>
      <c r="H50" s="185">
        <f>VLOOKUP($A50,'Capital Additions'!$A:$AAE,H$1,FALSE)/1000</f>
        <v>7.4672999999999998</v>
      </c>
      <c r="I50" s="120">
        <f t="shared" si="1"/>
        <v>35.979987999999999</v>
      </c>
      <c r="J50" s="111">
        <f>VLOOKUP($A50,'Line Transformer Addtions'!$A:$AAB,J$1,FALSE)</f>
        <v>18</v>
      </c>
      <c r="K50" s="178">
        <f>VLOOKUP($A50,'Line Transformer Addtions'!$A:$AAB,K$1,FALSE)</f>
        <v>18</v>
      </c>
      <c r="L50" s="5">
        <f>VLOOKUP($A50,'Line Transformer Addtions'!$A:$AAB,L$1,FALSE)</f>
        <v>4</v>
      </c>
      <c r="M50" s="5">
        <f>VLOOKUP($A50,'Line Transformer Addtions'!$A:$AAB,M$1,FALSE)</f>
        <v>3</v>
      </c>
      <c r="N50" s="185">
        <f>VLOOKUP($A50,'Line Transformer Addtions'!$A:$AAB,N$1,FALSE)</f>
        <v>8</v>
      </c>
      <c r="O50" s="185">
        <f>VLOOKUP($A50,'Line Transformer Addtions'!$A:$AAB,O$1,FALSE)</f>
        <v>2</v>
      </c>
      <c r="P50" s="120">
        <f t="shared" si="2"/>
        <v>7</v>
      </c>
      <c r="Q50" s="214">
        <f t="shared" si="17"/>
        <v>1514.8422222222223</v>
      </c>
      <c r="R50" s="214">
        <f t="shared" si="17"/>
        <v>4921.6344444444449</v>
      </c>
      <c r="S50" s="7">
        <f t="shared" si="17"/>
        <v>9824.4675000000007</v>
      </c>
      <c r="T50" s="7">
        <f t="shared" si="17"/>
        <v>5286.8266666666659</v>
      </c>
      <c r="U50" s="354">
        <f t="shared" si="18"/>
        <v>3585.6087500000003</v>
      </c>
      <c r="V50" s="354">
        <f t="shared" si="10"/>
        <v>3733.65</v>
      </c>
      <c r="W50" s="120">
        <f t="shared" si="4"/>
        <v>5470.4374722222228</v>
      </c>
    </row>
    <row r="51" spans="1:23" x14ac:dyDescent="0.25">
      <c r="A51" s="32" t="s">
        <v>48</v>
      </c>
      <c r="C51" s="111">
        <f>VLOOKUP($A51,'Capital Additions'!$A:$AAE,C$1,FALSE)/1000</f>
        <v>108.05283</v>
      </c>
      <c r="D51" s="178">
        <f>VLOOKUP($A51,'Capital Additions'!$A:$AAE,D$1,FALSE)/1000</f>
        <v>131.09998999999999</v>
      </c>
      <c r="E51" s="5">
        <f>VLOOKUP($A51,'Capital Additions'!$A:$AAE,E$1,FALSE)/1000</f>
        <v>65.545000000000002</v>
      </c>
      <c r="F51" s="342" t="s">
        <v>410</v>
      </c>
      <c r="G51" s="185">
        <f>VLOOKUP($A51,'Capital Additions'!$A:$AAE,G$1,FALSE)/1000</f>
        <v>146.10599999999999</v>
      </c>
      <c r="H51" s="185">
        <f>VLOOKUP($A51,'Capital Additions'!$A:$AAE,H$1,FALSE)/1000</f>
        <v>255.44314000000003</v>
      </c>
      <c r="I51" s="120">
        <f t="shared" si="1"/>
        <v>149.54853250000002</v>
      </c>
      <c r="J51" s="342" t="s">
        <v>410</v>
      </c>
      <c r="K51" s="342" t="s">
        <v>410</v>
      </c>
      <c r="L51" s="342" t="s">
        <v>410</v>
      </c>
      <c r="M51" s="342" t="s">
        <v>410</v>
      </c>
      <c r="N51" s="185">
        <f>VLOOKUP($A51,'Line Transformer Addtions'!$A:$AAB,N$1,FALSE)</f>
        <v>18</v>
      </c>
      <c r="O51" s="185">
        <f>VLOOKUP($A51,'Line Transformer Addtions'!$A:$AAB,O$1,FALSE)</f>
        <v>6</v>
      </c>
      <c r="P51" s="120">
        <f t="shared" si="2"/>
        <v>12</v>
      </c>
      <c r="Q51" s="342" t="s">
        <v>410</v>
      </c>
      <c r="R51" s="342" t="s">
        <v>410</v>
      </c>
      <c r="S51" s="342" t="s">
        <v>410</v>
      </c>
      <c r="T51" s="342" t="s">
        <v>410</v>
      </c>
      <c r="U51" s="354">
        <f t="shared" si="18"/>
        <v>8116.9999999999991</v>
      </c>
      <c r="V51" s="354">
        <f t="shared" si="10"/>
        <v>42573.856666666674</v>
      </c>
      <c r="W51" s="120">
        <f t="shared" si="4"/>
        <v>25345.428333333337</v>
      </c>
    </row>
    <row r="52" spans="1:23" x14ac:dyDescent="0.25">
      <c r="A52" s="32" t="s">
        <v>49</v>
      </c>
      <c r="C52" s="111">
        <f>VLOOKUP($A52,'Capital Additions'!$A:$AAE,C$1,FALSE)/1000</f>
        <v>121.56</v>
      </c>
      <c r="D52" s="178">
        <f>VLOOKUP($A52,'Capital Additions'!$A:$AAE,D$1,FALSE)/1000</f>
        <v>49.943349999999995</v>
      </c>
      <c r="E52" s="5">
        <f>VLOOKUP($A52,'Capital Additions'!$A:$AAE,E$1,FALSE)/1000</f>
        <v>60.548769999999998</v>
      </c>
      <c r="F52" s="5">
        <f>VLOOKUP($A52,'Capital Additions'!$A:$AAE,F$1,FALSE)/1000</f>
        <v>121.19814</v>
      </c>
      <c r="G52" s="185">
        <f>VLOOKUP($A52,'Capital Additions'!$A:$AAE,G$1,FALSE)/1000</f>
        <v>54.454929999999997</v>
      </c>
      <c r="H52" s="185">
        <f>VLOOKUP($A52,'Capital Additions'!$A:$AAE,H$1,FALSE)/1000</f>
        <v>49.204190000000004</v>
      </c>
      <c r="I52" s="120">
        <f t="shared" si="1"/>
        <v>67.069875999999994</v>
      </c>
      <c r="J52" s="111">
        <f>VLOOKUP($A52,'Line Transformer Addtions'!$A:$AAB,J$1,FALSE)</f>
        <v>7</v>
      </c>
      <c r="K52" s="178">
        <f>VLOOKUP($A52,'Line Transformer Addtions'!$A:$AAB,K$1,FALSE)</f>
        <v>7</v>
      </c>
      <c r="L52" s="5">
        <f>VLOOKUP($A52,'Line Transformer Addtions'!$A:$AAB,L$1,FALSE)</f>
        <v>13</v>
      </c>
      <c r="M52" s="5">
        <f>VLOOKUP($A52,'Line Transformer Addtions'!$A:$AAB,M$1,FALSE)</f>
        <v>19</v>
      </c>
      <c r="N52" s="185">
        <f>VLOOKUP($A52,'Line Transformer Addtions'!$A:$AAB,N$1,FALSE)</f>
        <v>15</v>
      </c>
      <c r="O52" s="185">
        <f>VLOOKUP($A52,'Line Transformer Addtions'!$A:$AAB,O$1,FALSE)</f>
        <v>6</v>
      </c>
      <c r="P52" s="120">
        <f t="shared" si="2"/>
        <v>12</v>
      </c>
      <c r="Q52" s="214">
        <f t="shared" ref="Q52:T53" si="19">C52/J52*1000</f>
        <v>17365.714285714286</v>
      </c>
      <c r="R52" s="214">
        <f t="shared" si="19"/>
        <v>7134.7642857142846</v>
      </c>
      <c r="S52" s="7">
        <f t="shared" si="19"/>
        <v>4657.5976923076923</v>
      </c>
      <c r="T52" s="7">
        <f t="shared" si="19"/>
        <v>6378.8494736842094</v>
      </c>
      <c r="U52" s="335">
        <f t="shared" si="18"/>
        <v>3630.3286666666663</v>
      </c>
      <c r="V52" s="335">
        <f t="shared" si="10"/>
        <v>8200.6983333333337</v>
      </c>
      <c r="W52" s="120">
        <f t="shared" si="4"/>
        <v>6000.4476903412378</v>
      </c>
    </row>
    <row r="53" spans="1:23" x14ac:dyDescent="0.25">
      <c r="A53" s="32" t="s">
        <v>50</v>
      </c>
      <c r="C53" s="111">
        <f>VLOOKUP($A53,'Capital Additions'!$A:$AAE,C$1,FALSE)/1000</f>
        <v>1259.9449999999999</v>
      </c>
      <c r="D53" s="178">
        <f>VLOOKUP($A53,'Capital Additions'!$A:$AAE,D$1,FALSE)/1000</f>
        <v>1293.7570000000001</v>
      </c>
      <c r="E53" s="5">
        <f>VLOOKUP($A53,'Capital Additions'!$A:$AAE,E$1,FALSE)/1000</f>
        <v>1493.932</v>
      </c>
      <c r="F53" s="5">
        <f>VLOOKUP($A53,'Capital Additions'!$A:$AAE,F$1,FALSE)/1000</f>
        <v>1628.0630000000001</v>
      </c>
      <c r="G53" s="185">
        <f>VLOOKUP($A53,'Capital Additions'!$A:$AAE,G$1,FALSE)/1000</f>
        <v>2043.2941699999999</v>
      </c>
      <c r="H53" s="185">
        <f>VLOOKUP($A53,'Capital Additions'!$A:$AAE,H$1,FALSE)/1000</f>
        <v>1956.06637</v>
      </c>
      <c r="I53" s="120">
        <f t="shared" si="1"/>
        <v>1683.022508</v>
      </c>
      <c r="J53" s="111">
        <f>VLOOKUP($A53,'Line Transformer Addtions'!$A:$AAB,J$1,FALSE)</f>
        <v>213</v>
      </c>
      <c r="K53" s="178">
        <f>VLOOKUP($A53,'Line Transformer Addtions'!$A:$AAB,K$1,FALSE)</f>
        <v>213</v>
      </c>
      <c r="L53" s="5">
        <f>VLOOKUP($A53,'Line Transformer Addtions'!$A:$AAB,L$1,FALSE)</f>
        <v>204</v>
      </c>
      <c r="M53" s="5">
        <f>VLOOKUP($A53,'Line Transformer Addtions'!$A:$AAB,M$1,FALSE)</f>
        <v>192</v>
      </c>
      <c r="N53" s="185">
        <f>VLOOKUP($A53,'Line Transformer Addtions'!$A:$AAB,N$1,FALSE)</f>
        <v>270</v>
      </c>
      <c r="O53" s="185">
        <f>VLOOKUP($A53,'Line Transformer Addtions'!$A:$AAB,O$1,FALSE)</f>
        <v>160</v>
      </c>
      <c r="P53" s="120">
        <f t="shared" si="2"/>
        <v>207.8</v>
      </c>
      <c r="Q53" s="214">
        <f t="shared" si="19"/>
        <v>5915.2347417840374</v>
      </c>
      <c r="R53" s="214">
        <f t="shared" si="19"/>
        <v>6073.9765258215966</v>
      </c>
      <c r="S53" s="7">
        <f t="shared" si="19"/>
        <v>7323.1960784313724</v>
      </c>
      <c r="T53" s="7">
        <f t="shared" si="19"/>
        <v>8479.4947916666679</v>
      </c>
      <c r="U53" s="335">
        <f t="shared" si="18"/>
        <v>7567.7561851851842</v>
      </c>
      <c r="V53" s="335">
        <f t="shared" si="10"/>
        <v>12225.414812500001</v>
      </c>
      <c r="W53" s="120">
        <f t="shared" si="4"/>
        <v>8333.9676787209646</v>
      </c>
    </row>
    <row r="54" spans="1:23" x14ac:dyDescent="0.25">
      <c r="A54" s="32" t="s">
        <v>51</v>
      </c>
      <c r="C54" s="111">
        <f>VLOOKUP($A54,'Capital Additions'!$A:$AAE,C$1,FALSE)/1000</f>
        <v>239.07091</v>
      </c>
      <c r="D54" s="178">
        <f>VLOOKUP($A54,'Capital Additions'!$A:$AAE,D$1,FALSE)/1000</f>
        <v>241.98493999999999</v>
      </c>
      <c r="E54" s="5">
        <f>VLOOKUP($A54,'Capital Additions'!$A:$AAE,E$1,FALSE)/1000</f>
        <v>655.53575000000001</v>
      </c>
      <c r="F54" s="5">
        <f>VLOOKUP($A54,'Capital Additions'!$A:$AAE,F$1,FALSE)/1000</f>
        <v>332.45299999999997</v>
      </c>
      <c r="G54" s="185">
        <f>VLOOKUP($A54,'Capital Additions'!$A:$AAE,G$1,FALSE)/1000</f>
        <v>361.40403000000003</v>
      </c>
      <c r="H54" s="185">
        <f>VLOOKUP($A54,'Capital Additions'!$A:$AAE,H$1,FALSE)/1000</f>
        <v>456.97361000000001</v>
      </c>
      <c r="I54" s="120">
        <f t="shared" si="1"/>
        <v>409.67026599999997</v>
      </c>
      <c r="J54" s="111">
        <f>VLOOKUP($A54,'Line Transformer Addtions'!$A:$AAB,J$1,FALSE)</f>
        <v>52</v>
      </c>
      <c r="K54" s="178">
        <f>VLOOKUP($A54,'Line Transformer Addtions'!$A:$AAB,K$1,FALSE)</f>
        <v>52</v>
      </c>
      <c r="L54" s="5">
        <f>VLOOKUP($A54,'Line Transformer Addtions'!$A:$AAB,L$1,FALSE)</f>
        <v>58</v>
      </c>
      <c r="M54" s="5">
        <f>VLOOKUP($A54,'Line Transformer Addtions'!$A:$AAB,M$1,FALSE)</f>
        <v>31</v>
      </c>
      <c r="N54" s="185">
        <f>VLOOKUP($A54,'Line Transformer Addtions'!$A:$AAB,N$1,FALSE)</f>
        <v>85</v>
      </c>
      <c r="O54" s="185">
        <f>VLOOKUP($A54,'Line Transformer Addtions'!$A:$AAB,O$1,FALSE)</f>
        <v>50</v>
      </c>
      <c r="P54" s="120">
        <f t="shared" si="2"/>
        <v>55.2</v>
      </c>
      <c r="Q54" s="214">
        <f t="shared" ref="Q54" si="20">C54/J54*1000</f>
        <v>4597.5174999999999</v>
      </c>
      <c r="R54" s="214">
        <f t="shared" ref="R54" si="21">D54/K54*1000</f>
        <v>4653.5565384615384</v>
      </c>
      <c r="S54" s="7">
        <f t="shared" ref="S54" si="22">E54/L54*1000</f>
        <v>11302.34051724138</v>
      </c>
      <c r="T54" s="7">
        <f t="shared" ref="T54" si="23">F54/M54*1000</f>
        <v>10724.290322580644</v>
      </c>
      <c r="U54" s="354">
        <f t="shared" si="18"/>
        <v>4251.8121176470595</v>
      </c>
      <c r="V54" s="354">
        <f t="shared" si="10"/>
        <v>9139.4722000000002</v>
      </c>
      <c r="W54" s="120">
        <f t="shared" si="4"/>
        <v>8014.2943391861245</v>
      </c>
    </row>
    <row r="55" spans="1:23" x14ac:dyDescent="0.25">
      <c r="A55" s="32" t="s">
        <v>52</v>
      </c>
      <c r="C55" s="111">
        <f>VLOOKUP($A55,'Capital Additions'!$A:$AAE,C$1,FALSE)/1000</f>
        <v>66492.437999999995</v>
      </c>
      <c r="D55" s="178">
        <f>VLOOKUP($A55,'Capital Additions'!$A:$AAE,D$1,FALSE)/1000</f>
        <v>62025.7183</v>
      </c>
      <c r="E55" s="5">
        <f>VLOOKUP($A55,'Capital Additions'!$A:$AAE,E$1,FALSE)/1000</f>
        <v>79730.931849999994</v>
      </c>
      <c r="F55" s="5">
        <f>VLOOKUP($A55,'Capital Additions'!$A:$AAE,F$1,FALSE)/1000</f>
        <v>84980.385999999999</v>
      </c>
      <c r="G55" s="185">
        <f>VLOOKUP($A55,'Capital Additions'!$A:$AAE,G$1,FALSE)/1000</f>
        <v>87980.486390000005</v>
      </c>
      <c r="H55" s="185">
        <f>VLOOKUP($A55,'Capital Additions'!$A:$AAE,H$1,FALSE)/1000</f>
        <v>78613.287270000001</v>
      </c>
      <c r="I55" s="120">
        <f t="shared" si="1"/>
        <v>78666.161961999998</v>
      </c>
      <c r="J55" s="111">
        <f>VLOOKUP($A55,'Line Transformer Addtions'!$A:$AAB,J$1,FALSE)</f>
        <v>2900</v>
      </c>
      <c r="K55" s="178">
        <f>VLOOKUP($A55,'Line Transformer Addtions'!$A:$AAB,K$1,FALSE)</f>
        <v>2900</v>
      </c>
      <c r="L55" s="5">
        <f>VLOOKUP($A55,'Line Transformer Addtions'!$A:$AAB,L$1,FALSE)</f>
        <v>2746</v>
      </c>
      <c r="M55" s="5">
        <f>VLOOKUP($A55,'Line Transformer Addtions'!$A:$AAB,M$1,FALSE)</f>
        <v>2716</v>
      </c>
      <c r="N55" s="185">
        <f>VLOOKUP($A55,'Line Transformer Addtions'!$A:$AAB,N$1,FALSE)</f>
        <v>3086</v>
      </c>
      <c r="O55" s="185">
        <f>VLOOKUP($A55,'Line Transformer Addtions'!$A:$AAB,O$1,FALSE)</f>
        <v>2470</v>
      </c>
      <c r="P55" s="120">
        <f t="shared" si="2"/>
        <v>2783.6</v>
      </c>
      <c r="Q55" s="214">
        <f t="shared" ref="Q55:T59" si="24">C55/J55*1000</f>
        <v>22928.426896551722</v>
      </c>
      <c r="R55" s="214">
        <f t="shared" si="24"/>
        <v>21388.178724137932</v>
      </c>
      <c r="S55" s="7">
        <f t="shared" si="24"/>
        <v>29035.29928987618</v>
      </c>
      <c r="T55" s="7">
        <f t="shared" si="24"/>
        <v>31288.801914580265</v>
      </c>
      <c r="U55" s="335">
        <f t="shared" si="18"/>
        <v>28509.55488982502</v>
      </c>
      <c r="V55" s="335">
        <f t="shared" si="10"/>
        <v>31827.241809716601</v>
      </c>
      <c r="W55" s="120">
        <f t="shared" si="4"/>
        <v>28409.815325627198</v>
      </c>
    </row>
    <row r="56" spans="1:23" x14ac:dyDescent="0.25">
      <c r="A56" s="32" t="s">
        <v>53</v>
      </c>
      <c r="C56" s="111">
        <f>VLOOKUP($A56,'Capital Additions'!$A:$AAE,C$1,FALSE)/1000</f>
        <v>179.71710999999999</v>
      </c>
      <c r="D56" s="178">
        <f>VLOOKUP($A56,'Capital Additions'!$A:$AAE,D$1,FALSE)/1000</f>
        <v>210.80077</v>
      </c>
      <c r="E56" s="5">
        <f>VLOOKUP($A56,'Capital Additions'!$A:$AAE,E$1,FALSE)/1000</f>
        <v>549.66213000000005</v>
      </c>
      <c r="F56" s="5">
        <f>VLOOKUP($A56,'Capital Additions'!$A:$AAE,F$1,FALSE)/1000</f>
        <v>226.39778000000001</v>
      </c>
      <c r="G56" s="185">
        <f>VLOOKUP($A56,'Capital Additions'!$A:$AAE,G$1,FALSE)/1000</f>
        <v>373.46559999999999</v>
      </c>
      <c r="H56" s="185">
        <f>VLOOKUP($A56,'Capital Additions'!$A:$AAE,H$1,FALSE)/1000</f>
        <v>908.16588999999999</v>
      </c>
      <c r="I56" s="120">
        <f t="shared" si="1"/>
        <v>453.69843400000002</v>
      </c>
      <c r="J56" s="111">
        <f>VLOOKUP($A56,'Line Transformer Addtions'!$A:$AAB,J$1,FALSE)</f>
        <v>47</v>
      </c>
      <c r="K56" s="178">
        <f>VLOOKUP($A56,'Line Transformer Addtions'!$A:$AAB,K$1,FALSE)</f>
        <v>47</v>
      </c>
      <c r="L56" s="5">
        <f>VLOOKUP($A56,'Line Transformer Addtions'!$A:$AAB,L$1,FALSE)</f>
        <v>75</v>
      </c>
      <c r="M56" s="5">
        <f>VLOOKUP($A56,'Line Transformer Addtions'!$A:$AAB,M$1,FALSE)</f>
        <v>28</v>
      </c>
      <c r="N56" s="185">
        <f>VLOOKUP($A56,'Line Transformer Addtions'!$A:$AAB,N$1,FALSE)</f>
        <v>49</v>
      </c>
      <c r="O56" s="185">
        <f>VLOOKUP($A56,'Line Transformer Addtions'!$A:$AAB,O$1,FALSE)</f>
        <v>89</v>
      </c>
      <c r="P56" s="120">
        <f t="shared" si="2"/>
        <v>57.6</v>
      </c>
      <c r="Q56" s="214">
        <f t="shared" si="24"/>
        <v>3823.7682978723406</v>
      </c>
      <c r="R56" s="214">
        <f t="shared" si="24"/>
        <v>4485.1227659574461</v>
      </c>
      <c r="S56" s="7">
        <f t="shared" si="24"/>
        <v>7328.8284000000012</v>
      </c>
      <c r="T56" s="7">
        <f t="shared" si="24"/>
        <v>8085.6350000000002</v>
      </c>
      <c r="U56" s="337">
        <f t="shared" si="18"/>
        <v>7621.74693877551</v>
      </c>
      <c r="V56" s="337">
        <f t="shared" si="10"/>
        <v>10204.111123595505</v>
      </c>
      <c r="W56" s="120">
        <f t="shared" si="4"/>
        <v>7545.0888456656921</v>
      </c>
    </row>
    <row r="57" spans="1:23" x14ac:dyDescent="0.25">
      <c r="A57" s="32" t="s">
        <v>55</v>
      </c>
      <c r="C57" s="111">
        <f>VLOOKUP($A57,'Capital Additions'!$A:$AAE,C$1,FALSE)/1000</f>
        <v>357.02834999999999</v>
      </c>
      <c r="D57" s="178">
        <f>VLOOKUP($A57,'Capital Additions'!$A:$AAE,D$1,FALSE)/1000</f>
        <v>303.00166999999999</v>
      </c>
      <c r="E57" s="5">
        <f>VLOOKUP($A57,'Capital Additions'!$A:$AAE,E$1,FALSE)/1000</f>
        <v>753.89856999999995</v>
      </c>
      <c r="F57" s="5">
        <f>VLOOKUP($A57,'Capital Additions'!$A:$AAE,F$1,FALSE)/1000</f>
        <v>903.51400000000001</v>
      </c>
      <c r="G57" s="185">
        <f>VLOOKUP($A57,'Capital Additions'!$A:$AAE,G$1,FALSE)/1000</f>
        <v>610.94057999999995</v>
      </c>
      <c r="H57" s="185">
        <f>VLOOKUP($A57,'Capital Additions'!$A:$AAE,H$1,FALSE)/1000</f>
        <v>727.22991999999999</v>
      </c>
      <c r="I57" s="120">
        <f t="shared" si="1"/>
        <v>659.716948</v>
      </c>
      <c r="J57" s="111">
        <f>VLOOKUP($A57,'Line Transformer Addtions'!$A:$AAB,J$1,FALSE)</f>
        <v>90</v>
      </c>
      <c r="K57" s="178">
        <f>VLOOKUP($A57,'Line Transformer Addtions'!$A:$AAB,K$1,FALSE)</f>
        <v>90</v>
      </c>
      <c r="L57" s="5">
        <f>VLOOKUP($A57,'Line Transformer Addtions'!$A:$AAB,L$1,FALSE)</f>
        <v>108</v>
      </c>
      <c r="M57" s="5">
        <f>VLOOKUP($A57,'Line Transformer Addtions'!$A:$AAB,M$1,FALSE)</f>
        <v>110</v>
      </c>
      <c r="N57" s="185">
        <f>VLOOKUP($A57,'Line Transformer Addtions'!$A:$AAB,N$1,FALSE)</f>
        <v>78</v>
      </c>
      <c r="O57" s="185">
        <f>VLOOKUP($A57,'Line Transformer Addtions'!$A:$AAB,O$1,FALSE)</f>
        <v>89</v>
      </c>
      <c r="P57" s="120">
        <f t="shared" si="2"/>
        <v>95</v>
      </c>
      <c r="Q57" s="214">
        <f t="shared" si="24"/>
        <v>3966.9816666666666</v>
      </c>
      <c r="R57" s="214">
        <f t="shared" si="24"/>
        <v>3366.6852222222224</v>
      </c>
      <c r="S57" s="7">
        <f t="shared" si="24"/>
        <v>6980.5423148148138</v>
      </c>
      <c r="T57" s="7">
        <f t="shared" si="24"/>
        <v>8213.7636363636357</v>
      </c>
      <c r="U57" s="337">
        <f t="shared" si="18"/>
        <v>7832.5715384615378</v>
      </c>
      <c r="V57" s="337">
        <f t="shared" si="10"/>
        <v>8171.1226966292134</v>
      </c>
      <c r="W57" s="120">
        <f t="shared" si="4"/>
        <v>6912.9370816982864</v>
      </c>
    </row>
    <row r="58" spans="1:23" x14ac:dyDescent="0.25">
      <c r="A58" s="32" t="s">
        <v>56</v>
      </c>
      <c r="C58" s="111">
        <f>VLOOKUP($A58,'Capital Additions'!$A:$AAE,C$1,FALSE)/1000</f>
        <v>48.238909999999997</v>
      </c>
      <c r="D58" s="178">
        <f>VLOOKUP($A58,'Capital Additions'!$A:$AAE,D$1,FALSE)/1000</f>
        <v>98.180639999999983</v>
      </c>
      <c r="E58" s="5">
        <f>VLOOKUP($A58,'Capital Additions'!$A:$AAE,E$1,FALSE)/1000</f>
        <v>78.676949999999991</v>
      </c>
      <c r="F58" s="5">
        <f>VLOOKUP($A58,'Capital Additions'!$A:$AAE,F$1,FALSE)/1000</f>
        <v>128.73322999999999</v>
      </c>
      <c r="G58" s="185">
        <f>VLOOKUP($A58,'Capital Additions'!$A:$AAE,G$1,FALSE)/1000</f>
        <v>200.161</v>
      </c>
      <c r="H58" s="185">
        <f>VLOOKUP($A58,'Capital Additions'!$A:$AAE,H$1,FALSE)/1000</f>
        <v>263.58208999999999</v>
      </c>
      <c r="I58" s="120">
        <f t="shared" si="1"/>
        <v>153.866782</v>
      </c>
      <c r="J58" s="111">
        <f>VLOOKUP($A58,'Line Transformer Addtions'!$A:$AAB,J$1,FALSE)</f>
        <v>20</v>
      </c>
      <c r="K58" s="178">
        <f>VLOOKUP($A58,'Line Transformer Addtions'!$A:$AAB,K$1,FALSE)</f>
        <v>20</v>
      </c>
      <c r="L58" s="5">
        <f>VLOOKUP($A58,'Line Transformer Addtions'!$A:$AAB,L$1,FALSE)</f>
        <v>15</v>
      </c>
      <c r="M58" s="5">
        <f>VLOOKUP($A58,'Line Transformer Addtions'!$A:$AAB,M$1,FALSE)</f>
        <v>16</v>
      </c>
      <c r="N58" s="185">
        <f>VLOOKUP($A58,'Line Transformer Addtions'!$A:$AAB,N$1,FALSE)</f>
        <v>29</v>
      </c>
      <c r="O58" s="185">
        <f>VLOOKUP($A58,'Line Transformer Addtions'!$A:$AAB,O$1,FALSE)</f>
        <v>23</v>
      </c>
      <c r="P58" s="120">
        <f t="shared" si="2"/>
        <v>20.6</v>
      </c>
      <c r="Q58" s="214">
        <f t="shared" si="24"/>
        <v>2411.9454999999998</v>
      </c>
      <c r="R58" s="214">
        <f t="shared" si="24"/>
        <v>4909.0319999999992</v>
      </c>
      <c r="S58" s="7">
        <f t="shared" si="24"/>
        <v>5245.1299999999992</v>
      </c>
      <c r="T58" s="7">
        <f t="shared" si="24"/>
        <v>8045.8268749999997</v>
      </c>
      <c r="U58" s="337">
        <f t="shared" si="18"/>
        <v>6902.1034482758623</v>
      </c>
      <c r="V58" s="337">
        <f t="shared" si="10"/>
        <v>11460.090869565218</v>
      </c>
      <c r="W58" s="120">
        <f t="shared" si="4"/>
        <v>7312.4366385682169</v>
      </c>
    </row>
    <row r="59" spans="1:23" ht="15.75" thickBot="1" x14ac:dyDescent="0.3">
      <c r="A59" s="33" t="s">
        <v>57</v>
      </c>
      <c r="C59" s="121">
        <f>VLOOKUP($A59,'Capital Additions'!$A:$AAE,C$1,FALSE)/1000</f>
        <v>463.32400000000001</v>
      </c>
      <c r="D59" s="179">
        <f>VLOOKUP($A59,'Capital Additions'!$A:$AAE,D$1,FALSE)/1000</f>
        <v>518.09299999999996</v>
      </c>
      <c r="E59" s="122">
        <f>VLOOKUP($A59,'Capital Additions'!$A:$AAE,E$1,FALSE)/1000</f>
        <v>440.08499999999998</v>
      </c>
      <c r="F59" s="122">
        <f>VLOOKUP($A59,'Capital Additions'!$A:$AAE,F$1,FALSE)/1000</f>
        <v>415.16352000000001</v>
      </c>
      <c r="G59" s="186">
        <f>VLOOKUP($A59,'Capital Additions'!$A:$AAE,G$1,FALSE)/1000</f>
        <v>267.48930999999999</v>
      </c>
      <c r="H59" s="186">
        <f>VLOOKUP($A59,'Capital Additions'!$A:$AAE,H$1,FALSE)/1000</f>
        <v>372.94641999999999</v>
      </c>
      <c r="I59" s="123">
        <f t="shared" si="1"/>
        <v>402.75545</v>
      </c>
      <c r="J59" s="121">
        <f>VLOOKUP($A59,'Line Transformer Addtions'!$A:$AAB,J$1,FALSE)</f>
        <v>111</v>
      </c>
      <c r="K59" s="179">
        <f>VLOOKUP($A59,'Line Transformer Addtions'!$A:$AAB,K$1,FALSE)</f>
        <v>111</v>
      </c>
      <c r="L59" s="122">
        <f>VLOOKUP($A59,'Line Transformer Addtions'!$A:$AAB,L$1,FALSE)</f>
        <v>93</v>
      </c>
      <c r="M59" s="122">
        <f>VLOOKUP($A59,'Line Transformer Addtions'!$A:$AAB,M$1,FALSE)</f>
        <v>79</v>
      </c>
      <c r="N59" s="186">
        <f>VLOOKUP($A59,'Line Transformer Addtions'!$A:$AAB,N$1,FALSE)</f>
        <v>58</v>
      </c>
      <c r="O59" s="186">
        <f>VLOOKUP($A59,'Line Transformer Addtions'!$A:$AAB,O$1,FALSE)</f>
        <v>35</v>
      </c>
      <c r="P59" s="123">
        <f t="shared" si="2"/>
        <v>75.2</v>
      </c>
      <c r="Q59" s="215">
        <f t="shared" si="24"/>
        <v>4174.0900900900906</v>
      </c>
      <c r="R59" s="215">
        <f t="shared" si="24"/>
        <v>4667.5045045045044</v>
      </c>
      <c r="S59" s="49">
        <f t="shared" si="24"/>
        <v>4732.0967741935474</v>
      </c>
      <c r="T59" s="49">
        <f t="shared" si="24"/>
        <v>5255.2344303797463</v>
      </c>
      <c r="U59" s="338">
        <f t="shared" si="18"/>
        <v>4611.8846551724137</v>
      </c>
      <c r="V59" s="338">
        <f t="shared" si="10"/>
        <v>10655.611999999999</v>
      </c>
      <c r="W59" s="123">
        <f t="shared" si="4"/>
        <v>5984.4664728500411</v>
      </c>
    </row>
    <row r="60" spans="1:23" ht="15.75" thickBot="1" x14ac:dyDescent="0.3"/>
    <row r="61" spans="1:23" x14ac:dyDescent="0.25">
      <c r="A61" s="139" t="s">
        <v>358</v>
      </c>
      <c r="C61" s="208">
        <f t="shared" ref="C61:H61" si="25">MAX(C6:C59)</f>
        <v>108961.73</v>
      </c>
      <c r="D61" s="270">
        <f t="shared" si="25"/>
        <v>72340.092999999993</v>
      </c>
      <c r="E61" s="209">
        <f t="shared" si="25"/>
        <v>79730.931849999994</v>
      </c>
      <c r="F61" s="209">
        <f t="shared" si="25"/>
        <v>84980.385999999999</v>
      </c>
      <c r="G61" s="262">
        <f t="shared" si="25"/>
        <v>87980.486390000005</v>
      </c>
      <c r="H61" s="262">
        <f t="shared" si="25"/>
        <v>78613.287270000001</v>
      </c>
      <c r="I61" s="193">
        <f t="shared" si="1"/>
        <v>80729.036901999993</v>
      </c>
      <c r="J61" s="208">
        <f t="shared" ref="J61:O61" si="26">MAX(J6:J59)</f>
        <v>2900</v>
      </c>
      <c r="K61" s="270">
        <f t="shared" si="26"/>
        <v>2900</v>
      </c>
      <c r="L61" s="209">
        <f t="shared" si="26"/>
        <v>2746</v>
      </c>
      <c r="M61" s="209">
        <f t="shared" si="26"/>
        <v>2716</v>
      </c>
      <c r="N61" s="262">
        <f t="shared" si="26"/>
        <v>3086</v>
      </c>
      <c r="O61" s="262">
        <f t="shared" si="26"/>
        <v>12347</v>
      </c>
      <c r="P61" s="193">
        <f t="shared" si="2"/>
        <v>4759</v>
      </c>
      <c r="Q61" s="248">
        <f t="shared" ref="Q61:V61" si="27">MAX(Q6:Q59)</f>
        <v>22928.426896551722</v>
      </c>
      <c r="R61" s="331">
        <f t="shared" si="27"/>
        <v>21388.178724137932</v>
      </c>
      <c r="S61" s="249">
        <f t="shared" si="27"/>
        <v>29035.29928987618</v>
      </c>
      <c r="T61" s="249">
        <f t="shared" si="27"/>
        <v>32633.788461538465</v>
      </c>
      <c r="U61" s="339">
        <f t="shared" si="27"/>
        <v>60859.084985931906</v>
      </c>
      <c r="V61" s="339">
        <f t="shared" si="27"/>
        <v>42573.856666666674</v>
      </c>
      <c r="W61" s="193">
        <f t="shared" si="4"/>
        <v>37298.041625630227</v>
      </c>
    </row>
    <row r="62" spans="1:23" x14ac:dyDescent="0.25">
      <c r="A62" s="32" t="s">
        <v>359</v>
      </c>
      <c r="C62" s="194" cm="1">
        <f t="array" ref="C62">MIN(IF(C6:C59&gt;0,C6:C59))</f>
        <v>8.6166199999999993</v>
      </c>
      <c r="D62" s="271" cm="1">
        <f t="array" ref="D62">MIN(IF(D6:D59&gt;0,D6:D59))</f>
        <v>5.2775600000000003</v>
      </c>
      <c r="E62" s="191" cm="1">
        <f t="array" ref="E62">MIN(IF(E6:E59&gt;0,E6:E59))</f>
        <v>6.9849199999999998</v>
      </c>
      <c r="F62" s="191" cm="1">
        <f t="array" ref="F62">MIN(IF(F6:F59&gt;0,F6:F59))</f>
        <v>7.73142</v>
      </c>
      <c r="G62" s="263" cm="1">
        <f t="array" ref="G62">MIN(IF(G6:G59&gt;0,G6:G59))</f>
        <v>3.42055</v>
      </c>
      <c r="H62" s="263" cm="1">
        <f t="array" ref="H62">MIN(IF(H6:H59&gt;0,H6:H59))</f>
        <v>7.4672999999999998</v>
      </c>
      <c r="I62" s="195">
        <f t="shared" si="1"/>
        <v>6.1763499999999993</v>
      </c>
      <c r="J62" s="194" cm="1">
        <f t="array" ref="J62">MIN(IF(J6:J59&gt;0,J6:J59))</f>
        <v>1</v>
      </c>
      <c r="K62" s="271" cm="1">
        <f t="array" ref="K62">MIN(IF(K6:K59&gt;0,K6:K59))</f>
        <v>1</v>
      </c>
      <c r="L62" s="191" cm="1">
        <f t="array" ref="L62">MIN(IF(L6:L59&gt;0,L6:L59))</f>
        <v>3</v>
      </c>
      <c r="M62" s="191" cm="1">
        <f t="array" ref="M62">MIN(IF(M6:M59&gt;0,M6:M59))</f>
        <v>2</v>
      </c>
      <c r="N62" s="263" cm="1">
        <f t="array" ref="N62">MIN(IF(N6:N59&gt;0,N6:N59))</f>
        <v>1</v>
      </c>
      <c r="O62" s="263" cm="1">
        <f t="array" ref="O62">MIN(IF(O6:O59&gt;0,O6:O59))</f>
        <v>2</v>
      </c>
      <c r="P62" s="195">
        <f t="shared" si="2"/>
        <v>1.8</v>
      </c>
      <c r="Q62" s="250" cm="1">
        <f t="array" ref="Q62">MIN(IF(Q6:Q59&gt;0,Q6:Q59))</f>
        <v>1514.8422222222223</v>
      </c>
      <c r="R62" s="332" cm="1">
        <f t="array" ref="R62">MIN(IF(R6:R59&gt;0,R6:R59))</f>
        <v>1055.5119999999999</v>
      </c>
      <c r="S62" s="251" cm="1">
        <f t="array" ref="S62">MIN(IF(S6:S59&gt;0,S6:S59))</f>
        <v>770.5</v>
      </c>
      <c r="T62" s="251" cm="1">
        <f t="array" ref="T62">MIN(IF(T6:T59&gt;0,T6:T59))</f>
        <v>1127.6666666666665</v>
      </c>
      <c r="U62" s="340" cm="1">
        <f t="array" ref="U62">MIN(IF(U6:U59&gt;0,U6:U59))</f>
        <v>427.56875000000002</v>
      </c>
      <c r="V62" s="340" cm="1">
        <f t="array" ref="V62">MIN(IF(V6:V59&gt;0,V6:V59))</f>
        <v>823.14957857037325</v>
      </c>
      <c r="W62" s="195">
        <f t="shared" si="4"/>
        <v>840.87939904740801</v>
      </c>
    </row>
    <row r="63" spans="1:23" ht="15.75" thickBot="1" x14ac:dyDescent="0.3">
      <c r="A63" s="33" t="s">
        <v>360</v>
      </c>
      <c r="C63" s="196">
        <f>C61/C62</f>
        <v>12645.530381982728</v>
      </c>
      <c r="D63" s="272">
        <f t="shared" ref="D63:U63" si="28">D61/D62</f>
        <v>13707.109535467145</v>
      </c>
      <c r="E63" s="197">
        <f t="shared" si="28"/>
        <v>11414.723697622878</v>
      </c>
      <c r="F63" s="197">
        <f t="shared" si="28"/>
        <v>10991.562481407038</v>
      </c>
      <c r="G63" s="264">
        <f t="shared" si="28"/>
        <v>25721.151975559489</v>
      </c>
      <c r="H63" s="264">
        <f>H61/H62</f>
        <v>10527.67228717207</v>
      </c>
      <c r="I63" s="198">
        <f t="shared" si="1"/>
        <v>14472.443995445725</v>
      </c>
      <c r="J63" s="196">
        <f t="shared" si="28"/>
        <v>2900</v>
      </c>
      <c r="K63" s="272">
        <f t="shared" si="28"/>
        <v>2900</v>
      </c>
      <c r="L63" s="197">
        <f t="shared" si="28"/>
        <v>915.33333333333337</v>
      </c>
      <c r="M63" s="197">
        <f t="shared" si="28"/>
        <v>1358</v>
      </c>
      <c r="N63" s="264">
        <f t="shared" si="28"/>
        <v>3086</v>
      </c>
      <c r="O63" s="264">
        <f>O61/O62</f>
        <v>6173.5</v>
      </c>
      <c r="P63" s="198">
        <f t="shared" si="2"/>
        <v>2886.5666666666666</v>
      </c>
      <c r="Q63" s="252">
        <f t="shared" si="28"/>
        <v>15.135851483540309</v>
      </c>
      <c r="R63" s="333">
        <f t="shared" si="28"/>
        <v>20.26332123570166</v>
      </c>
      <c r="S63" s="253">
        <f t="shared" si="28"/>
        <v>37.683710953765321</v>
      </c>
      <c r="T63" s="253">
        <f t="shared" si="28"/>
        <v>28.939215307305766</v>
      </c>
      <c r="U63" s="341">
        <f t="shared" si="28"/>
        <v>142.3375421752219</v>
      </c>
      <c r="V63" s="341">
        <f>V61/V62</f>
        <v>51.720680876260595</v>
      </c>
      <c r="W63" s="198">
        <f t="shared" si="4"/>
        <v>56.188894109651052</v>
      </c>
    </row>
    <row r="64" spans="1:23" ht="15.75" thickBot="1" x14ac:dyDescent="0.3"/>
    <row r="65" spans="1:24" ht="15.75" thickBot="1" x14ac:dyDescent="0.3">
      <c r="A65" s="207" t="s">
        <v>413</v>
      </c>
      <c r="C65" s="364">
        <f t="shared" ref="C65:H65" si="29">SUM(C6:C59)</f>
        <v>267135.89989875472</v>
      </c>
      <c r="D65" s="365">
        <f t="shared" si="29"/>
        <v>232881.45582405324</v>
      </c>
      <c r="E65" s="366">
        <f t="shared" si="29"/>
        <v>214250.74251222049</v>
      </c>
      <c r="F65" s="366">
        <f t="shared" si="29"/>
        <v>192929.93796683897</v>
      </c>
      <c r="G65" s="367">
        <f t="shared" si="29"/>
        <v>232112.51234349908</v>
      </c>
      <c r="H65" s="367">
        <f t="shared" si="29"/>
        <v>216379.23606794066</v>
      </c>
      <c r="I65" s="368">
        <f t="shared" si="1"/>
        <v>217710.77694291048</v>
      </c>
      <c r="J65" s="364">
        <f t="shared" ref="J65:O65" si="30">SUM(J6:J59)</f>
        <v>11883</v>
      </c>
      <c r="K65" s="365">
        <f t="shared" si="30"/>
        <v>11883</v>
      </c>
      <c r="L65" s="366">
        <f t="shared" si="30"/>
        <v>12397</v>
      </c>
      <c r="M65" s="366">
        <f t="shared" si="30"/>
        <v>10889</v>
      </c>
      <c r="N65" s="367">
        <f t="shared" si="30"/>
        <v>11480</v>
      </c>
      <c r="O65" s="367">
        <f t="shared" si="30"/>
        <v>21500</v>
      </c>
      <c r="P65" s="368">
        <f t="shared" si="2"/>
        <v>13629.8</v>
      </c>
      <c r="Q65" s="398">
        <f>C65/J65*1000</f>
        <v>22480.509963709057</v>
      </c>
      <c r="R65" s="461">
        <f t="shared" ref="R65:V65" si="31">D65/K65*1000</f>
        <v>19597.867190444602</v>
      </c>
      <c r="S65" s="427">
        <f t="shared" si="31"/>
        <v>17282.466928468217</v>
      </c>
      <c r="T65" s="427">
        <f t="shared" si="31"/>
        <v>17717.874732926713</v>
      </c>
      <c r="U65" s="462">
        <f t="shared" si="31"/>
        <v>20218.85996023511</v>
      </c>
      <c r="V65" s="462">
        <f t="shared" si="31"/>
        <v>10064.150514787938</v>
      </c>
      <c r="W65" s="399">
        <f t="shared" si="4"/>
        <v>16976.243865372515</v>
      </c>
    </row>
    <row r="66" spans="1:24" ht="15.75" thickBot="1" x14ac:dyDescent="0.3">
      <c r="A66" s="207" t="s">
        <v>456</v>
      </c>
      <c r="C66" s="432"/>
      <c r="D66" s="437"/>
      <c r="E66" s="442">
        <f>(E65-D65)/D65</f>
        <v>-8.0000845262272136E-2</v>
      </c>
      <c r="F66" s="442">
        <f>(F65-E65)/E65</f>
        <v>-9.9513328613857255E-2</v>
      </c>
      <c r="G66" s="443">
        <f>(G65-F65)/F65</f>
        <v>0.20309224576330323</v>
      </c>
      <c r="H66" s="443">
        <f>(H65-G65)/G65</f>
        <v>-6.7782973510170083E-2</v>
      </c>
      <c r="I66" s="440"/>
      <c r="J66" s="437"/>
      <c r="K66" s="441"/>
      <c r="L66" s="442">
        <f>(L65-K65)/K65</f>
        <v>4.3255070268450727E-2</v>
      </c>
      <c r="M66" s="442">
        <f>(M65-L65)/L65</f>
        <v>-0.12164233282245705</v>
      </c>
      <c r="N66" s="443">
        <f>(N65-M65)/M65</f>
        <v>5.4274956377996141E-2</v>
      </c>
      <c r="O66" s="443">
        <f>(O65-N65)/N65</f>
        <v>0.87282229965156799</v>
      </c>
      <c r="P66" s="440"/>
      <c r="Q66" s="437"/>
      <c r="R66" s="441"/>
      <c r="S66" s="438"/>
      <c r="T66" s="438"/>
      <c r="U66" s="439"/>
      <c r="V66" s="439"/>
      <c r="W66" s="440"/>
    </row>
    <row r="68" spans="1:24" x14ac:dyDescent="0.25">
      <c r="A68" t="s">
        <v>461</v>
      </c>
      <c r="D68" s="176">
        <f>D65-D32-D51</f>
        <v>160410.26283405325</v>
      </c>
      <c r="E68" s="176">
        <f t="shared" ref="E68:H68" si="32">E65-E32-E51</f>
        <v>205210.29351222047</v>
      </c>
      <c r="F68" s="176">
        <f>F65</f>
        <v>192929.93796683897</v>
      </c>
      <c r="G68" s="176">
        <f t="shared" si="32"/>
        <v>220156.94304445136</v>
      </c>
      <c r="H68" s="176">
        <f t="shared" si="32"/>
        <v>205960.36508133227</v>
      </c>
      <c r="I68" s="176">
        <f>AVERAGE(D68:H68)</f>
        <v>196933.56048777926</v>
      </c>
      <c r="K68" s="176">
        <f>K65</f>
        <v>11883</v>
      </c>
      <c r="L68" s="176">
        <f t="shared" ref="L68:M68" si="33">L65</f>
        <v>12397</v>
      </c>
      <c r="M68" s="176">
        <f t="shared" si="33"/>
        <v>10889</v>
      </c>
      <c r="N68" s="176">
        <f>N65-N51</f>
        <v>11462</v>
      </c>
      <c r="O68" s="176">
        <f>O65-O51-O32</f>
        <v>9147</v>
      </c>
      <c r="P68" s="176">
        <f>AVERAGE(K68:O68)</f>
        <v>11155.6</v>
      </c>
      <c r="R68" s="460">
        <f>D68/K68*1000</f>
        <v>13499.138503244405</v>
      </c>
      <c r="S68" s="460">
        <f t="shared" ref="S68:V68" si="34">E68/L68*1000</f>
        <v>16553.222030509034</v>
      </c>
      <c r="T68" s="460">
        <f t="shared" si="34"/>
        <v>17717.874732926713</v>
      </c>
      <c r="U68" s="460">
        <f t="shared" si="34"/>
        <v>19207.550431377716</v>
      </c>
      <c r="V68" s="460">
        <f t="shared" si="34"/>
        <v>22516.712045625045</v>
      </c>
      <c r="W68" s="176">
        <f>AVERAGE(R68:V68)</f>
        <v>17898.899548736583</v>
      </c>
    </row>
    <row r="69" spans="1:24" x14ac:dyDescent="0.25">
      <c r="E69" s="357">
        <f>(E68-D68)/D68</f>
        <v>0.27928406753197266</v>
      </c>
      <c r="F69" s="357">
        <f>(F68-E68)/E68</f>
        <v>-5.9842785345707743E-2</v>
      </c>
      <c r="G69" s="357">
        <f>(G68-F68)/F68</f>
        <v>0.14112379532456074</v>
      </c>
      <c r="H69" s="357">
        <f>(H68-G68)/G68</f>
        <v>-6.4483898471703813E-2</v>
      </c>
      <c r="I69" s="357"/>
      <c r="J69" s="357"/>
      <c r="K69" s="357"/>
      <c r="L69" s="357">
        <f>(L68-K68)/K68</f>
        <v>4.3255070268450727E-2</v>
      </c>
      <c r="M69" s="357">
        <f>(M68-L68)/L68</f>
        <v>-0.12164233282245705</v>
      </c>
      <c r="N69" s="357">
        <f>(N68-M68)/M68</f>
        <v>5.2621912021305908E-2</v>
      </c>
      <c r="O69" s="357">
        <f>(O68-N68)/N68</f>
        <v>-0.20197173268190544</v>
      </c>
      <c r="P69" s="357"/>
    </row>
    <row r="70" spans="1:24" x14ac:dyDescent="0.25">
      <c r="C70" s="176"/>
      <c r="D70" s="176"/>
      <c r="E70" s="176"/>
      <c r="F70" s="176"/>
      <c r="G70" s="176"/>
      <c r="H70" s="176"/>
      <c r="I70" s="176"/>
      <c r="J70" s="176"/>
      <c r="K70" s="176"/>
      <c r="L70" s="176"/>
      <c r="M70" s="176"/>
      <c r="N70" s="176"/>
      <c r="O70" s="176"/>
      <c r="P70" s="176"/>
      <c r="Q70" s="176"/>
      <c r="R70" s="176"/>
      <c r="S70" s="176"/>
      <c r="T70" s="176"/>
      <c r="U70" s="176"/>
      <c r="V70" s="176"/>
      <c r="W70" s="176"/>
      <c r="X70" s="176"/>
    </row>
    <row r="71" spans="1:24" x14ac:dyDescent="0.25">
      <c r="C71" s="176"/>
      <c r="D71" s="176"/>
      <c r="E71" s="176"/>
      <c r="F71" s="176"/>
      <c r="G71" s="176"/>
      <c r="H71" s="176"/>
      <c r="I71" s="176"/>
      <c r="J71" s="176"/>
      <c r="K71" s="176"/>
      <c r="L71" s="176"/>
      <c r="M71" s="176"/>
      <c r="N71" s="176"/>
      <c r="O71" s="176"/>
      <c r="P71" s="176"/>
      <c r="Q71" s="176"/>
      <c r="R71" s="176"/>
      <c r="S71" s="176"/>
      <c r="T71" s="176"/>
      <c r="U71" s="176"/>
      <c r="V71" s="176"/>
      <c r="W71" s="176"/>
      <c r="X71" s="176"/>
    </row>
  </sheetData>
  <mergeCells count="8">
    <mergeCell ref="A2:A5"/>
    <mergeCell ref="C2:W2"/>
    <mergeCell ref="C3:I3"/>
    <mergeCell ref="C4:I4"/>
    <mergeCell ref="J3:P3"/>
    <mergeCell ref="J4:P4"/>
    <mergeCell ref="Q3:W3"/>
    <mergeCell ref="Q4:W4"/>
  </mergeCells>
  <hyperlinks>
    <hyperlink ref="A1" location="'Tab Legend'!A1" display="Tab Legend" xr:uid="{5C25CEE5-7F63-486F-9145-9E05D683D60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63830-0C6C-4FB5-AC4A-76BCEC6B8E7D}">
  <sheetPr>
    <tabColor theme="0" tint="-0.34998626667073579"/>
  </sheetPr>
  <dimension ref="A1:C24"/>
  <sheetViews>
    <sheetView showGridLines="0" tabSelected="1" zoomScale="90" zoomScaleNormal="90" workbookViewId="0">
      <selection activeCell="A2" sqref="A2"/>
    </sheetView>
  </sheetViews>
  <sheetFormatPr defaultColWidth="9.140625" defaultRowHeight="15" x14ac:dyDescent="0.25"/>
  <cols>
    <col min="1" max="1" width="34.140625" style="16" bestFit="1" customWidth="1"/>
    <col min="2" max="2" width="61.28515625" style="16" customWidth="1"/>
    <col min="3" max="3" width="45.140625" style="16" bestFit="1" customWidth="1"/>
    <col min="4" max="18" width="9.140625" style="16"/>
    <col min="19" max="19" width="0" style="16" hidden="1" customWidth="1"/>
    <col min="20" max="16384" width="9.140625" style="16"/>
  </cols>
  <sheetData>
    <row r="1" spans="1:3" x14ac:dyDescent="0.25">
      <c r="A1" s="472" t="s">
        <v>470</v>
      </c>
    </row>
    <row r="2" spans="1:3" ht="18.75" x14ac:dyDescent="0.25">
      <c r="A2" s="23" t="s">
        <v>320</v>
      </c>
    </row>
    <row r="3" spans="1:3" ht="18.75" x14ac:dyDescent="0.25">
      <c r="A3" s="24" t="s">
        <v>283</v>
      </c>
      <c r="B3" s="24" t="s">
        <v>284</v>
      </c>
      <c r="C3" s="24" t="s">
        <v>286</v>
      </c>
    </row>
    <row r="4" spans="1:3" ht="33.75" customHeight="1" x14ac:dyDescent="0.25">
      <c r="A4" s="28" t="s">
        <v>318</v>
      </c>
      <c r="B4" s="18" t="s">
        <v>285</v>
      </c>
      <c r="C4" s="17" t="s">
        <v>327</v>
      </c>
    </row>
    <row r="5" spans="1:3" ht="33.75" customHeight="1" x14ac:dyDescent="0.25">
      <c r="A5" s="28" t="s">
        <v>317</v>
      </c>
      <c r="B5" s="18" t="s">
        <v>287</v>
      </c>
      <c r="C5" s="17" t="s">
        <v>326</v>
      </c>
    </row>
    <row r="6" spans="1:3" ht="33.75" customHeight="1" x14ac:dyDescent="0.25">
      <c r="A6" s="28" t="s">
        <v>319</v>
      </c>
      <c r="B6" s="18" t="s">
        <v>288</v>
      </c>
      <c r="C6" s="17" t="s">
        <v>325</v>
      </c>
    </row>
    <row r="7" spans="1:3" ht="51.75" customHeight="1" x14ac:dyDescent="0.25">
      <c r="A7" s="29" t="s">
        <v>243</v>
      </c>
      <c r="B7" s="18" t="s">
        <v>328</v>
      </c>
      <c r="C7" s="18" t="s">
        <v>348</v>
      </c>
    </row>
    <row r="8" spans="1:3" ht="51.75" customHeight="1" x14ac:dyDescent="0.25">
      <c r="A8" s="29" t="s">
        <v>316</v>
      </c>
      <c r="B8" s="20" t="s">
        <v>322</v>
      </c>
      <c r="C8" s="18" t="s">
        <v>348</v>
      </c>
    </row>
    <row r="9" spans="1:3" ht="51.75" customHeight="1" x14ac:dyDescent="0.25">
      <c r="A9" s="29" t="s">
        <v>315</v>
      </c>
      <c r="B9" s="20" t="s">
        <v>323</v>
      </c>
      <c r="C9" s="18" t="s">
        <v>348</v>
      </c>
    </row>
    <row r="10" spans="1:3" ht="51.75" customHeight="1" x14ac:dyDescent="0.25">
      <c r="A10" s="29" t="s">
        <v>313</v>
      </c>
      <c r="B10" s="18" t="s">
        <v>324</v>
      </c>
      <c r="C10" s="18" t="s">
        <v>348</v>
      </c>
    </row>
    <row r="11" spans="1:3" ht="51.75" customHeight="1" x14ac:dyDescent="0.25">
      <c r="A11" s="448" t="s">
        <v>459</v>
      </c>
      <c r="B11" s="18" t="s">
        <v>329</v>
      </c>
      <c r="C11" s="18" t="s">
        <v>348</v>
      </c>
    </row>
    <row r="12" spans="1:3" x14ac:dyDescent="0.25">
      <c r="A12" s="27"/>
    </row>
    <row r="13" spans="1:3" ht="18.75" x14ac:dyDescent="0.25">
      <c r="A13" s="25" t="s">
        <v>290</v>
      </c>
      <c r="B13" s="489"/>
      <c r="C13" s="489"/>
    </row>
    <row r="14" spans="1:3" ht="18.75" x14ac:dyDescent="0.25">
      <c r="A14" s="26" t="s">
        <v>283</v>
      </c>
      <c r="B14" s="24" t="s">
        <v>294</v>
      </c>
      <c r="C14" s="24" t="s">
        <v>295</v>
      </c>
    </row>
    <row r="15" spans="1:3" ht="21.75" customHeight="1" x14ac:dyDescent="0.25">
      <c r="A15" s="30" t="s">
        <v>289</v>
      </c>
      <c r="B15" s="17" t="s">
        <v>247</v>
      </c>
      <c r="C15" s="17" t="s">
        <v>296</v>
      </c>
    </row>
    <row r="16" spans="1:3" ht="21.75" customHeight="1" x14ac:dyDescent="0.25">
      <c r="A16" s="30" t="s">
        <v>291</v>
      </c>
      <c r="B16" s="17" t="s">
        <v>242</v>
      </c>
      <c r="C16" s="17" t="s">
        <v>296</v>
      </c>
    </row>
    <row r="17" spans="1:3" ht="21.75" customHeight="1" x14ac:dyDescent="0.25">
      <c r="A17" s="30" t="s">
        <v>292</v>
      </c>
      <c r="B17" s="17" t="s">
        <v>259</v>
      </c>
      <c r="C17" s="17" t="s">
        <v>308</v>
      </c>
    </row>
    <row r="18" spans="1:3" ht="30" customHeight="1" x14ac:dyDescent="0.25">
      <c r="A18" s="30" t="s">
        <v>297</v>
      </c>
      <c r="B18" s="18" t="s">
        <v>349</v>
      </c>
      <c r="C18" s="17" t="s">
        <v>309</v>
      </c>
    </row>
    <row r="19" spans="1:3" ht="21.75" customHeight="1" x14ac:dyDescent="0.25">
      <c r="A19" s="30" t="s">
        <v>293</v>
      </c>
      <c r="B19" s="17" t="s">
        <v>248</v>
      </c>
      <c r="C19" s="17" t="s">
        <v>310</v>
      </c>
    </row>
    <row r="20" spans="1:3" ht="21.75" customHeight="1" x14ac:dyDescent="0.25">
      <c r="A20" s="30" t="s">
        <v>303</v>
      </c>
      <c r="B20" s="17" t="s">
        <v>249</v>
      </c>
      <c r="C20" s="17" t="s">
        <v>308</v>
      </c>
    </row>
    <row r="21" spans="1:3" ht="21.75" customHeight="1" x14ac:dyDescent="0.25">
      <c r="A21" s="30" t="s">
        <v>304</v>
      </c>
      <c r="B21" s="17" t="s">
        <v>251</v>
      </c>
      <c r="C21" s="17" t="s">
        <v>310</v>
      </c>
    </row>
    <row r="22" spans="1:3" ht="21.75" customHeight="1" x14ac:dyDescent="0.25">
      <c r="A22" s="30" t="s">
        <v>305</v>
      </c>
      <c r="B22" s="17" t="s">
        <v>253</v>
      </c>
      <c r="C22" s="17" t="s">
        <v>312</v>
      </c>
    </row>
    <row r="23" spans="1:3" ht="21.75" customHeight="1" x14ac:dyDescent="0.25">
      <c r="A23" s="30" t="s">
        <v>306</v>
      </c>
      <c r="B23" s="17" t="s">
        <v>252</v>
      </c>
      <c r="C23" s="17" t="s">
        <v>311</v>
      </c>
    </row>
    <row r="24" spans="1:3" ht="21.75" customHeight="1" x14ac:dyDescent="0.25">
      <c r="A24" s="30" t="s">
        <v>307</v>
      </c>
      <c r="B24" s="17" t="s">
        <v>250</v>
      </c>
      <c r="C24" s="17" t="s">
        <v>296</v>
      </c>
    </row>
  </sheetData>
  <mergeCells count="1">
    <mergeCell ref="B13:C13"/>
  </mergeCells>
  <hyperlinks>
    <hyperlink ref="A5" location="'Trial Balance'!A1" display="Trial Balance" xr:uid="{2989CA6C-A1E7-433C-BC9E-A1481FFFCBB5}"/>
    <hyperlink ref="A6" location="'Customer Numbers'!A1" display="Customer Numbers" xr:uid="{7520169B-FE95-4F4A-9D74-0FD8A8529DA3}"/>
    <hyperlink ref="A7" location="'Total Poles'!A1" display="Total Poles" xr:uid="{A8C77F32-2E21-449F-B751-21F27FC9811E}"/>
    <hyperlink ref="A15" location="'1. Billing O&amp;M'!A1" display="1. Billing O&amp;M" xr:uid="{711A29CC-49E2-4BC8-8FA0-C8555F0B093F}"/>
    <hyperlink ref="A16" location="'2. Metering O&amp;M'!A1" display="2. Metering O&amp;M" xr:uid="{781E24BF-5003-440C-8C11-1857B5E7342E}"/>
    <hyperlink ref="A17" location="'3. Vegetation Management O&amp;M'!A1" display="3. Vegetation Management O&amp;M" xr:uid="{D4A212D3-2B7F-4115-98C1-6C6EAEC2854F}"/>
    <hyperlink ref="A19" location="'5. Stations O&amp;M'!A1" display="5. Stations O&amp;M" xr:uid="{21E7ACCE-67C6-4569-9E42-B876C0799BE5}"/>
    <hyperlink ref="A20" location="'6. Poles, Towers O&amp;M'!A1" display="6. Poles, Towers O&amp;M" xr:uid="{87127A9F-F4C0-4FD8-B6A9-CF5BCED764C3}"/>
    <hyperlink ref="A21" location="'7. Stations CAPEX'!A1" display="7. Stations CAPEX" xr:uid="{508157C1-E99B-4FA7-AD62-0B08F9D68E65}"/>
    <hyperlink ref="A22" location="'8. Poles, Towers CAPEX'!A1" display="8. Poles, Towers CAPEX" xr:uid="{4DC495B6-7015-406C-AAB3-5D404096FAF8}"/>
    <hyperlink ref="A23" location="'9. Line Transformers CAPEX'!A1" display="9. Line Transformers CAPEX" xr:uid="{A49B3D2F-F7E7-4A3B-A661-28903D380F5B}"/>
    <hyperlink ref="A24" location="'10. Meters CAPEX'!A1" display="10. Meters CAPEX" xr:uid="{64266368-A845-40C0-A59F-3314E2E65380}"/>
    <hyperlink ref="A8" location="'Poles Additions'!A1" display="Poles Additions" xr:uid="{968E2B51-9C60-4FC3-836A-0D4E04C937A1}"/>
    <hyperlink ref="A9" location="'Line Transformer Addtions'!A1" display="Line Transformer Addtions" xr:uid="{63D92630-690A-430B-BD50-EE1D9E7F1DCF}"/>
    <hyperlink ref="A10" location="'Capital Additions'!A1" display="Capital Additions" xr:uid="{7EB941B4-29B4-4B6E-A172-E165317CD696}"/>
    <hyperlink ref="A11" location="'Station Information'!A1" display="Station Information" xr:uid="{C199717C-1C8A-41B9-98DB-C8083939D364}"/>
    <hyperlink ref="A4" location="'Primary Circuit km'!A1" display="Primary Circuit km" xr:uid="{21E8AC15-2E13-41DE-A979-D3FC15A78D84}"/>
    <hyperlink ref="A18" location="'4. Lines O&amp;M'!A1" display="4. Lines O&amp;M" xr:uid="{0E5E8C8D-CBF8-4AAA-903C-705DF97FBBD6}"/>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32AC2-DEB6-4858-9C99-398FE4404D62}">
  <sheetPr>
    <tabColor theme="8"/>
  </sheetPr>
  <dimension ref="A1:AA72"/>
  <sheetViews>
    <sheetView showGridLines="0" zoomScale="85" zoomScaleNormal="85" workbookViewId="0">
      <pane xSplit="1" ySplit="5" topLeftCell="B6" activePane="bottomRight" state="frozen"/>
      <selection pane="topRight" activeCell="B1" sqref="B1"/>
      <selection pane="bottomLeft" activeCell="A6" sqref="A6"/>
      <selection pane="bottomRight" activeCell="P19" sqref="P19"/>
    </sheetView>
  </sheetViews>
  <sheetFormatPr defaultRowHeight="15" x14ac:dyDescent="0.25"/>
  <cols>
    <col min="1" max="1" width="45.85546875" bestFit="1" customWidth="1"/>
    <col min="2" max="2" width="0.85546875" customWidth="1"/>
    <col min="3" max="3" width="10.85546875" hidden="1" customWidth="1"/>
    <col min="4" max="7" width="10.85546875" customWidth="1"/>
    <col min="8" max="8" width="11.5703125" customWidth="1"/>
    <col min="9" max="9" width="10.85546875" customWidth="1"/>
    <col min="10" max="10" width="10.85546875" hidden="1" customWidth="1"/>
    <col min="11" max="16" width="10.85546875" customWidth="1"/>
    <col min="17" max="17" width="10.85546875" hidden="1" customWidth="1"/>
    <col min="18" max="23" width="10.85546875" customWidth="1"/>
    <col min="24" max="24" width="0.85546875" customWidth="1"/>
  </cols>
  <sheetData>
    <row r="1" spans="1:27" ht="15.75" thickBot="1" x14ac:dyDescent="0.3">
      <c r="A1" s="15" t="s">
        <v>298</v>
      </c>
      <c r="B1" s="414"/>
      <c r="C1" s="414">
        <v>6</v>
      </c>
      <c r="D1" s="414">
        <f>C1+5</f>
        <v>11</v>
      </c>
      <c r="E1" s="414">
        <f>D1+5</f>
        <v>16</v>
      </c>
      <c r="F1" s="414">
        <f>E1+5</f>
        <v>21</v>
      </c>
      <c r="G1" s="414">
        <f>F1+5</f>
        <v>26</v>
      </c>
      <c r="H1" s="414">
        <f>G1+5</f>
        <v>31</v>
      </c>
      <c r="I1" s="414"/>
      <c r="J1" s="414">
        <v>9</v>
      </c>
      <c r="K1" s="414">
        <f>J1+8</f>
        <v>17</v>
      </c>
      <c r="L1" s="414">
        <f>K1+8</f>
        <v>25</v>
      </c>
      <c r="M1" s="414">
        <f>L1+8</f>
        <v>33</v>
      </c>
      <c r="N1" s="414">
        <f>M1+8</f>
        <v>41</v>
      </c>
      <c r="O1" s="414">
        <f>N1+8</f>
        <v>49</v>
      </c>
      <c r="P1" s="414"/>
      <c r="Q1" s="414"/>
      <c r="R1" s="414"/>
      <c r="S1" s="414"/>
      <c r="T1" s="414"/>
      <c r="U1" s="414"/>
      <c r="V1" s="414"/>
      <c r="W1" s="414"/>
      <c r="X1" s="414"/>
      <c r="Y1" s="414"/>
      <c r="Z1" s="414"/>
      <c r="AA1" s="414"/>
    </row>
    <row r="2" spans="1:27" ht="16.5" thickBot="1" x14ac:dyDescent="0.3">
      <c r="A2" s="506" t="s">
        <v>58</v>
      </c>
      <c r="C2" s="544" t="s">
        <v>277</v>
      </c>
      <c r="D2" s="549"/>
      <c r="E2" s="545"/>
      <c r="F2" s="545"/>
      <c r="G2" s="545"/>
      <c r="H2" s="545"/>
      <c r="I2" s="545"/>
      <c r="J2" s="545"/>
      <c r="K2" s="545"/>
      <c r="L2" s="545"/>
      <c r="M2" s="545"/>
      <c r="N2" s="545"/>
      <c r="O2" s="545"/>
      <c r="P2" s="545"/>
      <c r="Q2" s="545"/>
      <c r="R2" s="545"/>
      <c r="S2" s="545"/>
      <c r="T2" s="545"/>
      <c r="U2" s="546"/>
      <c r="V2" s="546"/>
      <c r="W2" s="547"/>
    </row>
    <row r="3" spans="1:27" x14ac:dyDescent="0.25">
      <c r="A3" s="507"/>
      <c r="C3" s="522" t="s">
        <v>250</v>
      </c>
      <c r="D3" s="523"/>
      <c r="E3" s="524"/>
      <c r="F3" s="524"/>
      <c r="G3" s="525"/>
      <c r="H3" s="525"/>
      <c r="I3" s="526"/>
      <c r="J3" s="498"/>
      <c r="K3" s="499"/>
      <c r="L3" s="500"/>
      <c r="M3" s="500"/>
      <c r="N3" s="501"/>
      <c r="O3" s="501"/>
      <c r="P3" s="502"/>
      <c r="Q3" s="498"/>
      <c r="R3" s="499"/>
      <c r="S3" s="500"/>
      <c r="T3" s="500"/>
      <c r="U3" s="501"/>
      <c r="V3" s="501"/>
      <c r="W3" s="502"/>
    </row>
    <row r="4" spans="1:27" x14ac:dyDescent="0.25">
      <c r="A4" s="507"/>
      <c r="C4" s="493" t="s">
        <v>241</v>
      </c>
      <c r="D4" s="494"/>
      <c r="E4" s="495"/>
      <c r="F4" s="495"/>
      <c r="G4" s="496"/>
      <c r="H4" s="496"/>
      <c r="I4" s="497"/>
      <c r="J4" s="493" t="s">
        <v>364</v>
      </c>
      <c r="K4" s="494"/>
      <c r="L4" s="495"/>
      <c r="M4" s="495"/>
      <c r="N4" s="496"/>
      <c r="O4" s="496"/>
      <c r="P4" s="497"/>
      <c r="Q4" s="493" t="s">
        <v>240</v>
      </c>
      <c r="R4" s="494"/>
      <c r="S4" s="495"/>
      <c r="T4" s="495"/>
      <c r="U4" s="496"/>
      <c r="V4" s="496"/>
      <c r="W4" s="497"/>
    </row>
    <row r="5" spans="1:27" ht="15.75" thickBot="1" x14ac:dyDescent="0.3">
      <c r="A5" s="508"/>
      <c r="C5" s="135">
        <v>2017</v>
      </c>
      <c r="D5" s="255">
        <v>2018</v>
      </c>
      <c r="E5" s="136">
        <v>2019</v>
      </c>
      <c r="F5" s="136">
        <v>2020</v>
      </c>
      <c r="G5" s="343">
        <v>2021</v>
      </c>
      <c r="H5" s="343">
        <v>2022</v>
      </c>
      <c r="I5" s="182" t="s">
        <v>361</v>
      </c>
      <c r="J5" s="135">
        <v>2017</v>
      </c>
      <c r="K5" s="255">
        <v>2018</v>
      </c>
      <c r="L5" s="136">
        <v>2019</v>
      </c>
      <c r="M5" s="136">
        <v>2020</v>
      </c>
      <c r="N5" s="343">
        <v>2021</v>
      </c>
      <c r="O5" s="343">
        <v>2022</v>
      </c>
      <c r="P5" s="182" t="s">
        <v>361</v>
      </c>
      <c r="Q5" s="135">
        <v>2017</v>
      </c>
      <c r="R5" s="255">
        <v>2018</v>
      </c>
      <c r="S5" s="136">
        <v>2019</v>
      </c>
      <c r="T5" s="136">
        <v>2020</v>
      </c>
      <c r="U5" s="343">
        <v>2021</v>
      </c>
      <c r="V5" s="343">
        <v>2022</v>
      </c>
      <c r="W5" s="182" t="s">
        <v>361</v>
      </c>
    </row>
    <row r="6" spans="1:27" x14ac:dyDescent="0.25">
      <c r="A6" s="139" t="s">
        <v>1</v>
      </c>
      <c r="C6" s="110">
        <f>VLOOKUP($A6,'Capital Additions'!$A:$AAE,C$1,FALSE)/1000</f>
        <v>12621.627400000001</v>
      </c>
      <c r="D6" s="177">
        <f>VLOOKUP($A6,'Capital Additions'!$A:$AAE,D$1,FALSE)/1000</f>
        <v>13424.52585</v>
      </c>
      <c r="E6" s="118">
        <f>VLOOKUP($A6,'Capital Additions'!$A:$AAE,E$1,FALSE)/1000</f>
        <v>16731.712670000001</v>
      </c>
      <c r="F6" s="118">
        <f>VLOOKUP($A6,'Capital Additions'!$A:$AAE,F$1,FALSE)/1000</f>
        <v>16061.339779999998</v>
      </c>
      <c r="G6" s="184">
        <f>VLOOKUP($A6,'Capital Additions'!$A:$AAE,G$1,FALSE)/1000</f>
        <v>12792.976000000001</v>
      </c>
      <c r="H6" s="184">
        <f>VLOOKUP($A6,'Capital Additions'!$A:$AAE,H$1,FALSE)/1000</f>
        <v>2326.9376600000001</v>
      </c>
      <c r="I6" s="119">
        <f t="shared" ref="I6:I37" si="0">AVERAGEIF(D6:H6,"&lt;&gt;0")</f>
        <v>12267.498392</v>
      </c>
      <c r="J6" s="110">
        <f>VLOOKUP($A6,'Customer Numbers'!$A:$ZZ,J$1,FALSE)/1000</f>
        <v>1037.2619999999999</v>
      </c>
      <c r="K6" s="177">
        <f>VLOOKUP($A6,'Customer Numbers'!$A:$ZZ,K$1,FALSE)/1000</f>
        <v>1046.7760000000001</v>
      </c>
      <c r="L6" s="118">
        <f>VLOOKUP($A6,'Customer Numbers'!$A:$ZZ,L$1,FALSE)/1000</f>
        <v>1054.614</v>
      </c>
      <c r="M6" s="118">
        <f>VLOOKUP($A6,'Customer Numbers'!$A:$ZZ,M$1,FALSE)/1000</f>
        <v>1062.0409999999999</v>
      </c>
      <c r="N6" s="184">
        <f>VLOOKUP($A6,'Customer Numbers'!$A:$ZZ,N$1,FALSE)/1000</f>
        <v>1069.684</v>
      </c>
      <c r="O6" s="184">
        <f>VLOOKUP($A6,'Customer Numbers'!$A:$ZZ,O$1,FALSE)/1000</f>
        <v>1076.538</v>
      </c>
      <c r="P6" s="119">
        <f>AVERAGEIF(K6:O6,"&lt;&gt;0")</f>
        <v>1061.9306000000001</v>
      </c>
      <c r="Q6" s="150">
        <f t="shared" ref="Q6:Q37" si="1">C6/J6</f>
        <v>12.168215359282421</v>
      </c>
      <c r="R6" s="311">
        <f t="shared" ref="R6:R37" si="2">D6/K6</f>
        <v>12.824640467492566</v>
      </c>
      <c r="S6" s="142">
        <f t="shared" ref="S6:V6" si="3">E6/L6</f>
        <v>15.865248014913513</v>
      </c>
      <c r="T6" s="142">
        <f t="shared" si="3"/>
        <v>15.123088261187656</v>
      </c>
      <c r="U6" s="314">
        <f t="shared" si="3"/>
        <v>11.959584325838286</v>
      </c>
      <c r="V6" s="314">
        <f t="shared" si="3"/>
        <v>2.1615007180424657</v>
      </c>
      <c r="W6" s="465">
        <f>AVERAGEIF(R6:V6,"&lt;&gt;0")</f>
        <v>11.586812357494898</v>
      </c>
    </row>
    <row r="7" spans="1:27" x14ac:dyDescent="0.25">
      <c r="A7" s="32" t="s">
        <v>2</v>
      </c>
      <c r="C7" s="111">
        <f>VLOOKUP($A7,'Capital Additions'!$A:$AAE,C$1,FALSE)/1000</f>
        <v>203.804</v>
      </c>
      <c r="D7" s="178">
        <f>VLOOKUP($A7,'Capital Additions'!$A:$AAE,D$1,FALSE)/1000</f>
        <v>42.688000000000002</v>
      </c>
      <c r="E7" s="5">
        <f>VLOOKUP($A7,'Capital Additions'!$A:$AAE,E$1,FALSE)/1000</f>
        <v>47.15137</v>
      </c>
      <c r="F7" s="5">
        <f>VLOOKUP($A7,'Capital Additions'!$A:$AAE,F$1,FALSE)/1000</f>
        <v>302.11203</v>
      </c>
      <c r="G7" s="185">
        <f>VLOOKUP($A7,'Capital Additions'!$A:$AAE,G$1,FALSE)/1000</f>
        <v>89.850010000000708</v>
      </c>
      <c r="H7" s="185">
        <f>VLOOKUP($A7,'Capital Additions'!$A:$AAE,H$1,FALSE)/1000</f>
        <v>29.028909999999502</v>
      </c>
      <c r="I7" s="120">
        <f t="shared" si="0"/>
        <v>102.16606400000003</v>
      </c>
      <c r="J7" s="111">
        <f>VLOOKUP($A7,'Customer Numbers'!$A:$ZZ,J$1,FALSE)/1000</f>
        <v>11.724</v>
      </c>
      <c r="K7" s="178">
        <f>VLOOKUP($A7,'Customer Numbers'!$A:$ZZ,K$1,FALSE)/1000</f>
        <v>11.721</v>
      </c>
      <c r="L7" s="5">
        <f>VLOOKUP($A7,'Customer Numbers'!$A:$ZZ,L$1,FALSE)/1000</f>
        <v>11.731999999999999</v>
      </c>
      <c r="M7" s="5">
        <f>VLOOKUP($A7,'Customer Numbers'!$A:$ZZ,M$1,FALSE)/1000</f>
        <v>12.124000000000001</v>
      </c>
      <c r="N7" s="185">
        <f>VLOOKUP($A7,'Customer Numbers'!$A:$ZZ,N$1,FALSE)/1000</f>
        <v>12.227</v>
      </c>
      <c r="O7" s="185">
        <f>VLOOKUP($A7,'Customer Numbers'!$A:$ZZ,O$1,FALSE)/1000</f>
        <v>12.332000000000001</v>
      </c>
      <c r="P7" s="120">
        <f t="shared" ref="P7:P65" si="4">AVERAGEIF(K7:O7,"&lt;&gt;0")</f>
        <v>12.027200000000001</v>
      </c>
      <c r="Q7" s="151">
        <f t="shared" si="1"/>
        <v>17.383486864551347</v>
      </c>
      <c r="R7" s="312">
        <f t="shared" si="2"/>
        <v>3.6420100674003928</v>
      </c>
      <c r="S7" s="12">
        <f t="shared" ref="S7:S24" si="5">E7/L7</f>
        <v>4.0190393794749406</v>
      </c>
      <c r="T7" s="12">
        <f t="shared" ref="T7:T24" si="6">F7/M7</f>
        <v>24.918511217419994</v>
      </c>
      <c r="U7" s="315">
        <f t="shared" ref="U7:U24" si="7">G7/N7</f>
        <v>7.3484918622720787</v>
      </c>
      <c r="V7" s="315">
        <f t="shared" ref="V7:V59" si="8">H7/O7</f>
        <v>2.3539498864741728</v>
      </c>
      <c r="W7" s="466">
        <f t="shared" ref="W7:W65" si="9">AVERAGEIF(R7:V7,"&lt;&gt;0")</f>
        <v>8.4564004826083163</v>
      </c>
    </row>
    <row r="8" spans="1:27" x14ac:dyDescent="0.25">
      <c r="A8" s="32" t="s">
        <v>3</v>
      </c>
      <c r="C8" s="111">
        <f>VLOOKUP($A8,'Capital Additions'!$A:$AAE,C$1,FALSE)/1000</f>
        <v>5.6524999999999999</v>
      </c>
      <c r="D8" s="178">
        <f>VLOOKUP($A8,'Capital Additions'!$A:$AAE,D$1,FALSE)/1000</f>
        <v>21.062000000000001</v>
      </c>
      <c r="E8" s="5">
        <f>VLOOKUP($A8,'Capital Additions'!$A:$AAE,E$1,FALSE)/1000</f>
        <v>15.11861</v>
      </c>
      <c r="F8" s="5">
        <f>VLOOKUP($A8,'Capital Additions'!$A:$AAE,F$1,FALSE)/1000</f>
        <v>29.82056</v>
      </c>
      <c r="G8" s="185">
        <f>VLOOKUP($A8,'Capital Additions'!$A:$AAE,G$1,FALSE)/1000</f>
        <v>0.46532000000000001</v>
      </c>
      <c r="H8" s="185">
        <f>VLOOKUP($A8,'Capital Additions'!$A:$AAE,H$1,FALSE)/1000</f>
        <v>0</v>
      </c>
      <c r="I8" s="120">
        <f t="shared" si="0"/>
        <v>16.616622500000002</v>
      </c>
      <c r="J8" s="111">
        <f>VLOOKUP($A8,'Customer Numbers'!$A:$ZZ,J$1,FALSE)/1000</f>
        <v>1.637</v>
      </c>
      <c r="K8" s="178">
        <f>VLOOKUP($A8,'Customer Numbers'!$A:$ZZ,K$1,FALSE)/1000</f>
        <v>1.6359999999999999</v>
      </c>
      <c r="L8" s="5">
        <f>VLOOKUP($A8,'Customer Numbers'!$A:$ZZ,L$1,FALSE)/1000</f>
        <v>1.629</v>
      </c>
      <c r="M8" s="5">
        <f>VLOOKUP($A8,'Customer Numbers'!$A:$ZZ,M$1,FALSE)/1000</f>
        <v>1.627</v>
      </c>
      <c r="N8" s="185">
        <f>VLOOKUP($A8,'Customer Numbers'!$A:$ZZ,N$1,FALSE)/1000</f>
        <v>1.619</v>
      </c>
      <c r="O8" s="185">
        <f>VLOOKUP($A8,'Customer Numbers'!$A:$ZZ,O$1,FALSE)/1000</f>
        <v>1.619</v>
      </c>
      <c r="P8" s="120">
        <f t="shared" si="4"/>
        <v>1.6259999999999999</v>
      </c>
      <c r="Q8" s="151">
        <f t="shared" si="1"/>
        <v>3.4529627367135003</v>
      </c>
      <c r="R8" s="312">
        <f t="shared" si="2"/>
        <v>12.874083129584353</v>
      </c>
      <c r="S8" s="12">
        <f t="shared" si="5"/>
        <v>9.2809146715776549</v>
      </c>
      <c r="T8" s="12">
        <f t="shared" si="6"/>
        <v>18.328555623847574</v>
      </c>
      <c r="U8" s="315">
        <f t="shared" si="7"/>
        <v>0.28741198270537371</v>
      </c>
      <c r="V8" s="315">
        <f t="shared" si="8"/>
        <v>0</v>
      </c>
      <c r="W8" s="466">
        <f t="shared" si="9"/>
        <v>10.192741351928738</v>
      </c>
    </row>
    <row r="9" spans="1:27" x14ac:dyDescent="0.25">
      <c r="A9" s="32" t="s">
        <v>4</v>
      </c>
      <c r="C9" s="111">
        <f>VLOOKUP($A9,'Capital Additions'!$A:$AAE,C$1,FALSE)/1000</f>
        <v>372.61799999999999</v>
      </c>
      <c r="D9" s="178">
        <f>VLOOKUP($A9,'Capital Additions'!$A:$AAE,D$1,FALSE)/1000</f>
        <v>274.28300000000002</v>
      </c>
      <c r="E9" s="5">
        <f>VLOOKUP($A9,'Capital Additions'!$A:$AAE,E$1,FALSE)/1000</f>
        <v>292.14</v>
      </c>
      <c r="F9" s="5">
        <f>VLOOKUP($A9,'Capital Additions'!$A:$AAE,F$1,FALSE)/1000</f>
        <v>461.56900000000002</v>
      </c>
      <c r="G9" s="185">
        <f>VLOOKUP($A9,'Capital Additions'!$A:$AAE,G$1,FALSE)/1000</f>
        <v>181.828</v>
      </c>
      <c r="H9" s="185">
        <f>VLOOKUP($A9,'Capital Additions'!$A:$AAE,H$1,FALSE)/1000</f>
        <v>191.411</v>
      </c>
      <c r="I9" s="120">
        <f t="shared" si="0"/>
        <v>280.24619999999999</v>
      </c>
      <c r="J9" s="111">
        <f>VLOOKUP($A9,'Customer Numbers'!$A:$ZZ,J$1,FALSE)/1000</f>
        <v>36.585000000000001</v>
      </c>
      <c r="K9" s="178">
        <f>VLOOKUP($A9,'Customer Numbers'!$A:$ZZ,K$1,FALSE)/1000</f>
        <v>36.691000000000003</v>
      </c>
      <c r="L9" s="5">
        <f>VLOOKUP($A9,'Customer Numbers'!$A:$ZZ,L$1,FALSE)/1000</f>
        <v>36.743000000000002</v>
      </c>
      <c r="M9" s="5">
        <f>VLOOKUP($A9,'Customer Numbers'!$A:$ZZ,M$1,FALSE)/1000</f>
        <v>36.915999999999997</v>
      </c>
      <c r="N9" s="185">
        <f>VLOOKUP($A9,'Customer Numbers'!$A:$ZZ,N$1,FALSE)/1000</f>
        <v>37.015999999999998</v>
      </c>
      <c r="O9" s="185">
        <f>VLOOKUP($A9,'Customer Numbers'!$A:$ZZ,O$1,FALSE)/1000</f>
        <v>37.320999999999998</v>
      </c>
      <c r="P9" s="120">
        <f t="shared" si="4"/>
        <v>36.937399999999997</v>
      </c>
      <c r="Q9" s="151">
        <f t="shared" si="1"/>
        <v>10.184993849938499</v>
      </c>
      <c r="R9" s="312">
        <f t="shared" si="2"/>
        <v>7.4754844512278211</v>
      </c>
      <c r="S9" s="12">
        <f t="shared" si="5"/>
        <v>7.9509022126663575</v>
      </c>
      <c r="T9" s="12">
        <f t="shared" si="6"/>
        <v>12.503223534510782</v>
      </c>
      <c r="U9" s="315">
        <f t="shared" si="7"/>
        <v>4.9121460989842234</v>
      </c>
      <c r="V9" s="315">
        <f t="shared" si="8"/>
        <v>5.128774684493985</v>
      </c>
      <c r="W9" s="466">
        <f t="shared" si="9"/>
        <v>7.5941061963766332</v>
      </c>
    </row>
    <row r="10" spans="1:27" x14ac:dyDescent="0.25">
      <c r="A10" s="32" t="s">
        <v>6</v>
      </c>
      <c r="C10" s="111">
        <f>VLOOKUP($A10,'Capital Additions'!$A:$AAE,C$1,FALSE)/1000</f>
        <v>596.85544999999991</v>
      </c>
      <c r="D10" s="178">
        <f>VLOOKUP($A10,'Capital Additions'!$A:$AAE,D$1,FALSE)/1000</f>
        <v>611.72789</v>
      </c>
      <c r="E10" s="5">
        <f>VLOOKUP($A10,'Capital Additions'!$A:$AAE,E$1,FALSE)/1000</f>
        <v>509.42907000000002</v>
      </c>
      <c r="F10" s="5">
        <f>VLOOKUP($A10,'Capital Additions'!$A:$AAE,F$1,FALSE)/1000</f>
        <v>761.55191000000002</v>
      </c>
      <c r="G10" s="185">
        <f>VLOOKUP($A10,'Capital Additions'!$A:$AAE,G$1,FALSE)/1000</f>
        <v>557.66334999999992</v>
      </c>
      <c r="H10" s="185">
        <f>VLOOKUP($A10,'Capital Additions'!$A:$AAE,H$1,FALSE)/1000</f>
        <v>590.91142000000002</v>
      </c>
      <c r="I10" s="120">
        <f t="shared" si="0"/>
        <v>606.25672799999995</v>
      </c>
      <c r="J10" s="111">
        <f>VLOOKUP($A10,'Customer Numbers'!$A:$ZZ,J$1,FALSE)/1000</f>
        <v>67.122</v>
      </c>
      <c r="K10" s="178">
        <f>VLOOKUP($A10,'Customer Numbers'!$A:$ZZ,K$1,FALSE)/1000</f>
        <v>67.94</v>
      </c>
      <c r="L10" s="5">
        <f>VLOOKUP($A10,'Customer Numbers'!$A:$ZZ,L$1,FALSE)/1000</f>
        <v>68.204999999999998</v>
      </c>
      <c r="M10" s="5">
        <f>VLOOKUP($A10,'Customer Numbers'!$A:$ZZ,M$1,FALSE)/1000</f>
        <v>68.567999999999998</v>
      </c>
      <c r="N10" s="185">
        <f>VLOOKUP($A10,'Customer Numbers'!$A:$ZZ,N$1,FALSE)/1000</f>
        <v>68.742000000000004</v>
      </c>
      <c r="O10" s="185">
        <f>VLOOKUP($A10,'Customer Numbers'!$A:$ZZ,O$1,FALSE)/1000</f>
        <v>68.879000000000005</v>
      </c>
      <c r="P10" s="120">
        <f t="shared" si="4"/>
        <v>68.466800000000006</v>
      </c>
      <c r="Q10" s="151">
        <f t="shared" si="1"/>
        <v>8.8920987157712812</v>
      </c>
      <c r="R10" s="312">
        <f t="shared" si="2"/>
        <v>9.0039430379746843</v>
      </c>
      <c r="S10" s="12">
        <f t="shared" si="5"/>
        <v>7.469086870464043</v>
      </c>
      <c r="T10" s="12">
        <f t="shared" si="6"/>
        <v>11.106520680200678</v>
      </c>
      <c r="U10" s="315">
        <f t="shared" si="7"/>
        <v>8.112410898722759</v>
      </c>
      <c r="V10" s="315">
        <f t="shared" si="8"/>
        <v>8.5789779177978769</v>
      </c>
      <c r="W10" s="466">
        <f t="shared" si="9"/>
        <v>8.8541878810320078</v>
      </c>
    </row>
    <row r="11" spans="1:27" x14ac:dyDescent="0.25">
      <c r="A11" s="32" t="s">
        <v>7</v>
      </c>
      <c r="C11" s="111">
        <f>VLOOKUP($A11,'Capital Additions'!$A:$AAE,C$1,FALSE)/1000</f>
        <v>197.1680200000001</v>
      </c>
      <c r="D11" s="178">
        <f>VLOOKUP($A11,'Capital Additions'!$A:$AAE,D$1,FALSE)/1000</f>
        <v>297.08170999999959</v>
      </c>
      <c r="E11" s="5">
        <f>VLOOKUP($A11,'Capital Additions'!$A:$AAE,E$1,FALSE)/1000</f>
        <v>377.42378999999897</v>
      </c>
      <c r="F11" s="5">
        <f>VLOOKUP($A11,'Capital Additions'!$A:$AAE,F$1,FALSE)/1000</f>
        <v>479.72496999999998</v>
      </c>
      <c r="G11" s="185">
        <f>VLOOKUP($A11,'Capital Additions'!$A:$AAE,G$1,FALSE)/1000</f>
        <v>325.81402000000014</v>
      </c>
      <c r="H11" s="185">
        <f>VLOOKUP($A11,'Capital Additions'!$A:$AAE,H$1,FALSE)/1000</f>
        <v>6.98491930961609E-13</v>
      </c>
      <c r="I11" s="120">
        <f t="shared" si="0"/>
        <v>296.00889799999993</v>
      </c>
      <c r="J11" s="111">
        <f>VLOOKUP($A11,'Customer Numbers'!$A:$ZZ,J$1,FALSE)/1000</f>
        <v>29.056999999999999</v>
      </c>
      <c r="K11" s="178">
        <f>VLOOKUP($A11,'Customer Numbers'!$A:$ZZ,K$1,FALSE)/1000</f>
        <v>29.245999999999999</v>
      </c>
      <c r="L11" s="5">
        <f>VLOOKUP($A11,'Customer Numbers'!$A:$ZZ,L$1,FALSE)/1000</f>
        <v>29.456</v>
      </c>
      <c r="M11" s="5">
        <f>VLOOKUP($A11,'Customer Numbers'!$A:$ZZ,M$1,FALSE)/1000</f>
        <v>29.719000000000001</v>
      </c>
      <c r="N11" s="185">
        <f>VLOOKUP($A11,'Customer Numbers'!$A:$ZZ,N$1,FALSE)/1000</f>
        <v>30.042000000000002</v>
      </c>
      <c r="O11" s="185">
        <f>VLOOKUP($A11,'Customer Numbers'!$A:$ZZ,O$1,FALSE)/1000</f>
        <v>30.434000000000001</v>
      </c>
      <c r="P11" s="120">
        <f t="shared" si="4"/>
        <v>29.779399999999999</v>
      </c>
      <c r="Q11" s="151">
        <f t="shared" si="1"/>
        <v>6.7855601059985586</v>
      </c>
      <c r="R11" s="312">
        <f t="shared" si="2"/>
        <v>10.158028790261902</v>
      </c>
      <c r="S11" s="12">
        <f t="shared" si="5"/>
        <v>12.813137900597466</v>
      </c>
      <c r="T11" s="12">
        <f t="shared" si="6"/>
        <v>16.142029341498702</v>
      </c>
      <c r="U11" s="315">
        <f t="shared" si="7"/>
        <v>10.845283935823185</v>
      </c>
      <c r="V11" s="315">
        <f t="shared" si="8"/>
        <v>2.2951039329749918E-14</v>
      </c>
      <c r="W11" s="466">
        <f t="shared" si="9"/>
        <v>9.9916959936362559</v>
      </c>
    </row>
    <row r="12" spans="1:27" x14ac:dyDescent="0.25">
      <c r="A12" s="32" t="s">
        <v>8</v>
      </c>
      <c r="C12" s="111">
        <f>VLOOKUP($A12,'Capital Additions'!$A:$AAE,C$1,FALSE)/1000</f>
        <v>69.957719999999995</v>
      </c>
      <c r="D12" s="178">
        <f>VLOOKUP($A12,'Capital Additions'!$A:$AAE,D$1,FALSE)/1000</f>
        <v>33.928230000000006</v>
      </c>
      <c r="E12" s="5">
        <f>VLOOKUP($A12,'Capital Additions'!$A:$AAE,E$1,FALSE)/1000</f>
        <v>101.31096000000001</v>
      </c>
      <c r="F12" s="5">
        <f>VLOOKUP($A12,'Capital Additions'!$A:$AAE,F$1,FALSE)/1000</f>
        <v>37.685660000000006</v>
      </c>
      <c r="G12" s="185">
        <f>VLOOKUP($A12,'Capital Additions'!$A:$AAE,G$1,FALSE)/1000</f>
        <v>25.825099999999999</v>
      </c>
      <c r="H12" s="185">
        <f>VLOOKUP($A12,'Capital Additions'!$A:$AAE,H$1,FALSE)/1000</f>
        <v>79.553910000000002</v>
      </c>
      <c r="I12" s="120">
        <f t="shared" si="0"/>
        <v>55.660771999999994</v>
      </c>
      <c r="J12" s="111">
        <f>VLOOKUP($A12,'Customer Numbers'!$A:$ZZ,J$1,FALSE)/1000</f>
        <v>6.9160000000000004</v>
      </c>
      <c r="K12" s="178">
        <f>VLOOKUP($A12,'Customer Numbers'!$A:$ZZ,K$1,FALSE)/1000</f>
        <v>7.0220000000000002</v>
      </c>
      <c r="L12" s="5">
        <f>VLOOKUP($A12,'Customer Numbers'!$A:$ZZ,L$1,FALSE)/1000</f>
        <v>7.1559999999999997</v>
      </c>
      <c r="M12" s="5">
        <f>VLOOKUP($A12,'Customer Numbers'!$A:$ZZ,M$1,FALSE)/1000</f>
        <v>7.2830000000000004</v>
      </c>
      <c r="N12" s="185">
        <f>VLOOKUP($A12,'Customer Numbers'!$A:$ZZ,N$1,FALSE)/1000</f>
        <v>7.3849999999999998</v>
      </c>
      <c r="O12" s="185">
        <f>VLOOKUP($A12,'Customer Numbers'!$A:$ZZ,O$1,FALSE)/1000</f>
        <v>7.4589999999999996</v>
      </c>
      <c r="P12" s="120">
        <f t="shared" si="4"/>
        <v>7.261000000000001</v>
      </c>
      <c r="Q12" s="151">
        <f t="shared" si="1"/>
        <v>10.115344129554655</v>
      </c>
      <c r="R12" s="312">
        <f t="shared" si="2"/>
        <v>4.8317046425519798</v>
      </c>
      <c r="S12" s="12">
        <f t="shared" si="5"/>
        <v>14.15748462828396</v>
      </c>
      <c r="T12" s="12">
        <f t="shared" si="6"/>
        <v>5.1744693120966643</v>
      </c>
      <c r="U12" s="315">
        <f t="shared" si="7"/>
        <v>3.4969668246445496</v>
      </c>
      <c r="V12" s="315">
        <f t="shared" si="8"/>
        <v>10.665492693390537</v>
      </c>
      <c r="W12" s="466">
        <f t="shared" si="9"/>
        <v>7.6652236201935384</v>
      </c>
    </row>
    <row r="13" spans="1:27" x14ac:dyDescent="0.25">
      <c r="A13" s="32" t="s">
        <v>9</v>
      </c>
      <c r="C13" s="111">
        <f>VLOOKUP($A13,'Capital Additions'!$A:$AAE,C$1,FALSE)/1000</f>
        <v>19.667999999999999</v>
      </c>
      <c r="D13" s="178">
        <f>VLOOKUP($A13,'Capital Additions'!$A:$AAE,D$1,FALSE)/1000</f>
        <v>10.86647</v>
      </c>
      <c r="E13" s="5">
        <f>VLOOKUP($A13,'Capital Additions'!$A:$AAE,E$1,FALSE)/1000</f>
        <v>0</v>
      </c>
      <c r="F13" s="5">
        <f>VLOOKUP($A13,'Capital Additions'!$A:$AAE,F$1,FALSE)/1000</f>
        <v>3.1269800000000001</v>
      </c>
      <c r="G13" s="185">
        <f>VLOOKUP($A13,'Capital Additions'!$A:$AAE,G$1,FALSE)/1000</f>
        <v>4.25</v>
      </c>
      <c r="H13" s="185">
        <f>VLOOKUP($A13,'Capital Additions'!$A:$AAE,H$1,FALSE)/1000</f>
        <v>1.3620000000000001</v>
      </c>
      <c r="I13" s="120">
        <f t="shared" si="0"/>
        <v>4.9013624999999994</v>
      </c>
      <c r="J13" s="111">
        <f>VLOOKUP($A13,'Customer Numbers'!$A:$ZZ,J$1,FALSE)/1000</f>
        <v>1.2370000000000001</v>
      </c>
      <c r="K13" s="178">
        <f>VLOOKUP($A13,'Customer Numbers'!$A:$ZZ,K$1,FALSE)/1000</f>
        <v>1.208</v>
      </c>
      <c r="L13" s="5">
        <f>VLOOKUP($A13,'Customer Numbers'!$A:$ZZ,L$1,FALSE)/1000</f>
        <v>1.222</v>
      </c>
      <c r="M13" s="5">
        <f>VLOOKUP($A13,'Customer Numbers'!$A:$ZZ,M$1,FALSE)/1000</f>
        <v>1.2230000000000001</v>
      </c>
      <c r="N13" s="185">
        <f>VLOOKUP($A13,'Customer Numbers'!$A:$ZZ,N$1,FALSE)/1000</f>
        <v>1.224</v>
      </c>
      <c r="O13" s="185">
        <f>VLOOKUP($A13,'Customer Numbers'!$A:$ZZ,O$1,FALSE)/1000</f>
        <v>1.224</v>
      </c>
      <c r="P13" s="120">
        <f t="shared" si="4"/>
        <v>1.2202</v>
      </c>
      <c r="Q13" s="151">
        <f t="shared" si="1"/>
        <v>15.899757477768794</v>
      </c>
      <c r="R13" s="312">
        <f t="shared" si="2"/>
        <v>8.9954221854304635</v>
      </c>
      <c r="S13" s="12">
        <f t="shared" si="5"/>
        <v>0</v>
      </c>
      <c r="T13" s="12">
        <f t="shared" si="6"/>
        <v>2.5568111201962385</v>
      </c>
      <c r="U13" s="315">
        <f t="shared" si="7"/>
        <v>3.4722222222222223</v>
      </c>
      <c r="V13" s="315">
        <f t="shared" si="8"/>
        <v>1.1127450980392157</v>
      </c>
      <c r="W13" s="466">
        <f t="shared" si="9"/>
        <v>4.0343001564720353</v>
      </c>
    </row>
    <row r="14" spans="1:27" x14ac:dyDescent="0.25">
      <c r="A14" s="32" t="s">
        <v>10</v>
      </c>
      <c r="C14" s="111">
        <f>VLOOKUP($A14,'Capital Additions'!$A:$AAE,C$1,FALSE)/1000</f>
        <v>15.5</v>
      </c>
      <c r="D14" s="178">
        <f>VLOOKUP($A14,'Capital Additions'!$A:$AAE,D$1,FALSE)/1000</f>
        <v>17.551770000000001</v>
      </c>
      <c r="E14" s="5">
        <f>VLOOKUP($A14,'Capital Additions'!$A:$AAE,E$1,FALSE)/1000</f>
        <v>16.372</v>
      </c>
      <c r="F14" s="5">
        <f>VLOOKUP($A14,'Capital Additions'!$A:$AAE,F$1,FALSE)/1000</f>
        <v>8.9429999999999996</v>
      </c>
      <c r="G14" s="185">
        <f>VLOOKUP($A14,'Capital Additions'!$A:$AAE,G$1,FALSE)/1000</f>
        <v>12.092510000000001</v>
      </c>
      <c r="H14" s="185">
        <f>VLOOKUP($A14,'Capital Additions'!$A:$AAE,H$1,FALSE)/1000</f>
        <v>13.329000000000001</v>
      </c>
      <c r="I14" s="120">
        <f t="shared" si="0"/>
        <v>13.657656000000003</v>
      </c>
      <c r="J14" s="111">
        <f>VLOOKUP($A14,'Customer Numbers'!$A:$ZZ,J$1,FALSE)/1000</f>
        <v>2.242</v>
      </c>
      <c r="K14" s="178">
        <f>VLOOKUP($A14,'Customer Numbers'!$A:$ZZ,K$1,FALSE)/1000</f>
        <v>2.3050000000000002</v>
      </c>
      <c r="L14" s="5">
        <f>VLOOKUP($A14,'Customer Numbers'!$A:$ZZ,L$1,FALSE)/1000</f>
        <v>2.3660000000000001</v>
      </c>
      <c r="M14" s="5">
        <f>VLOOKUP($A14,'Customer Numbers'!$A:$ZZ,M$1,FALSE)/1000</f>
        <v>2.4089999999999998</v>
      </c>
      <c r="N14" s="185">
        <f>VLOOKUP($A14,'Customer Numbers'!$A:$ZZ,N$1,FALSE)/1000</f>
        <v>2.4449999999999998</v>
      </c>
      <c r="O14" s="185">
        <f>VLOOKUP($A14,'Customer Numbers'!$A:$ZZ,O$1,FALSE)/1000</f>
        <v>2.5750000000000002</v>
      </c>
      <c r="P14" s="120">
        <f t="shared" si="4"/>
        <v>2.4200000000000004</v>
      </c>
      <c r="Q14" s="151">
        <f t="shared" si="1"/>
        <v>6.9134701159678862</v>
      </c>
      <c r="R14" s="312">
        <f t="shared" si="2"/>
        <v>7.6146507592190886</v>
      </c>
      <c r="S14" s="12">
        <f t="shared" si="5"/>
        <v>6.919695688926458</v>
      </c>
      <c r="T14" s="12">
        <f t="shared" si="6"/>
        <v>3.7123287671232879</v>
      </c>
      <c r="U14" s="315">
        <f t="shared" si="7"/>
        <v>4.9458118609406956</v>
      </c>
      <c r="V14" s="315">
        <f t="shared" si="8"/>
        <v>5.1763106796116505</v>
      </c>
      <c r="W14" s="466">
        <f t="shared" si="9"/>
        <v>5.6737595511642365</v>
      </c>
    </row>
    <row r="15" spans="1:27" x14ac:dyDescent="0.25">
      <c r="A15" s="32" t="s">
        <v>11</v>
      </c>
      <c r="C15" s="111">
        <f>VLOOKUP($A15,'Capital Additions'!$A:$AAE,C$1,FALSE)/1000</f>
        <v>37.450629999999997</v>
      </c>
      <c r="D15" s="178">
        <f>VLOOKUP($A15,'Capital Additions'!$A:$AAE,D$1,FALSE)/1000</f>
        <v>92.436869999999999</v>
      </c>
      <c r="E15" s="5">
        <f>VLOOKUP($A15,'Capital Additions'!$A:$AAE,E$1,FALSE)/1000</f>
        <v>42.21895</v>
      </c>
      <c r="F15" s="5">
        <f>VLOOKUP($A15,'Capital Additions'!$A:$AAE,F$1,FALSE)/1000</f>
        <v>70.882929999999988</v>
      </c>
      <c r="G15" s="185">
        <f>VLOOKUP($A15,'Capital Additions'!$A:$AAE,G$1,FALSE)/1000</f>
        <v>0</v>
      </c>
      <c r="H15" s="185">
        <f>VLOOKUP($A15,'Capital Additions'!$A:$AAE,H$1,FALSE)/1000</f>
        <v>80.066559999999996</v>
      </c>
      <c r="I15" s="120">
        <f t="shared" si="0"/>
        <v>71.401327499999994</v>
      </c>
      <c r="J15" s="111">
        <f>VLOOKUP($A15,'Customer Numbers'!$A:$ZZ,J$1,FALSE)/1000</f>
        <v>11.981999999999999</v>
      </c>
      <c r="K15" s="178">
        <f>VLOOKUP($A15,'Customer Numbers'!$A:$ZZ,K$1,FALSE)/1000</f>
        <v>12.384</v>
      </c>
      <c r="L15" s="5">
        <f>VLOOKUP($A15,'Customer Numbers'!$A:$ZZ,L$1,FALSE)/1000</f>
        <v>12.478999999999999</v>
      </c>
      <c r="M15" s="5">
        <f>VLOOKUP($A15,'Customer Numbers'!$A:$ZZ,M$1,FALSE)/1000</f>
        <v>12.612</v>
      </c>
      <c r="N15" s="185">
        <f>VLOOKUP($A15,'Customer Numbers'!$A:$ZZ,N$1,FALSE)/1000</f>
        <v>12.225</v>
      </c>
      <c r="O15" s="185">
        <f>VLOOKUP($A15,'Customer Numbers'!$A:$ZZ,O$1,FALSE)/1000</f>
        <v>12.429</v>
      </c>
      <c r="P15" s="120">
        <f t="shared" si="4"/>
        <v>12.425800000000001</v>
      </c>
      <c r="Q15" s="151">
        <f t="shared" si="1"/>
        <v>3.1255741946252713</v>
      </c>
      <c r="R15" s="312">
        <f t="shared" si="2"/>
        <v>7.4642175387596899</v>
      </c>
      <c r="S15" s="12">
        <f t="shared" si="5"/>
        <v>3.383199775623047</v>
      </c>
      <c r="T15" s="12">
        <f t="shared" si="6"/>
        <v>5.6202767205835702</v>
      </c>
      <c r="U15" s="315">
        <f t="shared" si="7"/>
        <v>0</v>
      </c>
      <c r="V15" s="315">
        <f t="shared" si="8"/>
        <v>6.4419148764985108</v>
      </c>
      <c r="W15" s="466">
        <f t="shared" si="9"/>
        <v>5.7274022278662047</v>
      </c>
    </row>
    <row r="16" spans="1:27" x14ac:dyDescent="0.25">
      <c r="A16" s="32" t="s">
        <v>12</v>
      </c>
      <c r="C16" s="111">
        <f>VLOOKUP($A16,'Capital Additions'!$A:$AAE,C$1,FALSE)/1000</f>
        <v>138.06349</v>
      </c>
      <c r="D16" s="178">
        <f>VLOOKUP($A16,'Capital Additions'!$A:$AAE,D$1,FALSE)/1000</f>
        <v>230.55377999999999</v>
      </c>
      <c r="E16" s="5">
        <f>VLOOKUP($A16,'Capital Additions'!$A:$AAE,E$1,FALSE)/1000</f>
        <v>125.38836000000001</v>
      </c>
      <c r="F16" s="5">
        <f>VLOOKUP($A16,'Capital Additions'!$A:$AAE,F$1,FALSE)/1000</f>
        <v>4.8150000000000004</v>
      </c>
      <c r="G16" s="185">
        <f>VLOOKUP($A16,'Capital Additions'!$A:$AAE,G$1,FALSE)/1000</f>
        <v>77.229550000000003</v>
      </c>
      <c r="H16" s="185">
        <f>VLOOKUP($A16,'Capital Additions'!$A:$AAE,H$1,FALSE)/1000</f>
        <v>191.45925999999997</v>
      </c>
      <c r="I16" s="120">
        <f t="shared" si="0"/>
        <v>125.88919000000001</v>
      </c>
      <c r="J16" s="111">
        <f>VLOOKUP($A16,'Customer Numbers'!$A:$ZZ,J$1,FALSE)/1000</f>
        <v>17.172000000000001</v>
      </c>
      <c r="K16" s="178">
        <f>VLOOKUP($A16,'Customer Numbers'!$A:$ZZ,K$1,FALSE)/1000</f>
        <v>17.408000000000001</v>
      </c>
      <c r="L16" s="5">
        <f>VLOOKUP($A16,'Customer Numbers'!$A:$ZZ,L$1,FALSE)/1000</f>
        <v>17.916</v>
      </c>
      <c r="M16" s="5">
        <f>VLOOKUP($A16,'Customer Numbers'!$A:$ZZ,M$1,FALSE)/1000</f>
        <v>18.202999999999999</v>
      </c>
      <c r="N16" s="185">
        <f>VLOOKUP($A16,'Customer Numbers'!$A:$ZZ,N$1,FALSE)/1000</f>
        <v>18.484999999999999</v>
      </c>
      <c r="O16" s="185">
        <f>VLOOKUP($A16,'Customer Numbers'!$A:$ZZ,O$1,FALSE)/1000</f>
        <v>18.701000000000001</v>
      </c>
      <c r="P16" s="120">
        <f t="shared" si="4"/>
        <v>18.142599999999998</v>
      </c>
      <c r="Q16" s="151">
        <f t="shared" si="1"/>
        <v>8.0400355229443274</v>
      </c>
      <c r="R16" s="312">
        <f t="shared" si="2"/>
        <v>13.244127987132352</v>
      </c>
      <c r="S16" s="12">
        <f t="shared" si="5"/>
        <v>6.9986805090421971</v>
      </c>
      <c r="T16" s="12">
        <f t="shared" si="6"/>
        <v>0.26451683788386532</v>
      </c>
      <c r="U16" s="315">
        <f t="shared" si="7"/>
        <v>4.1779578036245608</v>
      </c>
      <c r="V16" s="315">
        <f t="shared" si="8"/>
        <v>10.237915619485587</v>
      </c>
      <c r="W16" s="466">
        <f t="shared" si="9"/>
        <v>6.9846397514337131</v>
      </c>
    </row>
    <row r="17" spans="1:23" x14ac:dyDescent="0.25">
      <c r="A17" s="32" t="s">
        <v>13</v>
      </c>
      <c r="C17" s="111">
        <f>VLOOKUP($A17,'Capital Additions'!$A:$AAE,C$1,FALSE)/1000</f>
        <v>399.50482999999997</v>
      </c>
      <c r="D17" s="178">
        <f>VLOOKUP($A17,'Capital Additions'!$A:$AAE,D$1,FALSE)/1000</f>
        <v>279.23942999999997</v>
      </c>
      <c r="E17" s="5">
        <f>VLOOKUP($A17,'Capital Additions'!$A:$AAE,E$1,FALSE)/1000</f>
        <v>332.79043999999999</v>
      </c>
      <c r="F17" s="5">
        <f>VLOOKUP($A17,'Capital Additions'!$A:$AAE,F$1,FALSE)/1000</f>
        <v>253.03531000000001</v>
      </c>
      <c r="G17" s="185">
        <f>VLOOKUP($A17,'Capital Additions'!$A:$AAE,G$1,FALSE)/1000</f>
        <v>512.92723999999998</v>
      </c>
      <c r="H17" s="185">
        <f>VLOOKUP($A17,'Capital Additions'!$A:$AAE,H$1,FALSE)/1000</f>
        <v>170.52929</v>
      </c>
      <c r="I17" s="120">
        <f t="shared" si="0"/>
        <v>309.704342</v>
      </c>
      <c r="J17" s="111">
        <f>VLOOKUP($A17,'Customer Numbers'!$A:$ZZ,J$1,FALSE)/1000</f>
        <v>22.829000000000001</v>
      </c>
      <c r="K17" s="178">
        <f>VLOOKUP($A17,'Customer Numbers'!$A:$ZZ,K$1,FALSE)/1000</f>
        <v>23.111000000000001</v>
      </c>
      <c r="L17" s="5">
        <f>VLOOKUP($A17,'Customer Numbers'!$A:$ZZ,L$1,FALSE)/1000</f>
        <v>23.384</v>
      </c>
      <c r="M17" s="5">
        <f>VLOOKUP($A17,'Customer Numbers'!$A:$ZZ,M$1,FALSE)/1000</f>
        <v>23.550999999999998</v>
      </c>
      <c r="N17" s="185">
        <f>VLOOKUP($A17,'Customer Numbers'!$A:$ZZ,N$1,FALSE)/1000</f>
        <v>23.98</v>
      </c>
      <c r="O17" s="185">
        <f>VLOOKUP($A17,'Customer Numbers'!$A:$ZZ,O$1,FALSE)/1000</f>
        <v>24.39</v>
      </c>
      <c r="P17" s="120">
        <f t="shared" si="4"/>
        <v>23.683200000000003</v>
      </c>
      <c r="Q17" s="151">
        <f t="shared" si="1"/>
        <v>17.499883043497306</v>
      </c>
      <c r="R17" s="312">
        <f t="shared" si="2"/>
        <v>12.082533425641468</v>
      </c>
      <c r="S17" s="12">
        <f t="shared" si="5"/>
        <v>14.231544645911734</v>
      </c>
      <c r="T17" s="12">
        <f t="shared" si="6"/>
        <v>10.744142923867352</v>
      </c>
      <c r="U17" s="315">
        <f t="shared" si="7"/>
        <v>21.389793160967471</v>
      </c>
      <c r="V17" s="315">
        <f t="shared" si="8"/>
        <v>6.9917708077080771</v>
      </c>
      <c r="W17" s="466">
        <f t="shared" si="9"/>
        <v>13.087956992819221</v>
      </c>
    </row>
    <row r="18" spans="1:23" x14ac:dyDescent="0.25">
      <c r="A18" s="32" t="s">
        <v>14</v>
      </c>
      <c r="C18" s="111">
        <f>VLOOKUP($A18,'Capital Additions'!$A:$AAE,C$1,FALSE)/1000</f>
        <v>1265.11931</v>
      </c>
      <c r="D18" s="178">
        <f>VLOOKUP($A18,'Capital Additions'!$A:$AAE,D$1,FALSE)/1000</f>
        <v>1588.9336199999996</v>
      </c>
      <c r="E18" s="5">
        <f>VLOOKUP($A18,'Capital Additions'!$A:$AAE,E$1,FALSE)/1000</f>
        <v>1089.0380099999993</v>
      </c>
      <c r="F18" s="5">
        <f>VLOOKUP($A18,'Capital Additions'!$A:$AAE,F$1,FALSE)/1000</f>
        <v>1287.32222</v>
      </c>
      <c r="G18" s="185">
        <f>VLOOKUP($A18,'Capital Additions'!$A:$AAE,G$1,FALSE)/1000</f>
        <v>1171.3236099999986</v>
      </c>
      <c r="H18" s="185">
        <f>VLOOKUP($A18,'Capital Additions'!$A:$AAE,H$1,FALSE)/1000</f>
        <v>907.4355800000028</v>
      </c>
      <c r="I18" s="120">
        <f t="shared" si="0"/>
        <v>1208.8106080000002</v>
      </c>
      <c r="J18" s="111">
        <f>VLOOKUP($A18,'Customer Numbers'!$A:$ZZ,J$1,FALSE)/1000</f>
        <v>162.95500000000001</v>
      </c>
      <c r="K18" s="178">
        <f>VLOOKUP($A18,'Customer Numbers'!$A:$ZZ,K$1,FALSE)/1000</f>
        <v>164.732</v>
      </c>
      <c r="L18" s="5">
        <f>VLOOKUP($A18,'Customer Numbers'!$A:$ZZ,L$1,FALSE)/1000</f>
        <v>167.65299999999999</v>
      </c>
      <c r="M18" s="5">
        <f>VLOOKUP($A18,'Customer Numbers'!$A:$ZZ,M$1,FALSE)/1000</f>
        <v>169.489</v>
      </c>
      <c r="N18" s="185">
        <f>VLOOKUP($A18,'Customer Numbers'!$A:$ZZ,N$1,FALSE)/1000</f>
        <v>171.56399999999999</v>
      </c>
      <c r="O18" s="185">
        <f>VLOOKUP($A18,'Customer Numbers'!$A:$ZZ,O$1,FALSE)/1000</f>
        <v>174.15299999999999</v>
      </c>
      <c r="P18" s="120">
        <f t="shared" si="4"/>
        <v>169.51820000000001</v>
      </c>
      <c r="Q18" s="151">
        <f t="shared" si="1"/>
        <v>7.7636114878340639</v>
      </c>
      <c r="R18" s="312">
        <f t="shared" si="2"/>
        <v>9.6455674671587772</v>
      </c>
      <c r="S18" s="12">
        <f t="shared" si="5"/>
        <v>6.4957859984611037</v>
      </c>
      <c r="T18" s="12">
        <f t="shared" si="6"/>
        <v>7.5953142681825963</v>
      </c>
      <c r="U18" s="315">
        <f t="shared" si="7"/>
        <v>6.8273274696323156</v>
      </c>
      <c r="V18" s="315">
        <f t="shared" si="8"/>
        <v>5.21056530751697</v>
      </c>
      <c r="W18" s="466">
        <f t="shared" si="9"/>
        <v>7.1549121021903535</v>
      </c>
    </row>
    <row r="19" spans="1:23" x14ac:dyDescent="0.25">
      <c r="A19" s="32" t="s">
        <v>15</v>
      </c>
      <c r="C19" s="111">
        <f>VLOOKUP($A19,'Capital Additions'!$A:$AAE,C$1,FALSE)/1000</f>
        <v>612.46900000000005</v>
      </c>
      <c r="D19" s="178">
        <f>VLOOKUP($A19,'Capital Additions'!$A:$AAE,D$1,FALSE)/1000</f>
        <v>647.66724999999997</v>
      </c>
      <c r="E19" s="5">
        <f>VLOOKUP($A19,'Capital Additions'!$A:$AAE,E$1,FALSE)/1000</f>
        <v>577.76397999999995</v>
      </c>
      <c r="F19" s="5">
        <f>VLOOKUP($A19,'Capital Additions'!$A:$AAE,F$1,FALSE)/1000</f>
        <v>1045.0350000000001</v>
      </c>
      <c r="G19" s="185">
        <f>VLOOKUP($A19,'Capital Additions'!$A:$AAE,G$1,FALSE)/1000</f>
        <v>769.51887000000011</v>
      </c>
      <c r="H19" s="185">
        <f>VLOOKUP($A19,'Capital Additions'!$A:$AAE,H$1,FALSE)/1000</f>
        <v>907.96136000000001</v>
      </c>
      <c r="I19" s="120">
        <f t="shared" si="0"/>
        <v>789.589292</v>
      </c>
      <c r="J19" s="111">
        <f>VLOOKUP($A19,'Customer Numbers'!$A:$ZZ,J$1,FALSE)/1000</f>
        <v>88.421999999999997</v>
      </c>
      <c r="K19" s="178">
        <f>VLOOKUP($A19,'Customer Numbers'!$A:$ZZ,K$1,FALSE)/1000</f>
        <v>88.977999999999994</v>
      </c>
      <c r="L19" s="5">
        <f>VLOOKUP($A19,'Customer Numbers'!$A:$ZZ,L$1,FALSE)/1000</f>
        <v>89.561000000000007</v>
      </c>
      <c r="M19" s="5">
        <f>VLOOKUP($A19,'Customer Numbers'!$A:$ZZ,M$1,FALSE)/1000</f>
        <v>90.103999999999999</v>
      </c>
      <c r="N19" s="185">
        <f>VLOOKUP($A19,'Customer Numbers'!$A:$ZZ,N$1,FALSE)/1000</f>
        <v>90.555999999999997</v>
      </c>
      <c r="O19" s="185">
        <f>VLOOKUP($A19,'Customer Numbers'!$A:$ZZ,O$1,FALSE)/1000</f>
        <v>91.128</v>
      </c>
      <c r="P19" s="120">
        <f t="shared" si="4"/>
        <v>90.065399999999983</v>
      </c>
      <c r="Q19" s="151">
        <f t="shared" si="1"/>
        <v>6.9266585238967684</v>
      </c>
      <c r="R19" s="312">
        <f t="shared" si="2"/>
        <v>7.2789594056957903</v>
      </c>
      <c r="S19" s="12">
        <f t="shared" si="5"/>
        <v>6.4510666473130032</v>
      </c>
      <c r="T19" s="12">
        <f t="shared" si="6"/>
        <v>11.598097753706829</v>
      </c>
      <c r="U19" s="315">
        <f t="shared" si="7"/>
        <v>8.4977126860727079</v>
      </c>
      <c r="V19" s="315">
        <f t="shared" si="8"/>
        <v>9.9635826529716436</v>
      </c>
      <c r="W19" s="466">
        <f t="shared" si="9"/>
        <v>8.7578838291519965</v>
      </c>
    </row>
    <row r="20" spans="1:23" x14ac:dyDescent="0.25">
      <c r="A20" s="32" t="s">
        <v>424</v>
      </c>
      <c r="C20" s="111">
        <f>VLOOKUP($A20,'Capital Additions'!$A:$AAE,C$1,FALSE)/1000</f>
        <v>1869.4256399999999</v>
      </c>
      <c r="D20" s="178">
        <f>VLOOKUP($A20,'Capital Additions'!$A:$AAE,D$1,FALSE)/1000</f>
        <v>1689.8951000000002</v>
      </c>
      <c r="E20" s="5">
        <f>VLOOKUP($A20,'Capital Additions'!$A:$AAE,E$1,FALSE)/1000</f>
        <v>1839.01325</v>
      </c>
      <c r="F20" s="5">
        <f>VLOOKUP($A20,'Capital Additions'!$A:$AAE,F$1,FALSE)/1000</f>
        <v>1268.4939999999999</v>
      </c>
      <c r="G20" s="185">
        <f>VLOOKUP($A20,'Capital Additions'!$A:$AAE,G$1,FALSE)/1000</f>
        <v>1117.13831</v>
      </c>
      <c r="H20" s="185">
        <f>VLOOKUP($A20,'Capital Additions'!$A:$AAE,H$1,FALSE)/1000</f>
        <v>1232.5109499999999</v>
      </c>
      <c r="I20" s="120">
        <f t="shared" si="0"/>
        <v>1429.4103220000002</v>
      </c>
      <c r="J20" s="111">
        <f>VLOOKUP($A20,'Customer Numbers'!$A:$ZZ,J$1,FALSE)/1000</f>
        <v>152.80000000000001</v>
      </c>
      <c r="K20" s="178">
        <f>VLOOKUP($A20,'Customer Numbers'!$A:$ZZ,K$1,FALSE)/1000</f>
        <v>154.30000000000001</v>
      </c>
      <c r="L20" s="5">
        <f>VLOOKUP($A20,'Customer Numbers'!$A:$ZZ,L$1,FALSE)/1000</f>
        <v>155.55199999999999</v>
      </c>
      <c r="M20" s="5">
        <f>VLOOKUP($A20,'Customer Numbers'!$A:$ZZ,M$1,FALSE)/1000</f>
        <v>157.46600000000001</v>
      </c>
      <c r="N20" s="185">
        <f>VLOOKUP($A20,'Customer Numbers'!$A:$ZZ,N$1,FALSE)/1000</f>
        <v>158.80099999999999</v>
      </c>
      <c r="O20" s="185">
        <f>VLOOKUP($A20,'Customer Numbers'!$A:$ZZ,O$1,FALSE)/1000</f>
        <v>160.489</v>
      </c>
      <c r="P20" s="120">
        <f t="shared" si="4"/>
        <v>157.32159999999999</v>
      </c>
      <c r="Q20" s="151">
        <f t="shared" si="1"/>
        <v>12.234460994764397</v>
      </c>
      <c r="R20" s="312">
        <f t="shared" si="2"/>
        <v>10.952009721322101</v>
      </c>
      <c r="S20" s="12">
        <f t="shared" si="5"/>
        <v>11.82249826424604</v>
      </c>
      <c r="T20" s="12">
        <f t="shared" si="6"/>
        <v>8.0556691603266728</v>
      </c>
      <c r="U20" s="315">
        <f t="shared" si="7"/>
        <v>7.0348317076088946</v>
      </c>
      <c r="V20" s="315">
        <f t="shared" si="8"/>
        <v>7.6797222862626091</v>
      </c>
      <c r="W20" s="466">
        <f t="shared" si="9"/>
        <v>9.1089462279532647</v>
      </c>
    </row>
    <row r="21" spans="1:23" x14ac:dyDescent="0.25">
      <c r="A21" s="32" t="s">
        <v>17</v>
      </c>
      <c r="C21" s="111">
        <f>VLOOKUP($A21,'Capital Additions'!$A:$AAE,C$1,FALSE)/1000</f>
        <v>1055.1926100000007</v>
      </c>
      <c r="D21" s="178">
        <f>VLOOKUP($A21,'Capital Additions'!$A:$AAE,D$1,FALSE)/1000</f>
        <v>1126.4612300000001</v>
      </c>
      <c r="E21" s="5">
        <f>VLOOKUP($A21,'Capital Additions'!$A:$AAE,E$1,FALSE)/1000</f>
        <v>1328.3376400000088</v>
      </c>
      <c r="F21" s="5">
        <f>VLOOKUP($A21,'Capital Additions'!$A:$AAE,F$1,FALSE)/1000</f>
        <v>1350.8019999999999</v>
      </c>
      <c r="G21" s="185">
        <f>VLOOKUP($A21,'Capital Additions'!$A:$AAE,G$1,FALSE)/1000</f>
        <v>1518.3016400000001</v>
      </c>
      <c r="H21" s="185">
        <f>VLOOKUP($A21,'Capital Additions'!$A:$AAE,H$1,FALSE)/1000</f>
        <v>1787.66803</v>
      </c>
      <c r="I21" s="120">
        <f t="shared" si="0"/>
        <v>1422.3141080000019</v>
      </c>
      <c r="J21" s="111">
        <f>VLOOKUP($A21,'Customer Numbers'!$A:$ZZ,J$1,FALSE)/1000</f>
        <v>58.661999999999999</v>
      </c>
      <c r="K21" s="178">
        <f>VLOOKUP($A21,'Customer Numbers'!$A:$ZZ,K$1,FALSE)/1000</f>
        <v>59.186999999999998</v>
      </c>
      <c r="L21" s="5">
        <f>VLOOKUP($A21,'Customer Numbers'!$A:$ZZ,L$1,FALSE)/1000</f>
        <v>59.811</v>
      </c>
      <c r="M21" s="5">
        <f>VLOOKUP($A21,'Customer Numbers'!$A:$ZZ,M$1,FALSE)/1000</f>
        <v>60.588000000000001</v>
      </c>
      <c r="N21" s="185">
        <f>VLOOKUP($A21,'Customer Numbers'!$A:$ZZ,N$1,FALSE)/1000</f>
        <v>61.508000000000003</v>
      </c>
      <c r="O21" s="185">
        <f>VLOOKUP($A21,'Customer Numbers'!$A:$ZZ,O$1,FALSE)/1000</f>
        <v>62.442999999999998</v>
      </c>
      <c r="P21" s="120">
        <f t="shared" si="4"/>
        <v>60.707399999999993</v>
      </c>
      <c r="Q21" s="151">
        <f t="shared" si="1"/>
        <v>17.987668507722219</v>
      </c>
      <c r="R21" s="312">
        <f t="shared" si="2"/>
        <v>19.032240694747159</v>
      </c>
      <c r="S21" s="12">
        <f t="shared" si="5"/>
        <v>22.208918760763218</v>
      </c>
      <c r="T21" s="12">
        <f t="shared" si="6"/>
        <v>22.294876873308244</v>
      </c>
      <c r="U21" s="315">
        <f t="shared" si="7"/>
        <v>24.684620537165898</v>
      </c>
      <c r="V21" s="315">
        <f t="shared" si="8"/>
        <v>28.628797943724678</v>
      </c>
      <c r="W21" s="466">
        <f t="shared" si="9"/>
        <v>23.369890961941842</v>
      </c>
    </row>
    <row r="22" spans="1:23" x14ac:dyDescent="0.25">
      <c r="A22" s="32" t="s">
        <v>19</v>
      </c>
      <c r="C22" s="111">
        <f>VLOOKUP($A22,'Capital Additions'!$A:$AAE,C$1,FALSE)/1000</f>
        <v>462.34803000000005</v>
      </c>
      <c r="D22" s="178">
        <f>VLOOKUP($A22,'Capital Additions'!$A:$AAE,D$1,FALSE)/1000</f>
        <v>374.73813999999999</v>
      </c>
      <c r="E22" s="5">
        <f>VLOOKUP($A22,'Capital Additions'!$A:$AAE,E$1,FALSE)/1000</f>
        <v>425.02972</v>
      </c>
      <c r="F22" s="5">
        <f>VLOOKUP($A22,'Capital Additions'!$A:$AAE,F$1,FALSE)/1000</f>
        <v>439.36366999999996</v>
      </c>
      <c r="G22" s="185">
        <f>VLOOKUP($A22,'Capital Additions'!$A:$AAE,G$1,FALSE)/1000</f>
        <v>478.03682000000003</v>
      </c>
      <c r="H22" s="185">
        <f>VLOOKUP($A22,'Capital Additions'!$A:$AAE,H$1,FALSE)/1000</f>
        <v>253.54250999999999</v>
      </c>
      <c r="I22" s="120">
        <f t="shared" si="0"/>
        <v>394.14217199999996</v>
      </c>
      <c r="J22" s="111">
        <f>VLOOKUP($A22,'Customer Numbers'!$A:$ZZ,J$1,FALSE)/1000</f>
        <v>29.756</v>
      </c>
      <c r="K22" s="178">
        <f>VLOOKUP($A22,'Customer Numbers'!$A:$ZZ,K$1,FALSE)/1000</f>
        <v>30.015999999999998</v>
      </c>
      <c r="L22" s="5">
        <f>VLOOKUP($A22,'Customer Numbers'!$A:$ZZ,L$1,FALSE)/1000</f>
        <v>30.396999999999998</v>
      </c>
      <c r="M22" s="5">
        <f>VLOOKUP($A22,'Customer Numbers'!$A:$ZZ,M$1,FALSE)/1000</f>
        <v>30.664999999999999</v>
      </c>
      <c r="N22" s="185">
        <f>VLOOKUP($A22,'Customer Numbers'!$A:$ZZ,N$1,FALSE)/1000</f>
        <v>30.908000000000001</v>
      </c>
      <c r="O22" s="185">
        <f>VLOOKUP($A22,'Customer Numbers'!$A:$ZZ,O$1,FALSE)/1000</f>
        <v>31.138999999999999</v>
      </c>
      <c r="P22" s="120">
        <f t="shared" si="4"/>
        <v>30.625</v>
      </c>
      <c r="Q22" s="151">
        <f t="shared" si="1"/>
        <v>15.537976542546042</v>
      </c>
      <c r="R22" s="312">
        <f t="shared" si="2"/>
        <v>12.48461287313433</v>
      </c>
      <c r="S22" s="12">
        <f t="shared" si="5"/>
        <v>13.982620653353949</v>
      </c>
      <c r="T22" s="12">
        <f t="shared" si="6"/>
        <v>14.327854883417576</v>
      </c>
      <c r="U22" s="315">
        <f t="shared" si="7"/>
        <v>15.466442992105604</v>
      </c>
      <c r="V22" s="315">
        <f t="shared" si="8"/>
        <v>8.1422817046147919</v>
      </c>
      <c r="W22" s="466">
        <f t="shared" si="9"/>
        <v>12.880762621325252</v>
      </c>
    </row>
    <row r="23" spans="1:23" x14ac:dyDescent="0.25">
      <c r="A23" s="32" t="s">
        <v>20</v>
      </c>
      <c r="C23" s="111">
        <f>VLOOKUP($A23,'Capital Additions'!$A:$AAE,C$1,FALSE)/1000</f>
        <v>107.82407000000001</v>
      </c>
      <c r="D23" s="178">
        <f>VLOOKUP($A23,'Capital Additions'!$A:$AAE,D$1,FALSE)/1000</f>
        <v>246.90950000000001</v>
      </c>
      <c r="E23" s="5">
        <f>VLOOKUP($A23,'Capital Additions'!$A:$AAE,E$1,FALSE)/1000</f>
        <v>375.26596000000001</v>
      </c>
      <c r="F23" s="5">
        <f>VLOOKUP($A23,'Capital Additions'!$A:$AAE,F$1,FALSE)/1000</f>
        <v>263.60064</v>
      </c>
      <c r="G23" s="185">
        <f>VLOOKUP($A23,'Capital Additions'!$A:$AAE,G$1,FALSE)/1000</f>
        <v>99.54974</v>
      </c>
      <c r="H23" s="185">
        <f>VLOOKUP($A23,'Capital Additions'!$A:$AAE,H$1,FALSE)/1000</f>
        <v>397.95499999999998</v>
      </c>
      <c r="I23" s="120">
        <f t="shared" si="0"/>
        <v>276.65616800000004</v>
      </c>
      <c r="J23" s="111">
        <f>VLOOKUP($A23,'Customer Numbers'!$A:$ZZ,J$1,FALSE)/1000</f>
        <v>21.108000000000001</v>
      </c>
      <c r="K23" s="178">
        <f>VLOOKUP($A23,'Customer Numbers'!$A:$ZZ,K$1,FALSE)/1000</f>
        <v>21.369</v>
      </c>
      <c r="L23" s="5">
        <f>VLOOKUP($A23,'Customer Numbers'!$A:$ZZ,L$1,FALSE)/1000</f>
        <v>21.382000000000001</v>
      </c>
      <c r="M23" s="5">
        <f>VLOOKUP($A23,'Customer Numbers'!$A:$ZZ,M$1,FALSE)/1000</f>
        <v>21.654</v>
      </c>
      <c r="N23" s="185">
        <f>VLOOKUP($A23,'Customer Numbers'!$A:$ZZ,N$1,FALSE)/1000</f>
        <v>21.908000000000001</v>
      </c>
      <c r="O23" s="185">
        <f>VLOOKUP($A23,'Customer Numbers'!$A:$ZZ,O$1,FALSE)/1000</f>
        <v>22.210999999999999</v>
      </c>
      <c r="P23" s="120">
        <f t="shared" si="4"/>
        <v>21.704799999999999</v>
      </c>
      <c r="Q23" s="151">
        <f t="shared" si="1"/>
        <v>5.1082087360242561</v>
      </c>
      <c r="R23" s="312">
        <f t="shared" si="2"/>
        <v>11.554565024100333</v>
      </c>
      <c r="S23" s="12">
        <f t="shared" si="5"/>
        <v>17.550554672154149</v>
      </c>
      <c r="T23" s="12">
        <f t="shared" si="6"/>
        <v>12.17330008312552</v>
      </c>
      <c r="U23" s="315">
        <f t="shared" si="7"/>
        <v>4.5439903231696182</v>
      </c>
      <c r="V23" s="315">
        <f t="shared" si="8"/>
        <v>17.917023096663815</v>
      </c>
      <c r="W23" s="466">
        <f t="shared" si="9"/>
        <v>12.747886639842687</v>
      </c>
    </row>
    <row r="24" spans="1:23" x14ac:dyDescent="0.25">
      <c r="A24" s="32" t="s">
        <v>21</v>
      </c>
      <c r="C24" s="111">
        <f>VLOOKUP($A24,'Capital Additions'!$A:$AAE,C$1,FALSE)/1000</f>
        <v>76.933679999999995</v>
      </c>
      <c r="D24" s="178">
        <f>VLOOKUP($A24,'Capital Additions'!$A:$AAE,D$1,FALSE)/1000</f>
        <v>0</v>
      </c>
      <c r="E24" s="5">
        <f>VLOOKUP($A24,'Capital Additions'!$A:$AAE,E$1,FALSE)/1000</f>
        <v>65.169700000000006</v>
      </c>
      <c r="F24" s="5">
        <f>VLOOKUP($A24,'Capital Additions'!$A:$AAE,F$1,FALSE)/1000</f>
        <v>8.2449999999999992</v>
      </c>
      <c r="G24" s="185">
        <f>VLOOKUP($A24,'Capital Additions'!$A:$AAE,G$1,FALSE)/1000</f>
        <v>14.42008</v>
      </c>
      <c r="H24" s="185">
        <f>VLOOKUP($A24,'Capital Additions'!$A:$AAE,H$1,FALSE)/1000</f>
        <v>112.06924000000001</v>
      </c>
      <c r="I24" s="120">
        <f t="shared" si="0"/>
        <v>49.976005000000001</v>
      </c>
      <c r="J24" s="111">
        <f>VLOOKUP($A24,'Customer Numbers'!$A:$ZZ,J$1,FALSE)/1000</f>
        <v>3.7480000000000002</v>
      </c>
      <c r="K24" s="178">
        <f>VLOOKUP($A24,'Customer Numbers'!$A:$ZZ,K$1,FALSE)/1000</f>
        <v>3.7450000000000001</v>
      </c>
      <c r="L24" s="5">
        <f>VLOOKUP($A24,'Customer Numbers'!$A:$ZZ,L$1,FALSE)/1000</f>
        <v>3.7730000000000001</v>
      </c>
      <c r="M24" s="5">
        <f>VLOOKUP($A24,'Customer Numbers'!$A:$ZZ,M$1,FALSE)/1000</f>
        <v>3.7610000000000001</v>
      </c>
      <c r="N24" s="185">
        <f>VLOOKUP($A24,'Customer Numbers'!$A:$ZZ,N$1,FALSE)/1000</f>
        <v>3.7389999999999999</v>
      </c>
      <c r="O24" s="185">
        <f>VLOOKUP($A24,'Customer Numbers'!$A:$ZZ,O$1,FALSE)/1000</f>
        <v>3.7440000000000002</v>
      </c>
      <c r="P24" s="120">
        <f t="shared" si="4"/>
        <v>3.7524000000000002</v>
      </c>
      <c r="Q24" s="151">
        <f t="shared" si="1"/>
        <v>20.52659551760939</v>
      </c>
      <c r="R24" s="312">
        <f t="shared" si="2"/>
        <v>0</v>
      </c>
      <c r="S24" s="12">
        <f t="shared" si="5"/>
        <v>17.272647760402862</v>
      </c>
      <c r="T24" s="12">
        <f t="shared" si="6"/>
        <v>2.1922361074182395</v>
      </c>
      <c r="U24" s="315">
        <f t="shared" si="7"/>
        <v>3.856667558170634</v>
      </c>
      <c r="V24" s="315">
        <f t="shared" si="8"/>
        <v>29.933023504273503</v>
      </c>
      <c r="W24" s="466">
        <f t="shared" si="9"/>
        <v>13.313643732566309</v>
      </c>
    </row>
    <row r="25" spans="1:23" x14ac:dyDescent="0.25">
      <c r="A25" s="32" t="s">
        <v>425</v>
      </c>
      <c r="C25" s="111">
        <f>VLOOKUP($A25,'Capital Additions'!$A:$AAE,C$1,FALSE)/1000</f>
        <v>736.94416000000012</v>
      </c>
      <c r="D25" s="178">
        <f>VLOOKUP($A25,'Capital Additions'!$A:$AAE,D$1,FALSE)/1000</f>
        <v>692.04422999999986</v>
      </c>
      <c r="E25" s="5">
        <f>VLOOKUP($A25,'Capital Additions'!$A:$AAE,E$1,FALSE)/1000</f>
        <v>970.10406999999987</v>
      </c>
      <c r="F25" s="5">
        <f>VLOOKUP($A25,'Capital Additions'!$A:$AAE,F$1,FALSE)/1000</f>
        <v>441.54250999999999</v>
      </c>
      <c r="G25" s="185">
        <f>VLOOKUP($A25,'Capital Additions'!$A:$AAE,G$1,FALSE)/1000</f>
        <v>699.32970999999975</v>
      </c>
      <c r="H25" s="185">
        <f>VLOOKUP($A25,'Capital Additions'!$A:$AAE,H$1,FALSE)/1000</f>
        <v>647.37040000000002</v>
      </c>
      <c r="I25" s="120">
        <f t="shared" si="0"/>
        <v>690.07818399999996</v>
      </c>
      <c r="J25" s="111">
        <f>VLOOKUP($A25,'Customer Numbers'!$A:$ZZ,J$1,FALSE)/1000</f>
        <v>104.349</v>
      </c>
      <c r="K25" s="178">
        <f>VLOOKUP($A25,'Customer Numbers'!$A:$ZZ,K$1,FALSE)/1000</f>
        <v>105.309</v>
      </c>
      <c r="L25" s="5">
        <f>VLOOKUP($A25,'Customer Numbers'!$A:$ZZ,L$1,FALSE)/1000</f>
        <v>106.654</v>
      </c>
      <c r="M25" s="5">
        <f>VLOOKUP($A25,'Customer Numbers'!$A:$ZZ,M$1,FALSE)/1000</f>
        <v>107.974</v>
      </c>
      <c r="N25" s="185">
        <f>VLOOKUP($A25,'Customer Numbers'!$A:$ZZ,N$1,FALSE)/1000</f>
        <v>109.267</v>
      </c>
      <c r="O25" s="185">
        <f>VLOOKUP($A25,'Customer Numbers'!$A:$ZZ,O$1,FALSE)/1000</f>
        <v>111.053</v>
      </c>
      <c r="P25" s="120">
        <f t="shared" si="4"/>
        <v>108.05140000000002</v>
      </c>
      <c r="Q25" s="151">
        <f t="shared" si="1"/>
        <v>7.0623020824349068</v>
      </c>
      <c r="R25" s="312">
        <f t="shared" si="2"/>
        <v>6.5715582713728162</v>
      </c>
      <c r="S25" s="12">
        <f>E25/L25</f>
        <v>9.0958057831867531</v>
      </c>
      <c r="T25" s="12">
        <f>F25/M25</f>
        <v>4.0893410450664049</v>
      </c>
      <c r="U25" s="315">
        <f>G25/N25</f>
        <v>6.400191366103213</v>
      </c>
      <c r="V25" s="315">
        <f t="shared" si="8"/>
        <v>5.8293823669779297</v>
      </c>
      <c r="W25" s="466">
        <f t="shared" si="9"/>
        <v>6.3972557665414245</v>
      </c>
    </row>
    <row r="26" spans="1:23" x14ac:dyDescent="0.25">
      <c r="A26" s="32" t="s">
        <v>22</v>
      </c>
      <c r="C26" s="111">
        <f>VLOOKUP($A26,'Capital Additions'!$A:$AAE,C$1,FALSE)/1000</f>
        <v>63.281999999999996</v>
      </c>
      <c r="D26" s="178">
        <f>VLOOKUP($A26,'Capital Additions'!$A:$AAE,D$1,FALSE)/1000</f>
        <v>121.03400000000001</v>
      </c>
      <c r="E26" s="5">
        <f>VLOOKUP($A26,'Capital Additions'!$A:$AAE,E$1,FALSE)/1000</f>
        <v>148.14527999999999</v>
      </c>
      <c r="F26" s="5">
        <f>VLOOKUP($A26,'Capital Additions'!$A:$AAE,F$1,FALSE)/1000</f>
        <v>445.512</v>
      </c>
      <c r="G26" s="185">
        <f>VLOOKUP($A26,'Capital Additions'!$A:$AAE,G$1,FALSE)/1000</f>
        <v>105.8763</v>
      </c>
      <c r="H26" s="185">
        <f>VLOOKUP($A26,'Capital Additions'!$A:$AAE,H$1,FALSE)/1000</f>
        <v>123.9</v>
      </c>
      <c r="I26" s="120">
        <f t="shared" si="0"/>
        <v>188.89351600000001</v>
      </c>
      <c r="J26" s="111">
        <f>VLOOKUP($A26,'Customer Numbers'!$A:$ZZ,J$1,FALSE)/1000</f>
        <v>47.427</v>
      </c>
      <c r="K26" s="178">
        <f>VLOOKUP($A26,'Customer Numbers'!$A:$ZZ,K$1,FALSE)/1000</f>
        <v>47.625999999999998</v>
      </c>
      <c r="L26" s="5">
        <f>VLOOKUP($A26,'Customer Numbers'!$A:$ZZ,L$1,FALSE)/1000</f>
        <v>47.725000000000001</v>
      </c>
      <c r="M26" s="5">
        <f>VLOOKUP($A26,'Customer Numbers'!$A:$ZZ,M$1,FALSE)/1000</f>
        <v>47.865000000000002</v>
      </c>
      <c r="N26" s="185">
        <f>VLOOKUP($A26,'Customer Numbers'!$A:$ZZ,N$1,FALSE)/1000</f>
        <v>47.865000000000002</v>
      </c>
      <c r="O26" s="185">
        <f>VLOOKUP($A26,'Customer Numbers'!$A:$ZZ,O$1,FALSE)/1000</f>
        <v>47.962000000000003</v>
      </c>
      <c r="P26" s="120">
        <f t="shared" si="4"/>
        <v>47.808599999999998</v>
      </c>
      <c r="Q26" s="151">
        <f t="shared" si="1"/>
        <v>1.3343032449870327</v>
      </c>
      <c r="R26" s="312">
        <f t="shared" si="2"/>
        <v>2.5413429639272667</v>
      </c>
      <c r="S26" s="12">
        <f t="shared" ref="S26:U31" si="10">E26/L26</f>
        <v>3.1041441592456778</v>
      </c>
      <c r="T26" s="12">
        <f t="shared" si="10"/>
        <v>9.3076778439360695</v>
      </c>
      <c r="U26" s="315">
        <f t="shared" si="10"/>
        <v>2.2119774365402693</v>
      </c>
      <c r="V26" s="315">
        <f t="shared" si="8"/>
        <v>2.5832951086276634</v>
      </c>
      <c r="W26" s="466">
        <f t="shared" si="9"/>
        <v>3.9496875024553892</v>
      </c>
    </row>
    <row r="27" spans="1:23" x14ac:dyDescent="0.25">
      <c r="A27" s="32" t="s">
        <v>23</v>
      </c>
      <c r="C27" s="111">
        <f>VLOOKUP($A27,'Capital Additions'!$A:$AAE,C$1,FALSE)/1000</f>
        <v>126.05114999999999</v>
      </c>
      <c r="D27" s="178">
        <f>VLOOKUP($A27,'Capital Additions'!$A:$AAE,D$1,FALSE)/1000</f>
        <v>149.01891999999998</v>
      </c>
      <c r="E27" s="5">
        <f>VLOOKUP($A27,'Capital Additions'!$A:$AAE,E$1,FALSE)/1000</f>
        <v>132.41269</v>
      </c>
      <c r="F27" s="5">
        <f>VLOOKUP($A27,'Capital Additions'!$A:$AAE,F$1,FALSE)/1000</f>
        <v>60.562719999999999</v>
      </c>
      <c r="G27" s="185">
        <f>VLOOKUP($A27,'Capital Additions'!$A:$AAE,G$1,FALSE)/1000</f>
        <v>98.549980000000005</v>
      </c>
      <c r="H27" s="185">
        <f>VLOOKUP($A27,'Capital Additions'!$A:$AAE,H$1,FALSE)/1000</f>
        <v>31.39508</v>
      </c>
      <c r="I27" s="120">
        <f t="shared" si="0"/>
        <v>94.387878000000001</v>
      </c>
      <c r="J27" s="111">
        <f>VLOOKUP($A27,'Customer Numbers'!$A:$ZZ,J$1,FALSE)/1000</f>
        <v>11.353999999999999</v>
      </c>
      <c r="K27" s="178">
        <f>VLOOKUP($A27,'Customer Numbers'!$A:$ZZ,K$1,FALSE)/1000</f>
        <v>11.552</v>
      </c>
      <c r="L27" s="5">
        <f>VLOOKUP($A27,'Customer Numbers'!$A:$ZZ,L$1,FALSE)/1000</f>
        <v>11.632</v>
      </c>
      <c r="M27" s="5">
        <f>VLOOKUP($A27,'Customer Numbers'!$A:$ZZ,M$1,FALSE)/1000</f>
        <v>11.685</v>
      </c>
      <c r="N27" s="185">
        <f>VLOOKUP($A27,'Customer Numbers'!$A:$ZZ,N$1,FALSE)/1000</f>
        <v>11.87</v>
      </c>
      <c r="O27" s="185">
        <f>VLOOKUP($A27,'Customer Numbers'!$A:$ZZ,O$1,FALSE)/1000</f>
        <v>11.871</v>
      </c>
      <c r="P27" s="120">
        <f t="shared" si="4"/>
        <v>11.722</v>
      </c>
      <c r="Q27" s="151">
        <f t="shared" si="1"/>
        <v>11.101915624449534</v>
      </c>
      <c r="R27" s="312">
        <f t="shared" si="2"/>
        <v>12.899837257617728</v>
      </c>
      <c r="S27" s="12">
        <f t="shared" si="10"/>
        <v>11.383484353507566</v>
      </c>
      <c r="T27" s="12">
        <f t="shared" si="10"/>
        <v>5.1829456568249892</v>
      </c>
      <c r="U27" s="315">
        <f t="shared" si="10"/>
        <v>8.3024414490311713</v>
      </c>
      <c r="V27" s="315">
        <f t="shared" si="8"/>
        <v>2.6446870524808355</v>
      </c>
      <c r="W27" s="466">
        <f t="shared" si="9"/>
        <v>8.0826791538924585</v>
      </c>
    </row>
    <row r="28" spans="1:23" x14ac:dyDescent="0.25">
      <c r="A28" s="32" t="s">
        <v>24</v>
      </c>
      <c r="C28" s="111">
        <f>VLOOKUP($A28,'Capital Additions'!$A:$AAE,C$1,FALSE)/1000</f>
        <v>306.65699999999998</v>
      </c>
      <c r="D28" s="178">
        <f>VLOOKUP($A28,'Capital Additions'!$A:$AAE,D$1,FALSE)/1000</f>
        <v>325.70499999999998</v>
      </c>
      <c r="E28" s="5">
        <f>VLOOKUP($A28,'Capital Additions'!$A:$AAE,E$1,FALSE)/1000</f>
        <v>638.31299999999999</v>
      </c>
      <c r="F28" s="5">
        <f>VLOOKUP($A28,'Capital Additions'!$A:$AAE,F$1,FALSE)/1000</f>
        <v>531.19612407421096</v>
      </c>
      <c r="G28" s="185">
        <f>VLOOKUP($A28,'Capital Additions'!$A:$AAE,G$1,FALSE)/1000</f>
        <v>266.75220999999999</v>
      </c>
      <c r="H28" s="185">
        <f>VLOOKUP($A28,'Capital Additions'!$A:$AAE,H$1,FALSE)/1000</f>
        <v>282.97075000000001</v>
      </c>
      <c r="I28" s="120">
        <f t="shared" si="0"/>
        <v>408.98741681484216</v>
      </c>
      <c r="J28" s="111">
        <f>VLOOKUP($A28,'Customer Numbers'!$A:$ZZ,J$1,FALSE)/1000</f>
        <v>22.195</v>
      </c>
      <c r="K28" s="178">
        <f>VLOOKUP($A28,'Customer Numbers'!$A:$ZZ,K$1,FALSE)/1000</f>
        <v>22.442</v>
      </c>
      <c r="L28" s="5">
        <f>VLOOKUP($A28,'Customer Numbers'!$A:$ZZ,L$1,FALSE)/1000</f>
        <v>22.527999999999999</v>
      </c>
      <c r="M28" s="5">
        <f>VLOOKUP($A28,'Customer Numbers'!$A:$ZZ,M$1,FALSE)/1000</f>
        <v>22.564</v>
      </c>
      <c r="N28" s="185">
        <f>VLOOKUP($A28,'Customer Numbers'!$A:$ZZ,N$1,FALSE)/1000</f>
        <v>22.738</v>
      </c>
      <c r="O28" s="185">
        <f>VLOOKUP($A28,'Customer Numbers'!$A:$ZZ,O$1,FALSE)/1000</f>
        <v>22.908000000000001</v>
      </c>
      <c r="P28" s="120">
        <f t="shared" si="4"/>
        <v>22.635999999999999</v>
      </c>
      <c r="Q28" s="151">
        <f t="shared" si="1"/>
        <v>13.816490200495606</v>
      </c>
      <c r="R28" s="312">
        <f t="shared" si="2"/>
        <v>14.513189555298101</v>
      </c>
      <c r="S28" s="12">
        <f t="shared" si="10"/>
        <v>28.334206321022727</v>
      </c>
      <c r="T28" s="12">
        <f t="shared" si="10"/>
        <v>23.541753415804422</v>
      </c>
      <c r="U28" s="315">
        <f t="shared" si="10"/>
        <v>11.73155994370657</v>
      </c>
      <c r="V28" s="315">
        <f t="shared" si="8"/>
        <v>12.352486031080845</v>
      </c>
      <c r="W28" s="466">
        <f t="shared" si="9"/>
        <v>18.094639053382533</v>
      </c>
    </row>
    <row r="29" spans="1:23" x14ac:dyDescent="0.25">
      <c r="A29" s="32" t="s">
        <v>25</v>
      </c>
      <c r="C29" s="111">
        <f>VLOOKUP($A29,'Capital Additions'!$A:$AAE,C$1,FALSE)/1000</f>
        <v>0</v>
      </c>
      <c r="D29" s="178">
        <f>VLOOKUP($A29,'Capital Additions'!$A:$AAE,D$1,FALSE)/1000</f>
        <v>24.42887</v>
      </c>
      <c r="E29" s="5">
        <f>VLOOKUP($A29,'Capital Additions'!$A:$AAE,E$1,FALSE)/1000</f>
        <v>0</v>
      </c>
      <c r="F29" s="5">
        <f>VLOOKUP($A29,'Capital Additions'!$A:$AAE,F$1,FALSE)/1000</f>
        <v>0</v>
      </c>
      <c r="G29" s="185">
        <f>VLOOKUP($A29,'Capital Additions'!$A:$AAE,G$1,FALSE)/1000</f>
        <v>7.7878800000000004</v>
      </c>
      <c r="H29" s="185">
        <f>VLOOKUP($A29,'Capital Additions'!$A:$AAE,H$1,FALSE)/1000</f>
        <v>9.5362500000000008</v>
      </c>
      <c r="I29" s="120">
        <f t="shared" si="0"/>
        <v>13.917666666666667</v>
      </c>
      <c r="J29" s="111">
        <f>VLOOKUP($A29,'Customer Numbers'!$A:$ZZ,J$1,FALSE)/1000</f>
        <v>2.6970000000000001</v>
      </c>
      <c r="K29" s="178">
        <f>VLOOKUP($A29,'Customer Numbers'!$A:$ZZ,K$1,FALSE)/1000</f>
        <v>2.6970000000000001</v>
      </c>
      <c r="L29" s="5">
        <f>VLOOKUP($A29,'Customer Numbers'!$A:$ZZ,L$1,FALSE)/1000</f>
        <v>2.7</v>
      </c>
      <c r="M29" s="5">
        <f>VLOOKUP($A29,'Customer Numbers'!$A:$ZZ,M$1,FALSE)/1000</f>
        <v>2.6589999999999998</v>
      </c>
      <c r="N29" s="185">
        <f>VLOOKUP($A29,'Customer Numbers'!$A:$ZZ,N$1,FALSE)/1000</f>
        <v>2.7149999999999999</v>
      </c>
      <c r="O29" s="185">
        <f>VLOOKUP($A29,'Customer Numbers'!$A:$ZZ,O$1,FALSE)/1000</f>
        <v>2.72</v>
      </c>
      <c r="P29" s="120">
        <f t="shared" si="4"/>
        <v>2.6982000000000004</v>
      </c>
      <c r="Q29" s="151">
        <f t="shared" si="1"/>
        <v>0</v>
      </c>
      <c r="R29" s="312">
        <f t="shared" si="2"/>
        <v>9.0577938450129771</v>
      </c>
      <c r="S29" s="12">
        <f t="shared" si="10"/>
        <v>0</v>
      </c>
      <c r="T29" s="12">
        <f t="shared" si="10"/>
        <v>0</v>
      </c>
      <c r="U29" s="315">
        <f t="shared" si="10"/>
        <v>2.8684640883977903</v>
      </c>
      <c r="V29" s="315">
        <f t="shared" si="8"/>
        <v>3.5059742647058822</v>
      </c>
      <c r="W29" s="466">
        <f t="shared" si="9"/>
        <v>5.1440773993722164</v>
      </c>
    </row>
    <row r="30" spans="1:23" x14ac:dyDescent="0.25">
      <c r="A30" s="32" t="s">
        <v>26</v>
      </c>
      <c r="C30" s="111">
        <f>VLOOKUP($A30,'Capital Additions'!$A:$AAE,C$1,FALSE)/1000</f>
        <v>10.845189999999999</v>
      </c>
      <c r="D30" s="178">
        <f>VLOOKUP($A30,'Capital Additions'!$A:$AAE,D$1,FALSE)/1000</f>
        <v>3.8367399999999998</v>
      </c>
      <c r="E30" s="5">
        <f>VLOOKUP($A30,'Capital Additions'!$A:$AAE,E$1,FALSE)/1000</f>
        <v>17.748999999999999</v>
      </c>
      <c r="F30" s="5">
        <f>VLOOKUP($A30,'Capital Additions'!$A:$AAE,F$1,FALSE)/1000</f>
        <v>10.433</v>
      </c>
      <c r="G30" s="185">
        <f>VLOOKUP($A30,'Capital Additions'!$A:$AAE,G$1,FALSE)/1000</f>
        <v>2.12907</v>
      </c>
      <c r="H30" s="185">
        <f>VLOOKUP($A30,'Capital Additions'!$A:$AAE,H$1,FALSE)/1000</f>
        <v>0</v>
      </c>
      <c r="I30" s="120">
        <f t="shared" si="0"/>
        <v>8.5369524999999982</v>
      </c>
      <c r="J30" s="111">
        <f>VLOOKUP($A30,'Customer Numbers'!$A:$ZZ,J$1,FALSE)/1000</f>
        <v>1.254</v>
      </c>
      <c r="K30" s="178">
        <f>VLOOKUP($A30,'Customer Numbers'!$A:$ZZ,K$1,FALSE)/1000</f>
        <v>1.262</v>
      </c>
      <c r="L30" s="5">
        <f>VLOOKUP($A30,'Customer Numbers'!$A:$ZZ,L$1,FALSE)/1000</f>
        <v>1.244</v>
      </c>
      <c r="M30" s="5">
        <f>VLOOKUP($A30,'Customer Numbers'!$A:$ZZ,M$1,FALSE)/1000</f>
        <v>1.2729999999999999</v>
      </c>
      <c r="N30" s="185">
        <f>VLOOKUP($A30,'Customer Numbers'!$A:$ZZ,N$1,FALSE)/1000</f>
        <v>1.2629999999999999</v>
      </c>
      <c r="O30" s="185">
        <f>VLOOKUP($A30,'Customer Numbers'!$A:$ZZ,O$1,FALSE)/1000</f>
        <v>1.268</v>
      </c>
      <c r="P30" s="120">
        <f t="shared" si="4"/>
        <v>1.262</v>
      </c>
      <c r="Q30" s="151">
        <f t="shared" si="1"/>
        <v>8.6484768740031885</v>
      </c>
      <c r="R30" s="312">
        <f t="shared" si="2"/>
        <v>3.0402060221870046</v>
      </c>
      <c r="S30" s="12">
        <f t="shared" si="10"/>
        <v>14.267684887459806</v>
      </c>
      <c r="T30" s="12">
        <f t="shared" si="10"/>
        <v>8.1956009426551457</v>
      </c>
      <c r="U30" s="315">
        <f t="shared" si="10"/>
        <v>1.6857244655581949</v>
      </c>
      <c r="V30" s="315">
        <f t="shared" si="8"/>
        <v>0</v>
      </c>
      <c r="W30" s="466">
        <f t="shared" si="9"/>
        <v>6.7973040794650377</v>
      </c>
    </row>
    <row r="31" spans="1:23" x14ac:dyDescent="0.25">
      <c r="A31" s="32" t="s">
        <v>27</v>
      </c>
      <c r="C31" s="111">
        <f>VLOOKUP($A31,'Capital Additions'!$A:$AAE,C$1,FALSE)/1000</f>
        <v>40.566000000000003</v>
      </c>
      <c r="D31" s="178">
        <f>VLOOKUP($A31,'Capital Additions'!$A:$AAE,D$1,FALSE)/1000</f>
        <v>14.3</v>
      </c>
      <c r="E31" s="5">
        <f>VLOOKUP($A31,'Capital Additions'!$A:$AAE,E$1,FALSE)/1000</f>
        <v>12.851119999999998</v>
      </c>
      <c r="F31" s="5">
        <f>VLOOKUP($A31,'Capital Additions'!$A:$AAE,F$1,FALSE)/1000</f>
        <v>46.107800000000005</v>
      </c>
      <c r="G31" s="185">
        <f>VLOOKUP($A31,'Capital Additions'!$A:$AAE,G$1,FALSE)/1000</f>
        <v>41.530660000000005</v>
      </c>
      <c r="H31" s="185">
        <f>VLOOKUP($A31,'Capital Additions'!$A:$AAE,H$1,FALSE)/1000</f>
        <v>57.029410000000006</v>
      </c>
      <c r="I31" s="120">
        <f t="shared" si="0"/>
        <v>34.363798000000003</v>
      </c>
      <c r="J31" s="111">
        <f>VLOOKUP($A31,'Customer Numbers'!$A:$ZZ,J$1,FALSE)/1000</f>
        <v>5.5339999999999998</v>
      </c>
      <c r="K31" s="178">
        <f>VLOOKUP($A31,'Customer Numbers'!$A:$ZZ,K$1,FALSE)/1000</f>
        <v>5.5469999999999997</v>
      </c>
      <c r="L31" s="5">
        <f>VLOOKUP($A31,'Customer Numbers'!$A:$ZZ,L$1,FALSE)/1000</f>
        <v>5.5490000000000004</v>
      </c>
      <c r="M31" s="5">
        <f>VLOOKUP($A31,'Customer Numbers'!$A:$ZZ,M$1,FALSE)/1000</f>
        <v>5.4740000000000002</v>
      </c>
      <c r="N31" s="185">
        <f>VLOOKUP($A31,'Customer Numbers'!$A:$ZZ,N$1,FALSE)/1000</f>
        <v>5.5759999999999996</v>
      </c>
      <c r="O31" s="185">
        <f>VLOOKUP($A31,'Customer Numbers'!$A:$ZZ,O$1,FALSE)/1000</f>
        <v>5.6269999999999998</v>
      </c>
      <c r="P31" s="120">
        <f t="shared" si="4"/>
        <v>5.5545999999999998</v>
      </c>
      <c r="Q31" s="151">
        <f t="shared" si="1"/>
        <v>7.3303216479942179</v>
      </c>
      <c r="R31" s="312">
        <f t="shared" si="2"/>
        <v>2.5779700739138276</v>
      </c>
      <c r="S31" s="12">
        <f t="shared" si="10"/>
        <v>2.3159344025950617</v>
      </c>
      <c r="T31" s="12">
        <f t="shared" si="10"/>
        <v>8.4230544391669717</v>
      </c>
      <c r="U31" s="315">
        <f t="shared" si="10"/>
        <v>7.448109756097562</v>
      </c>
      <c r="V31" s="315">
        <f t="shared" si="8"/>
        <v>10.134958237071265</v>
      </c>
      <c r="W31" s="466">
        <f t="shared" si="9"/>
        <v>6.1800053817689378</v>
      </c>
    </row>
    <row r="32" spans="1:23" x14ac:dyDescent="0.25">
      <c r="A32" s="32" t="s">
        <v>28</v>
      </c>
      <c r="C32" s="111">
        <f>VLOOKUP($A32,'Capital Additions'!$A:$AAE,C$1,FALSE)/1000</f>
        <v>34413.544000000002</v>
      </c>
      <c r="D32" s="178">
        <f>VLOOKUP($A32,'Capital Additions'!$A:$AAE,D$1,FALSE)/1000</f>
        <v>74578.688999999998</v>
      </c>
      <c r="E32" s="5">
        <f>VLOOKUP($A32,'Capital Additions'!$A:$AAE,E$1,FALSE)/1000</f>
        <v>85446.845000000001</v>
      </c>
      <c r="F32" s="481">
        <f>AVERAGE(E32,G32)</f>
        <v>93701.207595000247</v>
      </c>
      <c r="G32" s="185">
        <f>VLOOKUP($A32,'Capital Additions'!$A:$AAE,G$1,FALSE)/1000</f>
        <v>101955.57019000048</v>
      </c>
      <c r="H32" s="185">
        <f>VLOOKUP($A32,'Capital Additions'!$A:$AAE,H$1,FALSE)/1000</f>
        <v>107089.46565</v>
      </c>
      <c r="I32" s="120">
        <f t="shared" si="0"/>
        <v>92554.355487000154</v>
      </c>
      <c r="J32" s="111">
        <f>VLOOKUP($A32,'Customer Numbers'!$A:$ZZ,J$1,FALSE)/1000</f>
        <v>1371.6369999999999</v>
      </c>
      <c r="K32" s="178">
        <f>VLOOKUP($A32,'Customer Numbers'!$A:$ZZ,K$1,FALSE)/1000</f>
        <v>1385.191</v>
      </c>
      <c r="L32" s="5">
        <f>VLOOKUP($A32,'Customer Numbers'!$A:$ZZ,L$1,FALSE)/1000</f>
        <v>1394.5930000000001</v>
      </c>
      <c r="M32" s="5">
        <f>VLOOKUP($A32,'Customer Numbers'!$A:$ZZ,M$1,FALSE)/1000</f>
        <v>1412.14</v>
      </c>
      <c r="N32" s="185">
        <f>VLOOKUP($A32,'Customer Numbers'!$A:$ZZ,N$1,FALSE)/1000</f>
        <v>1424.4110000000001</v>
      </c>
      <c r="O32" s="185">
        <f>VLOOKUP($A32,'Customer Numbers'!$A:$ZZ,O$1,FALSE)/1000</f>
        <v>1440.43</v>
      </c>
      <c r="P32" s="120">
        <f t="shared" si="4"/>
        <v>1411.3530000000001</v>
      </c>
      <c r="Q32" s="151">
        <f t="shared" si="1"/>
        <v>25.089396101155046</v>
      </c>
      <c r="R32" s="312">
        <f t="shared" si="2"/>
        <v>53.84000401388689</v>
      </c>
      <c r="S32" s="12">
        <f t="shared" ref="S32:T59" si="11">E32/L32</f>
        <v>61.270094572394953</v>
      </c>
      <c r="T32" s="12">
        <f t="shared" si="11"/>
        <v>66.354049594941188</v>
      </c>
      <c r="U32" s="315">
        <f t="shared" ref="U32:U59" si="12">G32/N32</f>
        <v>71.577353860648699</v>
      </c>
      <c r="V32" s="315">
        <f t="shared" si="8"/>
        <v>74.345484091555988</v>
      </c>
      <c r="W32" s="466">
        <f t="shared" si="9"/>
        <v>65.477397226685554</v>
      </c>
    </row>
    <row r="33" spans="1:23" x14ac:dyDescent="0.25">
      <c r="A33" s="32" t="s">
        <v>29</v>
      </c>
      <c r="C33" s="111">
        <f>VLOOKUP($A33,'Capital Additions'!$A:$AAE,C$1,FALSE)/1000</f>
        <v>2319.1010000000001</v>
      </c>
      <c r="D33" s="178">
        <f>VLOOKUP($A33,'Capital Additions'!$A:$AAE,D$1,FALSE)/1000</f>
        <v>2940.3980000000001</v>
      </c>
      <c r="E33" s="5">
        <f>VLOOKUP($A33,'Capital Additions'!$A:$AAE,E$1,FALSE)/1000</f>
        <v>5261.1589999999997</v>
      </c>
      <c r="F33" s="5">
        <f>VLOOKUP($A33,'Capital Additions'!$A:$AAE,F$1,FALSE)/1000</f>
        <v>3560.8723300000001</v>
      </c>
      <c r="G33" s="185">
        <f>VLOOKUP($A33,'Capital Additions'!$A:$AAE,G$1,FALSE)/1000</f>
        <v>4909.8655499999995</v>
      </c>
      <c r="H33" s="185">
        <f>VLOOKUP($A33,'Capital Additions'!$A:$AAE,H$1,FALSE)/1000</f>
        <v>2942.431</v>
      </c>
      <c r="I33" s="120">
        <f t="shared" si="0"/>
        <v>3922.9451760000002</v>
      </c>
      <c r="J33" s="111">
        <f>VLOOKUP($A33,'Customer Numbers'!$A:$ZZ,J$1,FALSE)/1000</f>
        <v>331.77699999999999</v>
      </c>
      <c r="K33" s="178">
        <f>VLOOKUP($A33,'Customer Numbers'!$A:$ZZ,K$1,FALSE)/1000</f>
        <v>335.32</v>
      </c>
      <c r="L33" s="5">
        <f>VLOOKUP($A33,'Customer Numbers'!$A:$ZZ,L$1,FALSE)/1000</f>
        <v>339.77100000000002</v>
      </c>
      <c r="M33" s="5">
        <f>VLOOKUP($A33,'Customer Numbers'!$A:$ZZ,M$1,FALSE)/1000</f>
        <v>346.34699999999998</v>
      </c>
      <c r="N33" s="185">
        <f>VLOOKUP($A33,'Customer Numbers'!$A:$ZZ,N$1,FALSE)/1000</f>
        <v>353.315</v>
      </c>
      <c r="O33" s="185">
        <f>VLOOKUP($A33,'Customer Numbers'!$A:$ZZ,O$1,FALSE)/1000</f>
        <v>358.90100000000001</v>
      </c>
      <c r="P33" s="120">
        <f t="shared" si="4"/>
        <v>346.73079999999999</v>
      </c>
      <c r="Q33" s="151">
        <f t="shared" si="1"/>
        <v>6.9899390253091696</v>
      </c>
      <c r="R33" s="312">
        <f t="shared" si="2"/>
        <v>8.7689311702254571</v>
      </c>
      <c r="S33" s="12">
        <f t="shared" si="11"/>
        <v>15.484426275344275</v>
      </c>
      <c r="T33" s="12">
        <f t="shared" ref="T33:T50" si="13">F33/M33</f>
        <v>10.281227583897076</v>
      </c>
      <c r="U33" s="315">
        <f t="shared" si="12"/>
        <v>13.896566944511271</v>
      </c>
      <c r="V33" s="315">
        <f t="shared" si="8"/>
        <v>8.1984474827320071</v>
      </c>
      <c r="W33" s="466">
        <f t="shared" si="9"/>
        <v>11.325919891342018</v>
      </c>
    </row>
    <row r="34" spans="1:23" x14ac:dyDescent="0.25">
      <c r="A34" s="32" t="s">
        <v>30</v>
      </c>
      <c r="C34" s="111">
        <f>VLOOKUP($A34,'Capital Additions'!$A:$AAE,C$1,FALSE)/1000</f>
        <v>346.37450999999999</v>
      </c>
      <c r="D34" s="178">
        <f>VLOOKUP($A34,'Capital Additions'!$A:$AAE,D$1,FALSE)/1000</f>
        <v>303.48090999999999</v>
      </c>
      <c r="E34" s="5">
        <f>VLOOKUP($A34,'Capital Additions'!$A:$AAE,E$1,FALSE)/1000</f>
        <v>186.79223000000002</v>
      </c>
      <c r="F34" s="5">
        <f>VLOOKUP($A34,'Capital Additions'!$A:$AAE,F$1,FALSE)/1000</f>
        <v>262.25290000000001</v>
      </c>
      <c r="G34" s="185">
        <f>VLOOKUP($A34,'Capital Additions'!$A:$AAE,G$1,FALSE)/1000</f>
        <v>268.89109000000002</v>
      </c>
      <c r="H34" s="185">
        <f>VLOOKUP($A34,'Capital Additions'!$A:$AAE,H$1,FALSE)/1000</f>
        <v>228.49600000000001</v>
      </c>
      <c r="I34" s="120">
        <f t="shared" si="0"/>
        <v>249.98262600000004</v>
      </c>
      <c r="J34" s="111">
        <f>VLOOKUP($A34,'Customer Numbers'!$A:$ZZ,J$1,FALSE)/1000</f>
        <v>17.228000000000002</v>
      </c>
      <c r="K34" s="178">
        <f>VLOOKUP($A34,'Customer Numbers'!$A:$ZZ,K$1,FALSE)/1000</f>
        <v>18.163</v>
      </c>
      <c r="L34" s="5">
        <f>VLOOKUP($A34,'Customer Numbers'!$A:$ZZ,L$1,FALSE)/1000</f>
        <v>18.632000000000001</v>
      </c>
      <c r="M34" s="5">
        <f>VLOOKUP($A34,'Customer Numbers'!$A:$ZZ,M$1,FALSE)/1000</f>
        <v>19.280999999999999</v>
      </c>
      <c r="N34" s="185">
        <f>VLOOKUP($A34,'Customer Numbers'!$A:$ZZ,N$1,FALSE)/1000</f>
        <v>19.702999999999999</v>
      </c>
      <c r="O34" s="185">
        <f>VLOOKUP($A34,'Customer Numbers'!$A:$ZZ,O$1,FALSE)/1000</f>
        <v>20.513000000000002</v>
      </c>
      <c r="P34" s="120">
        <f t="shared" si="4"/>
        <v>19.258400000000002</v>
      </c>
      <c r="Q34" s="151">
        <f t="shared" si="1"/>
        <v>20.105323310889247</v>
      </c>
      <c r="R34" s="312">
        <f t="shared" si="2"/>
        <v>16.708743599625613</v>
      </c>
      <c r="S34" s="12">
        <f t="shared" si="11"/>
        <v>10.025345105195363</v>
      </c>
      <c r="T34" s="12">
        <f t="shared" si="13"/>
        <v>13.601623359784245</v>
      </c>
      <c r="U34" s="315">
        <f t="shared" si="12"/>
        <v>13.647215652438716</v>
      </c>
      <c r="V34" s="315">
        <f t="shared" si="8"/>
        <v>11.139082533027835</v>
      </c>
      <c r="W34" s="466">
        <f t="shared" si="9"/>
        <v>13.024402050014354</v>
      </c>
    </row>
    <row r="35" spans="1:23" x14ac:dyDescent="0.25">
      <c r="A35" s="32" t="s">
        <v>31</v>
      </c>
      <c r="C35" s="111">
        <f>VLOOKUP($A35,'Capital Additions'!$A:$AAE,C$1,FALSE)/1000</f>
        <v>310.5849299999997</v>
      </c>
      <c r="D35" s="178">
        <f>VLOOKUP($A35,'Capital Additions'!$A:$AAE,D$1,FALSE)/1000</f>
        <v>223.06117</v>
      </c>
      <c r="E35" s="5">
        <f>VLOOKUP($A35,'Capital Additions'!$A:$AAE,E$1,FALSE)/1000</f>
        <v>307.8110599999996</v>
      </c>
      <c r="F35" s="5">
        <f>VLOOKUP($A35,'Capital Additions'!$A:$AAE,F$1,FALSE)/1000</f>
        <v>361.140459999999</v>
      </c>
      <c r="G35" s="185">
        <f>VLOOKUP($A35,'Capital Additions'!$A:$AAE,G$1,FALSE)/1000</f>
        <v>160.40799999999999</v>
      </c>
      <c r="H35" s="185">
        <f>VLOOKUP($A35,'Capital Additions'!$A:$AAE,H$1,FALSE)/1000</f>
        <v>176.33699999999999</v>
      </c>
      <c r="I35" s="120">
        <f t="shared" si="0"/>
        <v>245.7515379999997</v>
      </c>
      <c r="J35" s="111">
        <f>VLOOKUP($A35,'Customer Numbers'!$A:$ZZ,J$1,FALSE)/1000</f>
        <v>27.582000000000001</v>
      </c>
      <c r="K35" s="178">
        <f>VLOOKUP($A35,'Customer Numbers'!$A:$ZZ,K$1,FALSE)/1000</f>
        <v>27.658000000000001</v>
      </c>
      <c r="L35" s="5">
        <f>VLOOKUP($A35,'Customer Numbers'!$A:$ZZ,L$1,FALSE)/1000</f>
        <v>27.777999999999999</v>
      </c>
      <c r="M35" s="5">
        <f>VLOOKUP($A35,'Customer Numbers'!$A:$ZZ,M$1,FALSE)/1000</f>
        <v>27.718</v>
      </c>
      <c r="N35" s="185">
        <f>VLOOKUP($A35,'Customer Numbers'!$A:$ZZ,N$1,FALSE)/1000</f>
        <v>27.994</v>
      </c>
      <c r="O35" s="185">
        <f>VLOOKUP($A35,'Customer Numbers'!$A:$ZZ,O$1,FALSE)/1000</f>
        <v>27.992000000000001</v>
      </c>
      <c r="P35" s="120">
        <f t="shared" si="4"/>
        <v>27.827999999999996</v>
      </c>
      <c r="Q35" s="151">
        <f t="shared" si="1"/>
        <v>11.260420926691308</v>
      </c>
      <c r="R35" s="312">
        <f t="shared" si="2"/>
        <v>8.0649783064574443</v>
      </c>
      <c r="S35" s="12">
        <f t="shared" si="11"/>
        <v>11.081109511123897</v>
      </c>
      <c r="T35" s="12">
        <f t="shared" si="13"/>
        <v>13.029095172811855</v>
      </c>
      <c r="U35" s="315">
        <f t="shared" si="12"/>
        <v>5.7300850182181895</v>
      </c>
      <c r="V35" s="315">
        <f t="shared" si="8"/>
        <v>6.2995498713918252</v>
      </c>
      <c r="W35" s="466">
        <f t="shared" si="9"/>
        <v>8.8409635760006431</v>
      </c>
    </row>
    <row r="36" spans="1:23" x14ac:dyDescent="0.25">
      <c r="A36" s="32" t="s">
        <v>33</v>
      </c>
      <c r="C36" s="111">
        <f>VLOOKUP($A36,'Capital Additions'!$A:$AAE,C$1,FALSE)/1000</f>
        <v>100.19690999999996</v>
      </c>
      <c r="D36" s="178">
        <f>VLOOKUP($A36,'Capital Additions'!$A:$AAE,D$1,FALSE)/1000</f>
        <v>160.94747000000001</v>
      </c>
      <c r="E36" s="5">
        <f>VLOOKUP($A36,'Capital Additions'!$A:$AAE,E$1,FALSE)/1000</f>
        <v>137.40887000000001</v>
      </c>
      <c r="F36" s="5">
        <f>VLOOKUP($A36,'Capital Additions'!$A:$AAE,F$1,FALSE)/1000</f>
        <v>89.219759999999994</v>
      </c>
      <c r="G36" s="185">
        <f>VLOOKUP($A36,'Capital Additions'!$A:$AAE,G$1,FALSE)/1000</f>
        <v>36.461399999999998</v>
      </c>
      <c r="H36" s="185">
        <f>VLOOKUP($A36,'Capital Additions'!$A:$AAE,H$1,FALSE)/1000</f>
        <v>150.70588000000001</v>
      </c>
      <c r="I36" s="120">
        <f t="shared" si="0"/>
        <v>114.94867600000001</v>
      </c>
      <c r="J36" s="111">
        <f>VLOOKUP($A36,'Customer Numbers'!$A:$ZZ,J$1,FALSE)/1000</f>
        <v>10.349</v>
      </c>
      <c r="K36" s="178">
        <f>VLOOKUP($A36,'Customer Numbers'!$A:$ZZ,K$1,FALSE)/1000</f>
        <v>10.45</v>
      </c>
      <c r="L36" s="5">
        <f>VLOOKUP($A36,'Customer Numbers'!$A:$ZZ,L$1,FALSE)/1000</f>
        <v>10.545999999999999</v>
      </c>
      <c r="M36" s="5">
        <f>VLOOKUP($A36,'Customer Numbers'!$A:$ZZ,M$1,FALSE)/1000</f>
        <v>10.638999999999999</v>
      </c>
      <c r="N36" s="185">
        <f>VLOOKUP($A36,'Customer Numbers'!$A:$ZZ,N$1,FALSE)/1000</f>
        <v>10.756</v>
      </c>
      <c r="O36" s="185">
        <f>VLOOKUP($A36,'Customer Numbers'!$A:$ZZ,O$1,FALSE)/1000</f>
        <v>10.835000000000001</v>
      </c>
      <c r="P36" s="120">
        <f t="shared" si="4"/>
        <v>10.645199999999999</v>
      </c>
      <c r="Q36" s="151">
        <f t="shared" si="1"/>
        <v>9.6817963088221042</v>
      </c>
      <c r="R36" s="312">
        <f t="shared" si="2"/>
        <v>15.40167177033493</v>
      </c>
      <c r="S36" s="12">
        <f t="shared" si="11"/>
        <v>13.029477527024465</v>
      </c>
      <c r="T36" s="12">
        <f t="shared" si="13"/>
        <v>8.3861039571388289</v>
      </c>
      <c r="U36" s="315">
        <f t="shared" si="12"/>
        <v>3.3898661212346592</v>
      </c>
      <c r="V36" s="315">
        <f t="shared" si="8"/>
        <v>13.90917212736502</v>
      </c>
      <c r="W36" s="466">
        <f t="shared" si="9"/>
        <v>10.823258300619582</v>
      </c>
    </row>
    <row r="37" spans="1:23" x14ac:dyDescent="0.25">
      <c r="A37" s="32" t="s">
        <v>34</v>
      </c>
      <c r="C37" s="111">
        <f>VLOOKUP($A37,'Capital Additions'!$A:$AAE,C$1,FALSE)/1000</f>
        <v>169.40282999999999</v>
      </c>
      <c r="D37" s="178">
        <f>VLOOKUP($A37,'Capital Additions'!$A:$AAE,D$1,FALSE)/1000</f>
        <v>260.21389999999997</v>
      </c>
      <c r="E37" s="5">
        <f>VLOOKUP($A37,'Capital Additions'!$A:$AAE,E$1,FALSE)/1000</f>
        <v>355.86579999999998</v>
      </c>
      <c r="F37" s="5">
        <f>VLOOKUP($A37,'Capital Additions'!$A:$AAE,F$1,FALSE)/1000</f>
        <v>133.51300000000001</v>
      </c>
      <c r="G37" s="185">
        <f>VLOOKUP($A37,'Capital Additions'!$A:$AAE,G$1,FALSE)/1000</f>
        <v>150.96704</v>
      </c>
      <c r="H37" s="185">
        <f>VLOOKUP($A37,'Capital Additions'!$A:$AAE,H$1,FALSE)/1000</f>
        <v>159.81945999999999</v>
      </c>
      <c r="I37" s="120">
        <f t="shared" si="0"/>
        <v>212.07584000000003</v>
      </c>
      <c r="J37" s="111">
        <f>VLOOKUP($A37,'Customer Numbers'!$A:$ZZ,J$1,FALSE)/1000</f>
        <v>13.491</v>
      </c>
      <c r="K37" s="178">
        <f>VLOOKUP($A37,'Customer Numbers'!$A:$ZZ,K$1,FALSE)/1000</f>
        <v>13.644</v>
      </c>
      <c r="L37" s="5">
        <f>VLOOKUP($A37,'Customer Numbers'!$A:$ZZ,L$1,FALSE)/1000</f>
        <v>13.762</v>
      </c>
      <c r="M37" s="5">
        <f>VLOOKUP($A37,'Customer Numbers'!$A:$ZZ,M$1,FALSE)/1000</f>
        <v>13.936</v>
      </c>
      <c r="N37" s="185">
        <f>VLOOKUP($A37,'Customer Numbers'!$A:$ZZ,N$1,FALSE)/1000</f>
        <v>14.18</v>
      </c>
      <c r="O37" s="185">
        <f>VLOOKUP($A37,'Customer Numbers'!$A:$ZZ,O$1,FALSE)/1000</f>
        <v>14.351000000000001</v>
      </c>
      <c r="P37" s="120">
        <f t="shared" si="4"/>
        <v>13.974600000000001</v>
      </c>
      <c r="Q37" s="151">
        <f t="shared" si="1"/>
        <v>12.556728930398043</v>
      </c>
      <c r="R37" s="312">
        <f t="shared" si="2"/>
        <v>19.071672530049835</v>
      </c>
      <c r="S37" s="12">
        <f t="shared" si="11"/>
        <v>25.858581601511407</v>
      </c>
      <c r="T37" s="12">
        <f t="shared" si="13"/>
        <v>9.5804391504018369</v>
      </c>
      <c r="U37" s="315">
        <f t="shared" si="12"/>
        <v>10.646476727785613</v>
      </c>
      <c r="V37" s="315">
        <f t="shared" si="8"/>
        <v>11.136468538777784</v>
      </c>
      <c r="W37" s="466">
        <f t="shared" si="9"/>
        <v>15.258727709705294</v>
      </c>
    </row>
    <row r="38" spans="1:23" x14ac:dyDescent="0.25">
      <c r="A38" s="32" t="s">
        <v>35</v>
      </c>
      <c r="C38" s="111">
        <f>VLOOKUP($A38,'Capital Additions'!$A:$AAE,C$1,FALSE)/1000</f>
        <v>2031.5727400000005</v>
      </c>
      <c r="D38" s="178">
        <f>VLOOKUP($A38,'Capital Additions'!$A:$AAE,D$1,FALSE)/1000</f>
        <v>1269.2942300000002</v>
      </c>
      <c r="E38" s="5">
        <f>VLOOKUP($A38,'Capital Additions'!$A:$AAE,E$1,FALSE)/1000</f>
        <v>1604.93587</v>
      </c>
      <c r="F38" s="5">
        <f>VLOOKUP($A38,'Capital Additions'!$A:$AAE,F$1,FALSE)/1000</f>
        <v>1480.5039099999999</v>
      </c>
      <c r="G38" s="185">
        <f>VLOOKUP($A38,'Capital Additions'!$A:$AAE,G$1,FALSE)/1000</f>
        <v>1210.2982400000001</v>
      </c>
      <c r="H38" s="185">
        <f>VLOOKUP($A38,'Capital Additions'!$A:$AAE,H$1,FALSE)/1000</f>
        <v>731.02634</v>
      </c>
      <c r="I38" s="120">
        <f t="shared" ref="I38:I59" si="14">AVERAGEIF(D38:H38,"&lt;&gt;0")</f>
        <v>1259.211718</v>
      </c>
      <c r="J38" s="111">
        <f>VLOOKUP($A38,'Customer Numbers'!$A:$ZZ,J$1,FALSE)/1000</f>
        <v>157.18799999999999</v>
      </c>
      <c r="K38" s="178">
        <f>VLOOKUP($A38,'Customer Numbers'!$A:$ZZ,K$1,FALSE)/1000</f>
        <v>159.03899999999999</v>
      </c>
      <c r="L38" s="5">
        <f>VLOOKUP($A38,'Customer Numbers'!$A:$ZZ,L$1,FALSE)/1000</f>
        <v>160.59800000000001</v>
      </c>
      <c r="M38" s="5">
        <f>VLOOKUP($A38,'Customer Numbers'!$A:$ZZ,M$1,FALSE)/1000</f>
        <v>162.13999999999999</v>
      </c>
      <c r="N38" s="185">
        <f>VLOOKUP($A38,'Customer Numbers'!$A:$ZZ,N$1,FALSE)/1000</f>
        <v>164.13800000000001</v>
      </c>
      <c r="O38" s="185">
        <f>VLOOKUP($A38,'Customer Numbers'!$A:$ZZ,O$1,FALSE)/1000</f>
        <v>166.04400000000001</v>
      </c>
      <c r="P38" s="120">
        <f t="shared" si="4"/>
        <v>162.39179999999999</v>
      </c>
      <c r="Q38" s="151">
        <f t="shared" ref="Q38:Q59" si="15">C38/J38</f>
        <v>12.924477313789861</v>
      </c>
      <c r="R38" s="312">
        <f t="shared" ref="R38:R59" si="16">D38/K38</f>
        <v>7.9810249687183665</v>
      </c>
      <c r="S38" s="12">
        <f t="shared" si="11"/>
        <v>9.9934984869051906</v>
      </c>
      <c r="T38" s="12">
        <f t="shared" si="13"/>
        <v>9.1310220180091282</v>
      </c>
      <c r="U38" s="315">
        <f t="shared" si="12"/>
        <v>7.3736626497215756</v>
      </c>
      <c r="V38" s="315">
        <f t="shared" si="8"/>
        <v>4.4026061766760618</v>
      </c>
      <c r="W38" s="466">
        <f t="shared" si="9"/>
        <v>7.7763628600060644</v>
      </c>
    </row>
    <row r="39" spans="1:23" x14ac:dyDescent="0.25">
      <c r="A39" s="32" t="s">
        <v>36</v>
      </c>
      <c r="C39" s="111">
        <f>VLOOKUP($A39,'Capital Additions'!$A:$AAE,C$1,FALSE)/1000</f>
        <v>1031.56774</v>
      </c>
      <c r="D39" s="178">
        <f>VLOOKUP($A39,'Capital Additions'!$A:$AAE,D$1,FALSE)/1000</f>
        <v>1486.19544</v>
      </c>
      <c r="E39" s="5">
        <f>VLOOKUP($A39,'Capital Additions'!$A:$AAE,E$1,FALSE)/1000</f>
        <v>1215.5525600000001</v>
      </c>
      <c r="F39" s="5">
        <f>VLOOKUP($A39,'Capital Additions'!$A:$AAE,F$1,FALSE)/1000</f>
        <v>1279.9996599999999</v>
      </c>
      <c r="G39" s="185">
        <f>VLOOKUP($A39,'Capital Additions'!$A:$AAE,G$1,FALSE)/1000</f>
        <v>1172.1859999999999</v>
      </c>
      <c r="H39" s="185">
        <f>VLOOKUP($A39,'Capital Additions'!$A:$AAE,H$1,FALSE)/1000</f>
        <v>1030.1909000000001</v>
      </c>
      <c r="I39" s="120">
        <f t="shared" si="14"/>
        <v>1236.824912</v>
      </c>
      <c r="J39" s="111">
        <f>VLOOKUP($A39,'Customer Numbers'!$A:$ZZ,J$1,FALSE)/1000</f>
        <v>37.895000000000003</v>
      </c>
      <c r="K39" s="178">
        <f>VLOOKUP($A39,'Customer Numbers'!$A:$ZZ,K$1,FALSE)/1000</f>
        <v>39.579000000000001</v>
      </c>
      <c r="L39" s="5">
        <f>VLOOKUP($A39,'Customer Numbers'!$A:$ZZ,L$1,FALSE)/1000</f>
        <v>40.387999999999998</v>
      </c>
      <c r="M39" s="5">
        <f>VLOOKUP($A39,'Customer Numbers'!$A:$ZZ,M$1,FALSE)/1000</f>
        <v>41.220999999999997</v>
      </c>
      <c r="N39" s="185">
        <f>VLOOKUP($A39,'Customer Numbers'!$A:$ZZ,N$1,FALSE)/1000</f>
        <v>42.082000000000001</v>
      </c>
      <c r="O39" s="185">
        <f>VLOOKUP($A39,'Customer Numbers'!$A:$ZZ,O$1,FALSE)/1000</f>
        <v>42.634</v>
      </c>
      <c r="P39" s="120">
        <f t="shared" si="4"/>
        <v>41.180799999999998</v>
      </c>
      <c r="Q39" s="151">
        <f t="shared" si="15"/>
        <v>27.221737432378937</v>
      </c>
      <c r="R39" s="312">
        <f t="shared" si="16"/>
        <v>37.550100811036152</v>
      </c>
      <c r="S39" s="12">
        <f t="shared" si="11"/>
        <v>30.096874319104689</v>
      </c>
      <c r="T39" s="12">
        <f t="shared" si="13"/>
        <v>31.052125372989497</v>
      </c>
      <c r="U39" s="315">
        <f t="shared" si="12"/>
        <v>27.854807281022762</v>
      </c>
      <c r="V39" s="315">
        <f t="shared" si="8"/>
        <v>24.163599474597738</v>
      </c>
      <c r="W39" s="466">
        <f t="shared" si="9"/>
        <v>30.143501451750165</v>
      </c>
    </row>
    <row r="40" spans="1:23" x14ac:dyDescent="0.25">
      <c r="A40" s="32" t="s">
        <v>37</v>
      </c>
      <c r="C40" s="111">
        <f>VLOOKUP($A40,'Capital Additions'!$A:$AAE,C$1,FALSE)/1000</f>
        <v>338.2094100000001</v>
      </c>
      <c r="D40" s="178">
        <f>VLOOKUP($A40,'Capital Additions'!$A:$AAE,D$1,FALSE)/1000</f>
        <v>164.49169000000001</v>
      </c>
      <c r="E40" s="5">
        <f>VLOOKUP($A40,'Capital Additions'!$A:$AAE,E$1,FALSE)/1000</f>
        <v>120.51554</v>
      </c>
      <c r="F40" s="5">
        <f>VLOOKUP($A40,'Capital Additions'!$A:$AAE,F$1,FALSE)/1000</f>
        <v>385.71474999999998</v>
      </c>
      <c r="G40" s="185">
        <f>VLOOKUP($A40,'Capital Additions'!$A:$AAE,G$1,FALSE)/1000</f>
        <v>468.71121999999929</v>
      </c>
      <c r="H40" s="185">
        <f>VLOOKUP($A40,'Capital Additions'!$A:$AAE,H$1,FALSE)/1000</f>
        <v>282.796570000001</v>
      </c>
      <c r="I40" s="120">
        <f t="shared" si="14"/>
        <v>284.44595400000009</v>
      </c>
      <c r="J40" s="111">
        <f>VLOOKUP($A40,'Customer Numbers'!$A:$ZZ,J$1,FALSE)/1000</f>
        <v>42.978999999999999</v>
      </c>
      <c r="K40" s="178">
        <f>VLOOKUP($A40,'Customer Numbers'!$A:$ZZ,K$1,FALSE)/1000</f>
        <v>43.524000000000001</v>
      </c>
      <c r="L40" s="5">
        <f>VLOOKUP($A40,'Customer Numbers'!$A:$ZZ,L$1,FALSE)/1000</f>
        <v>43.930999999999997</v>
      </c>
      <c r="M40" s="5">
        <f>VLOOKUP($A40,'Customer Numbers'!$A:$ZZ,M$1,FALSE)/1000</f>
        <v>44.186999999999998</v>
      </c>
      <c r="N40" s="185">
        <f>VLOOKUP($A40,'Customer Numbers'!$A:$ZZ,N$1,FALSE)/1000</f>
        <v>44.518999999999998</v>
      </c>
      <c r="O40" s="185">
        <f>VLOOKUP($A40,'Customer Numbers'!$A:$ZZ,O$1,FALSE)/1000</f>
        <v>44.795000000000002</v>
      </c>
      <c r="P40" s="120">
        <f t="shared" si="4"/>
        <v>44.191200000000002</v>
      </c>
      <c r="Q40" s="151">
        <f t="shared" si="15"/>
        <v>7.8691782033085955</v>
      </c>
      <c r="R40" s="312">
        <f t="shared" si="16"/>
        <v>3.7793330116717212</v>
      </c>
      <c r="S40" s="12">
        <f t="shared" si="11"/>
        <v>2.7432915253465664</v>
      </c>
      <c r="T40" s="12">
        <f t="shared" si="13"/>
        <v>8.7291454500192369</v>
      </c>
      <c r="U40" s="315">
        <f t="shared" si="12"/>
        <v>10.52834115770793</v>
      </c>
      <c r="V40" s="315">
        <f t="shared" si="8"/>
        <v>6.3131280276816826</v>
      </c>
      <c r="W40" s="466">
        <f t="shared" si="9"/>
        <v>6.4186478344854283</v>
      </c>
    </row>
    <row r="41" spans="1:23" x14ac:dyDescent="0.25">
      <c r="A41" s="32" t="s">
        <v>38</v>
      </c>
      <c r="C41" s="111">
        <f>VLOOKUP($A41,'Capital Additions'!$A:$AAE,C$1,FALSE)/1000</f>
        <v>939.2753100000001</v>
      </c>
      <c r="D41" s="178">
        <f>VLOOKUP($A41,'Capital Additions'!$A:$AAE,D$1,FALSE)/1000</f>
        <v>1055.4804000000011</v>
      </c>
      <c r="E41" s="5">
        <f>VLOOKUP($A41,'Capital Additions'!$A:$AAE,E$1,FALSE)/1000</f>
        <v>1195.3590800000002</v>
      </c>
      <c r="F41" s="5">
        <f>VLOOKUP($A41,'Capital Additions'!$A:$AAE,F$1,FALSE)/1000</f>
        <v>786.62987999999996</v>
      </c>
      <c r="G41" s="185">
        <f>VLOOKUP($A41,'Capital Additions'!$A:$AAE,G$1,FALSE)/1000</f>
        <v>1415.1707900000001</v>
      </c>
      <c r="H41" s="185">
        <f>VLOOKUP($A41,'Capital Additions'!$A:$AAE,H$1,FALSE)/1000</f>
        <v>857.23285999999996</v>
      </c>
      <c r="I41" s="120">
        <f t="shared" si="14"/>
        <v>1061.9746020000002</v>
      </c>
      <c r="J41" s="111">
        <f>VLOOKUP($A41,'Customer Numbers'!$A:$ZZ,J$1,FALSE)/1000</f>
        <v>54.918999999999997</v>
      </c>
      <c r="K41" s="178">
        <f>VLOOKUP($A41,'Customer Numbers'!$A:$ZZ,K$1,FALSE)/1000</f>
        <v>55.593000000000004</v>
      </c>
      <c r="L41" s="5">
        <f>VLOOKUP($A41,'Customer Numbers'!$A:$ZZ,L$1,FALSE)/1000</f>
        <v>56.067</v>
      </c>
      <c r="M41" s="5">
        <f>VLOOKUP($A41,'Customer Numbers'!$A:$ZZ,M$1,FALSE)/1000</f>
        <v>56.972999999999999</v>
      </c>
      <c r="N41" s="185">
        <f>VLOOKUP($A41,'Customer Numbers'!$A:$ZZ,N$1,FALSE)/1000</f>
        <v>57.768999999999998</v>
      </c>
      <c r="O41" s="185">
        <f>VLOOKUP($A41,'Customer Numbers'!$A:$ZZ,O$1,FALSE)/1000</f>
        <v>58.225999999999999</v>
      </c>
      <c r="P41" s="120">
        <f t="shared" si="4"/>
        <v>56.925599999999996</v>
      </c>
      <c r="Q41" s="151">
        <f t="shared" si="15"/>
        <v>17.102920847065683</v>
      </c>
      <c r="R41" s="312">
        <f t="shared" si="16"/>
        <v>18.985850736603545</v>
      </c>
      <c r="S41" s="12">
        <f t="shared" si="11"/>
        <v>21.320189772950222</v>
      </c>
      <c r="T41" s="12">
        <f t="shared" si="13"/>
        <v>13.807064398925807</v>
      </c>
      <c r="U41" s="315">
        <f t="shared" si="12"/>
        <v>24.49706226522876</v>
      </c>
      <c r="V41" s="315">
        <f t="shared" si="8"/>
        <v>14.722509875313433</v>
      </c>
      <c r="W41" s="466">
        <f t="shared" si="9"/>
        <v>18.666535409804354</v>
      </c>
    </row>
    <row r="42" spans="1:23" x14ac:dyDescent="0.25">
      <c r="A42" s="32" t="s">
        <v>39</v>
      </c>
      <c r="C42" s="111">
        <f>VLOOKUP($A42,'Capital Additions'!$A:$AAE,C$1,FALSE)/1000</f>
        <v>79.766999999999996</v>
      </c>
      <c r="D42" s="178">
        <f>VLOOKUP($A42,'Capital Additions'!$A:$AAE,D$1,FALSE)/1000</f>
        <v>116.14961</v>
      </c>
      <c r="E42" s="5">
        <f>VLOOKUP($A42,'Capital Additions'!$A:$AAE,E$1,FALSE)/1000</f>
        <v>127.00467999999999</v>
      </c>
      <c r="F42" s="5">
        <f>VLOOKUP($A42,'Capital Additions'!$A:$AAE,F$1,FALSE)/1000</f>
        <v>148.99798999999999</v>
      </c>
      <c r="G42" s="185">
        <f>VLOOKUP($A42,'Capital Additions'!$A:$AAE,G$1,FALSE)/1000</f>
        <v>108.18136</v>
      </c>
      <c r="H42" s="185">
        <f>VLOOKUP($A42,'Capital Additions'!$A:$AAE,H$1,FALSE)/1000</f>
        <v>62.440619999999996</v>
      </c>
      <c r="I42" s="120">
        <f t="shared" si="14"/>
        <v>112.55485200000001</v>
      </c>
      <c r="J42" s="111">
        <f>VLOOKUP($A42,'Customer Numbers'!$A:$ZZ,J$1,FALSE)/1000</f>
        <v>9.3770000000000007</v>
      </c>
      <c r="K42" s="178">
        <f>VLOOKUP($A42,'Customer Numbers'!$A:$ZZ,K$1,FALSE)/1000</f>
        <v>9.4610000000000003</v>
      </c>
      <c r="L42" s="5">
        <f>VLOOKUP($A42,'Customer Numbers'!$A:$ZZ,L$1,FALSE)/1000</f>
        <v>9.5579999999999998</v>
      </c>
      <c r="M42" s="5">
        <f>VLOOKUP($A42,'Customer Numbers'!$A:$ZZ,M$1,FALSE)/1000</f>
        <v>9.6319999999999997</v>
      </c>
      <c r="N42" s="185">
        <f>VLOOKUP($A42,'Customer Numbers'!$A:$ZZ,N$1,FALSE)/1000</f>
        <v>9.7309999999999999</v>
      </c>
      <c r="O42" s="185">
        <f>VLOOKUP($A42,'Customer Numbers'!$A:$ZZ,O$1,FALSE)/1000</f>
        <v>9.8160000000000007</v>
      </c>
      <c r="P42" s="120">
        <f t="shared" si="4"/>
        <v>9.6395999999999997</v>
      </c>
      <c r="Q42" s="151">
        <f t="shared" si="15"/>
        <v>8.5066652447477864</v>
      </c>
      <c r="R42" s="312">
        <f t="shared" si="16"/>
        <v>12.276673713138145</v>
      </c>
      <c r="S42" s="12">
        <f t="shared" si="11"/>
        <v>13.287788240217619</v>
      </c>
      <c r="T42" s="12">
        <f t="shared" si="13"/>
        <v>15.469060423588038</v>
      </c>
      <c r="U42" s="315">
        <f t="shared" si="12"/>
        <v>11.117188367074299</v>
      </c>
      <c r="V42" s="315">
        <f t="shared" si="8"/>
        <v>6.3611063569682145</v>
      </c>
      <c r="W42" s="466">
        <f t="shared" si="9"/>
        <v>11.702363420197262</v>
      </c>
    </row>
    <row r="43" spans="1:23" x14ac:dyDescent="0.25">
      <c r="A43" s="32" t="s">
        <v>40</v>
      </c>
      <c r="C43" s="111">
        <f>VLOOKUP($A43,'Capital Additions'!$A:$AAE,C$1,FALSE)/1000</f>
        <v>207.94259000000002</v>
      </c>
      <c r="D43" s="178">
        <f>VLOOKUP($A43,'Capital Additions'!$A:$AAE,D$1,FALSE)/1000</f>
        <v>124.40133999999999</v>
      </c>
      <c r="E43" s="5">
        <f>VLOOKUP($A43,'Capital Additions'!$A:$AAE,E$1,FALSE)/1000</f>
        <v>113.69386</v>
      </c>
      <c r="F43" s="5">
        <f>VLOOKUP($A43,'Capital Additions'!$A:$AAE,F$1,FALSE)/1000</f>
        <v>107.56994</v>
      </c>
      <c r="G43" s="185">
        <f>VLOOKUP($A43,'Capital Additions'!$A:$AAE,G$1,FALSE)/1000</f>
        <v>249.13549999999998</v>
      </c>
      <c r="H43" s="185">
        <f>VLOOKUP($A43,'Capital Additions'!$A:$AAE,H$1,FALSE)/1000</f>
        <v>93.497559999999993</v>
      </c>
      <c r="I43" s="120">
        <f t="shared" si="14"/>
        <v>137.65964</v>
      </c>
      <c r="J43" s="111">
        <f>VLOOKUP($A43,'Customer Numbers'!$A:$ZZ,J$1,FALSE)/1000</f>
        <v>27.405000000000001</v>
      </c>
      <c r="K43" s="178">
        <f>VLOOKUP($A43,'Customer Numbers'!$A:$ZZ,K$1,FALSE)/1000</f>
        <v>27.475000000000001</v>
      </c>
      <c r="L43" s="5">
        <f>VLOOKUP($A43,'Customer Numbers'!$A:$ZZ,L$1,FALSE)/1000</f>
        <v>27.463999999999999</v>
      </c>
      <c r="M43" s="5">
        <f>VLOOKUP($A43,'Customer Numbers'!$A:$ZZ,M$1,FALSE)/1000</f>
        <v>27.538</v>
      </c>
      <c r="N43" s="185">
        <f>VLOOKUP($A43,'Customer Numbers'!$A:$ZZ,N$1,FALSE)/1000</f>
        <v>27.628</v>
      </c>
      <c r="O43" s="185">
        <f>VLOOKUP($A43,'Customer Numbers'!$A:$ZZ,O$1,FALSE)/1000</f>
        <v>27.678000000000001</v>
      </c>
      <c r="P43" s="120">
        <f t="shared" si="4"/>
        <v>27.556600000000003</v>
      </c>
      <c r="Q43" s="151">
        <f t="shared" si="15"/>
        <v>7.5877609925196134</v>
      </c>
      <c r="R43" s="312">
        <f t="shared" si="16"/>
        <v>4.5278012738853501</v>
      </c>
      <c r="S43" s="12">
        <f t="shared" si="11"/>
        <v>4.1397414797553163</v>
      </c>
      <c r="T43" s="12">
        <f t="shared" si="13"/>
        <v>3.9062364732369819</v>
      </c>
      <c r="U43" s="315">
        <f t="shared" si="12"/>
        <v>9.0175003619516421</v>
      </c>
      <c r="V43" s="315">
        <f t="shared" si="8"/>
        <v>3.3780461015969356</v>
      </c>
      <c r="W43" s="466">
        <f t="shared" si="9"/>
        <v>4.9938651380852459</v>
      </c>
    </row>
    <row r="44" spans="1:23" x14ac:dyDescent="0.25">
      <c r="A44" s="32" t="s">
        <v>41</v>
      </c>
      <c r="C44" s="111">
        <f>VLOOKUP($A44,'Capital Additions'!$A:$AAE,C$1,FALSE)/1000</f>
        <v>1.7696099999999999</v>
      </c>
      <c r="D44" s="178">
        <f>VLOOKUP($A44,'Capital Additions'!$A:$AAE,D$1,FALSE)/1000</f>
        <v>12.82907</v>
      </c>
      <c r="E44" s="5">
        <f>VLOOKUP($A44,'Capital Additions'!$A:$AAE,E$1,FALSE)/1000</f>
        <v>1.796</v>
      </c>
      <c r="F44" s="5">
        <f>VLOOKUP($A44,'Capital Additions'!$A:$AAE,F$1,FALSE)/1000</f>
        <v>30.699000000000002</v>
      </c>
      <c r="G44" s="185">
        <f>VLOOKUP($A44,'Capital Additions'!$A:$AAE,G$1,FALSE)/1000</f>
        <v>43.959449999999997</v>
      </c>
      <c r="H44" s="185">
        <f>VLOOKUP($A44,'Capital Additions'!$A:$AAE,H$1,FALSE)/1000</f>
        <v>6.03322</v>
      </c>
      <c r="I44" s="120">
        <f t="shared" si="14"/>
        <v>19.063347999999998</v>
      </c>
      <c r="J44" s="111">
        <f>VLOOKUP($A44,'Customer Numbers'!$A:$ZZ,J$1,FALSE)/1000</f>
        <v>5.98</v>
      </c>
      <c r="K44" s="178">
        <f>VLOOKUP($A44,'Customer Numbers'!$A:$ZZ,K$1,FALSE)/1000</f>
        <v>5.9189999999999996</v>
      </c>
      <c r="L44" s="5">
        <f>VLOOKUP($A44,'Customer Numbers'!$A:$ZZ,L$1,FALSE)/1000</f>
        <v>5.9770000000000003</v>
      </c>
      <c r="M44" s="5">
        <f>VLOOKUP($A44,'Customer Numbers'!$A:$ZZ,M$1,FALSE)/1000</f>
        <v>5.9290000000000003</v>
      </c>
      <c r="N44" s="185">
        <f>VLOOKUP($A44,'Customer Numbers'!$A:$ZZ,N$1,FALSE)/1000</f>
        <v>5.9340000000000002</v>
      </c>
      <c r="O44" s="185">
        <f>VLOOKUP($A44,'Customer Numbers'!$A:$ZZ,O$1,FALSE)/1000</f>
        <v>5.9409999999999998</v>
      </c>
      <c r="P44" s="120">
        <f t="shared" si="4"/>
        <v>5.94</v>
      </c>
      <c r="Q44" s="151">
        <f t="shared" si="15"/>
        <v>0.29592140468227424</v>
      </c>
      <c r="R44" s="312">
        <f t="shared" si="16"/>
        <v>2.1674387565467139</v>
      </c>
      <c r="S44" s="12">
        <f t="shared" si="11"/>
        <v>0.30048519324075623</v>
      </c>
      <c r="T44" s="12">
        <f t="shared" si="13"/>
        <v>5.177770281666386</v>
      </c>
      <c r="U44" s="315">
        <f t="shared" si="12"/>
        <v>7.4080637007077845</v>
      </c>
      <c r="V44" s="315">
        <f t="shared" si="8"/>
        <v>1.0155226392863155</v>
      </c>
      <c r="W44" s="466">
        <f t="shared" si="9"/>
        <v>3.2138561142895918</v>
      </c>
    </row>
    <row r="45" spans="1:23" x14ac:dyDescent="0.25">
      <c r="A45" s="32" t="s">
        <v>42</v>
      </c>
      <c r="C45" s="111">
        <f>VLOOKUP($A45,'Capital Additions'!$A:$AAE,C$1,FALSE)/1000</f>
        <v>1379.8170888679185</v>
      </c>
      <c r="D45" s="178">
        <f>VLOOKUP($A45,'Capital Additions'!$A:$AAE,D$1,FALSE)/1000</f>
        <v>1172.0750297330931</v>
      </c>
      <c r="E45" s="5">
        <f>VLOOKUP($A45,'Capital Additions'!$A:$AAE,E$1,FALSE)/1000</f>
        <v>1556.3417154553035</v>
      </c>
      <c r="F45" s="5">
        <f>VLOOKUP($A45,'Capital Additions'!$A:$AAE,F$1,FALSE)/1000</f>
        <v>666.61135999999999</v>
      </c>
      <c r="G45" s="185">
        <f>VLOOKUP($A45,'Capital Additions'!$A:$AAE,G$1,FALSE)/1000</f>
        <v>746.48955997801318</v>
      </c>
      <c r="H45" s="185">
        <f>VLOOKUP($A45,'Capital Additions'!$A:$AAE,H$1,FALSE)/1000</f>
        <v>1429.0751480716699</v>
      </c>
      <c r="I45" s="120">
        <f t="shared" si="14"/>
        <v>1114.1185626476158</v>
      </c>
      <c r="J45" s="111">
        <f>VLOOKUP($A45,'Customer Numbers'!$A:$ZZ,J$1,FALSE)/1000</f>
        <v>70.492000000000004</v>
      </c>
      <c r="K45" s="178">
        <f>VLOOKUP($A45,'Customer Numbers'!$A:$ZZ,K$1,FALSE)/1000</f>
        <v>72.108999999999995</v>
      </c>
      <c r="L45" s="5">
        <f>VLOOKUP($A45,'Customer Numbers'!$A:$ZZ,L$1,FALSE)/1000</f>
        <v>73.134</v>
      </c>
      <c r="M45" s="5">
        <f>VLOOKUP($A45,'Customer Numbers'!$A:$ZZ,M$1,FALSE)/1000</f>
        <v>74.001999999999995</v>
      </c>
      <c r="N45" s="185">
        <f>VLOOKUP($A45,'Customer Numbers'!$A:$ZZ,N$1,FALSE)/1000</f>
        <v>75.11</v>
      </c>
      <c r="O45" s="185">
        <f>VLOOKUP($A45,'Customer Numbers'!$A:$ZZ,O$1,FALSE)/1000</f>
        <v>75.885000000000005</v>
      </c>
      <c r="P45" s="120">
        <f t="shared" si="4"/>
        <v>74.048000000000002</v>
      </c>
      <c r="Q45" s="151">
        <f t="shared" si="15"/>
        <v>19.574094774838542</v>
      </c>
      <c r="R45" s="312">
        <f t="shared" si="16"/>
        <v>16.254212785270813</v>
      </c>
      <c r="S45" s="12">
        <f t="shared" si="11"/>
        <v>21.280686349103064</v>
      </c>
      <c r="T45" s="12">
        <f t="shared" si="13"/>
        <v>9.0080181616713073</v>
      </c>
      <c r="U45" s="315">
        <f t="shared" si="12"/>
        <v>9.9386174940489038</v>
      </c>
      <c r="V45" s="315">
        <f t="shared" si="8"/>
        <v>18.83211633487079</v>
      </c>
      <c r="W45" s="466">
        <f t="shared" si="9"/>
        <v>15.062730224992976</v>
      </c>
    </row>
    <row r="46" spans="1:23" x14ac:dyDescent="0.25">
      <c r="A46" s="32" t="s">
        <v>43</v>
      </c>
      <c r="C46" s="111">
        <f>VLOOKUP($A46,'Capital Additions'!$A:$AAE,C$1,FALSE)/1000</f>
        <v>76.11139</v>
      </c>
      <c r="D46" s="178">
        <f>VLOOKUP($A46,'Capital Additions'!$A:$AAE,D$1,FALSE)/1000</f>
        <v>143.90133000000003</v>
      </c>
      <c r="E46" s="5">
        <f>VLOOKUP($A46,'Capital Additions'!$A:$AAE,E$1,FALSE)/1000</f>
        <v>105.51634999999999</v>
      </c>
      <c r="F46" s="5">
        <f>VLOOKUP($A46,'Capital Additions'!$A:$AAE,F$1,FALSE)/1000</f>
        <v>74.359639999999999</v>
      </c>
      <c r="G46" s="185">
        <f>VLOOKUP($A46,'Capital Additions'!$A:$AAE,G$1,FALSE)/1000</f>
        <v>177.59658999999999</v>
      </c>
      <c r="H46" s="185">
        <f>VLOOKUP($A46,'Capital Additions'!$A:$AAE,H$1,FALSE)/1000</f>
        <v>20.05724</v>
      </c>
      <c r="I46" s="120">
        <f t="shared" si="14"/>
        <v>104.28623</v>
      </c>
      <c r="J46" s="111">
        <f>VLOOKUP($A46,'Customer Numbers'!$A:$ZZ,J$1,FALSE)/1000</f>
        <v>12.365</v>
      </c>
      <c r="K46" s="178">
        <f>VLOOKUP($A46,'Customer Numbers'!$A:$ZZ,K$1,FALSE)/1000</f>
        <v>12.583</v>
      </c>
      <c r="L46" s="5">
        <f>VLOOKUP($A46,'Customer Numbers'!$A:$ZZ,L$1,FALSE)/1000</f>
        <v>12.651999999999999</v>
      </c>
      <c r="M46" s="5">
        <f>VLOOKUP($A46,'Customer Numbers'!$A:$ZZ,M$1,FALSE)/1000</f>
        <v>12.696999999999999</v>
      </c>
      <c r="N46" s="185">
        <f>VLOOKUP($A46,'Customer Numbers'!$A:$ZZ,N$1,FALSE)/1000</f>
        <v>12.775</v>
      </c>
      <c r="O46" s="185">
        <f>VLOOKUP($A46,'Customer Numbers'!$A:$ZZ,O$1,FALSE)/1000</f>
        <v>12.846</v>
      </c>
      <c r="P46" s="120">
        <f t="shared" si="4"/>
        <v>12.710599999999999</v>
      </c>
      <c r="Q46" s="151">
        <f t="shared" si="15"/>
        <v>6.1553894055802667</v>
      </c>
      <c r="R46" s="312">
        <f t="shared" si="16"/>
        <v>11.436170229674961</v>
      </c>
      <c r="S46" s="12">
        <f t="shared" si="11"/>
        <v>8.3398948782801128</v>
      </c>
      <c r="T46" s="12">
        <f t="shared" si="13"/>
        <v>5.8564731826415688</v>
      </c>
      <c r="U46" s="315">
        <f t="shared" si="12"/>
        <v>13.901885714285713</v>
      </c>
      <c r="V46" s="315">
        <f t="shared" si="8"/>
        <v>1.5613607348591001</v>
      </c>
      <c r="W46" s="466">
        <f t="shared" si="9"/>
        <v>8.2191569479482904</v>
      </c>
    </row>
    <row r="47" spans="1:23" x14ac:dyDescent="0.25">
      <c r="A47" s="32" t="s">
        <v>44</v>
      </c>
      <c r="C47" s="111">
        <f>VLOOKUP($A47,'Capital Additions'!$A:$AAE,C$1,FALSE)/1000</f>
        <v>378.72891965000002</v>
      </c>
      <c r="D47" s="178">
        <f>VLOOKUP($A47,'Capital Additions'!$A:$AAE,D$1,FALSE)/1000</f>
        <v>665.23095000000001</v>
      </c>
      <c r="E47" s="5">
        <f>VLOOKUP($A47,'Capital Additions'!$A:$AAE,E$1,FALSE)/1000</f>
        <v>1071.7225299999998</v>
      </c>
      <c r="F47" s="5">
        <f>VLOOKUP($A47,'Capital Additions'!$A:$AAE,F$1,FALSE)/1000</f>
        <v>1005.211</v>
      </c>
      <c r="G47" s="185">
        <f>VLOOKUP($A47,'Capital Additions'!$A:$AAE,G$1,FALSE)/1000</f>
        <v>1414.0640000000001</v>
      </c>
      <c r="H47" s="185">
        <f>VLOOKUP($A47,'Capital Additions'!$A:$AAE,H$1,FALSE)/1000</f>
        <v>633.76199999999994</v>
      </c>
      <c r="I47" s="120">
        <f t="shared" si="14"/>
        <v>957.99809599999992</v>
      </c>
      <c r="J47" s="111">
        <f>VLOOKUP($A47,'Customer Numbers'!$A:$ZZ,J$1,FALSE)/1000</f>
        <v>57.584000000000003</v>
      </c>
      <c r="K47" s="178">
        <f>VLOOKUP($A47,'Customer Numbers'!$A:$ZZ,K$1,FALSE)/1000</f>
        <v>58.744999999999997</v>
      </c>
      <c r="L47" s="5">
        <f>VLOOKUP($A47,'Customer Numbers'!$A:$ZZ,L$1,FALSE)/1000</f>
        <v>59.183</v>
      </c>
      <c r="M47" s="5">
        <f>VLOOKUP($A47,'Customer Numbers'!$A:$ZZ,M$1,FALSE)/1000</f>
        <v>59.485999999999997</v>
      </c>
      <c r="N47" s="185">
        <f>VLOOKUP($A47,'Customer Numbers'!$A:$ZZ,N$1,FALSE)/1000</f>
        <v>60.030999999999999</v>
      </c>
      <c r="O47" s="185">
        <f>VLOOKUP($A47,'Customer Numbers'!$A:$ZZ,O$1,FALSE)/1000</f>
        <v>60.838999999999999</v>
      </c>
      <c r="P47" s="120">
        <f t="shared" si="4"/>
        <v>59.656799999999997</v>
      </c>
      <c r="Q47" s="151">
        <f t="shared" si="15"/>
        <v>6.5769817944220614</v>
      </c>
      <c r="R47" s="312">
        <f t="shared" si="16"/>
        <v>11.324043748404121</v>
      </c>
      <c r="S47" s="12">
        <f t="shared" si="11"/>
        <v>18.108621225689806</v>
      </c>
      <c r="T47" s="12">
        <f t="shared" si="13"/>
        <v>16.898278586558181</v>
      </c>
      <c r="U47" s="315">
        <f t="shared" si="12"/>
        <v>23.555562959137781</v>
      </c>
      <c r="V47" s="315">
        <f t="shared" si="8"/>
        <v>10.417035125495159</v>
      </c>
      <c r="W47" s="466">
        <f t="shared" si="9"/>
        <v>16.060708329057011</v>
      </c>
    </row>
    <row r="48" spans="1:23" x14ac:dyDescent="0.25">
      <c r="A48" s="32" t="s">
        <v>45</v>
      </c>
      <c r="C48" s="111">
        <f>VLOOKUP($A48,'Capital Additions'!$A:$AAE,C$1,FALSE)/1000</f>
        <v>39.408869999999993</v>
      </c>
      <c r="D48" s="178">
        <f>VLOOKUP($A48,'Capital Additions'!$A:$AAE,D$1,FALSE)/1000</f>
        <v>107.27158</v>
      </c>
      <c r="E48" s="5">
        <f>VLOOKUP($A48,'Capital Additions'!$A:$AAE,E$1,FALSE)/1000</f>
        <v>101.41631</v>
      </c>
      <c r="F48" s="5">
        <f>VLOOKUP($A48,'Capital Additions'!$A:$AAE,F$1,FALSE)/1000</f>
        <v>53.420209999999997</v>
      </c>
      <c r="G48" s="185">
        <f>VLOOKUP($A48,'Capital Additions'!$A:$AAE,G$1,FALSE)/1000</f>
        <v>159.49297000000001</v>
      </c>
      <c r="H48" s="185">
        <f>VLOOKUP($A48,'Capital Additions'!$A:$AAE,H$1,FALSE)/1000</f>
        <v>75.738460000000003</v>
      </c>
      <c r="I48" s="120">
        <f t="shared" si="14"/>
        <v>99.467905999999999</v>
      </c>
      <c r="J48" s="111">
        <f>VLOOKUP($A48,'Customer Numbers'!$A:$ZZ,J$1,FALSE)/1000</f>
        <v>11.109</v>
      </c>
      <c r="K48" s="178">
        <f>VLOOKUP($A48,'Customer Numbers'!$A:$ZZ,K$1,FALSE)/1000</f>
        <v>11.247</v>
      </c>
      <c r="L48" s="5">
        <f>VLOOKUP($A48,'Customer Numbers'!$A:$ZZ,L$1,FALSE)/1000</f>
        <v>11.32</v>
      </c>
      <c r="M48" s="5">
        <f>VLOOKUP($A48,'Customer Numbers'!$A:$ZZ,M$1,FALSE)/1000</f>
        <v>11.442</v>
      </c>
      <c r="N48" s="185">
        <f>VLOOKUP($A48,'Customer Numbers'!$A:$ZZ,N$1,FALSE)/1000</f>
        <v>11.548999999999999</v>
      </c>
      <c r="O48" s="185">
        <f>VLOOKUP($A48,'Customer Numbers'!$A:$ZZ,O$1,FALSE)/1000</f>
        <v>11.638</v>
      </c>
      <c r="P48" s="120">
        <f t="shared" si="4"/>
        <v>11.4392</v>
      </c>
      <c r="Q48" s="151">
        <f t="shared" si="15"/>
        <v>3.5474723197407503</v>
      </c>
      <c r="R48" s="312">
        <f t="shared" si="16"/>
        <v>9.5377949675469011</v>
      </c>
      <c r="S48" s="12">
        <f t="shared" si="11"/>
        <v>8.9590379858657236</v>
      </c>
      <c r="T48" s="12">
        <f t="shared" si="13"/>
        <v>4.6687825554972902</v>
      </c>
      <c r="U48" s="315">
        <f t="shared" si="12"/>
        <v>13.810110832106679</v>
      </c>
      <c r="V48" s="315">
        <f t="shared" si="8"/>
        <v>6.5078587386148827</v>
      </c>
      <c r="W48" s="466">
        <f t="shared" si="9"/>
        <v>8.6967170159262963</v>
      </c>
    </row>
    <row r="49" spans="1:23" x14ac:dyDescent="0.25">
      <c r="A49" s="32" t="s">
        <v>46</v>
      </c>
      <c r="C49" s="111">
        <f>VLOOKUP($A49,'Capital Additions'!$A:$AAE,C$1,FALSE)/1000</f>
        <v>91.907730000000001</v>
      </c>
      <c r="D49" s="178">
        <f>VLOOKUP($A49,'Capital Additions'!$A:$AAE,D$1,FALSE)/1000</f>
        <v>145.91324</v>
      </c>
      <c r="E49" s="5">
        <f>VLOOKUP($A49,'Capital Additions'!$A:$AAE,E$1,FALSE)/1000</f>
        <v>76.615800000000007</v>
      </c>
      <c r="F49" s="5">
        <f>VLOOKUP($A49,'Capital Additions'!$A:$AAE,F$1,FALSE)/1000</f>
        <v>76.615799999999794</v>
      </c>
      <c r="G49" s="185">
        <f>VLOOKUP($A49,'Capital Additions'!$A:$AAE,G$1,FALSE)/1000</f>
        <v>216.52209999999999</v>
      </c>
      <c r="H49" s="185">
        <f>VLOOKUP($A49,'Capital Additions'!$A:$AAE,H$1,FALSE)/1000</f>
        <v>314.73959000000002</v>
      </c>
      <c r="I49" s="120">
        <f t="shared" si="14"/>
        <v>166.08130599999998</v>
      </c>
      <c r="J49" s="111">
        <f>VLOOKUP($A49,'Customer Numbers'!$A:$ZZ,J$1,FALSE)/1000</f>
        <v>33.579000000000001</v>
      </c>
      <c r="K49" s="178">
        <f>VLOOKUP($A49,'Customer Numbers'!$A:$ZZ,K$1,FALSE)/1000</f>
        <v>33.613</v>
      </c>
      <c r="L49" s="5">
        <f>VLOOKUP($A49,'Customer Numbers'!$A:$ZZ,L$1,FALSE)/1000</f>
        <v>33.646999999999998</v>
      </c>
      <c r="M49" s="5">
        <f>VLOOKUP($A49,'Customer Numbers'!$A:$ZZ,M$1,FALSE)/1000</f>
        <v>33.750999999999998</v>
      </c>
      <c r="N49" s="185">
        <f>VLOOKUP($A49,'Customer Numbers'!$A:$ZZ,N$1,FALSE)/1000</f>
        <v>33.865000000000002</v>
      </c>
      <c r="O49" s="185">
        <f>VLOOKUP($A49,'Customer Numbers'!$A:$ZZ,O$1,FALSE)/1000</f>
        <v>33.938000000000002</v>
      </c>
      <c r="P49" s="120">
        <f t="shared" si="4"/>
        <v>33.762800000000006</v>
      </c>
      <c r="Q49" s="151">
        <f t="shared" si="15"/>
        <v>2.7370597694987939</v>
      </c>
      <c r="R49" s="312">
        <f t="shared" si="16"/>
        <v>4.3409764079374051</v>
      </c>
      <c r="S49" s="12">
        <f t="shared" si="11"/>
        <v>2.2770469878443849</v>
      </c>
      <c r="T49" s="12">
        <f t="shared" si="13"/>
        <v>2.2700305176142868</v>
      </c>
      <c r="U49" s="315">
        <f t="shared" si="12"/>
        <v>6.3936837442787535</v>
      </c>
      <c r="V49" s="315">
        <f t="shared" si="8"/>
        <v>9.2739581000648244</v>
      </c>
      <c r="W49" s="466">
        <f t="shared" si="9"/>
        <v>4.911139151547931</v>
      </c>
    </row>
    <row r="50" spans="1:23" x14ac:dyDescent="0.25">
      <c r="A50" s="32" t="s">
        <v>47</v>
      </c>
      <c r="C50" s="111">
        <f>VLOOKUP($A50,'Capital Additions'!$A:$AAE,C$1,FALSE)/1000</f>
        <v>589.94639000000006</v>
      </c>
      <c r="D50" s="178">
        <f>VLOOKUP($A50,'Capital Additions'!$A:$AAE,D$1,FALSE)/1000</f>
        <v>51.364150000000002</v>
      </c>
      <c r="E50" s="5">
        <f>VLOOKUP($A50,'Capital Additions'!$A:$AAE,E$1,FALSE)/1000</f>
        <v>17.651450000000001</v>
      </c>
      <c r="F50" s="5">
        <f>VLOOKUP($A50,'Capital Additions'!$A:$AAE,F$1,FALSE)/1000</f>
        <v>66.103149999999999</v>
      </c>
      <c r="G50" s="185">
        <f>VLOOKUP($A50,'Capital Additions'!$A:$AAE,G$1,FALSE)/1000</f>
        <v>29.770330000000001</v>
      </c>
      <c r="H50" s="185">
        <f>VLOOKUP($A50,'Capital Additions'!$A:$AAE,H$1,FALSE)/1000</f>
        <v>26.195070000000001</v>
      </c>
      <c r="I50" s="120">
        <f t="shared" si="14"/>
        <v>38.216830000000002</v>
      </c>
      <c r="J50" s="111">
        <f>VLOOKUP($A50,'Customer Numbers'!$A:$ZZ,J$1,FALSE)/1000</f>
        <v>4.3</v>
      </c>
      <c r="K50" s="178">
        <f>VLOOKUP($A50,'Customer Numbers'!$A:$ZZ,K$1,FALSE)/1000</f>
        <v>4.3120000000000003</v>
      </c>
      <c r="L50" s="5">
        <f>VLOOKUP($A50,'Customer Numbers'!$A:$ZZ,L$1,FALSE)/1000</f>
        <v>4.3250000000000002</v>
      </c>
      <c r="M50" s="5">
        <f>VLOOKUP($A50,'Customer Numbers'!$A:$ZZ,M$1,FALSE)/1000</f>
        <v>4.3449999999999998</v>
      </c>
      <c r="N50" s="185">
        <f>VLOOKUP($A50,'Customer Numbers'!$A:$ZZ,N$1,FALSE)/1000</f>
        <v>4.3639999999999999</v>
      </c>
      <c r="O50" s="185">
        <f>VLOOKUP($A50,'Customer Numbers'!$A:$ZZ,O$1,FALSE)/1000</f>
        <v>4.3840000000000003</v>
      </c>
      <c r="P50" s="120">
        <f t="shared" si="4"/>
        <v>4.3460000000000001</v>
      </c>
      <c r="Q50" s="151">
        <f t="shared" si="15"/>
        <v>137.19683488372095</v>
      </c>
      <c r="R50" s="312">
        <f t="shared" si="16"/>
        <v>11.911908627087199</v>
      </c>
      <c r="S50" s="12">
        <f t="shared" si="11"/>
        <v>4.0812601156069368</v>
      </c>
      <c r="T50" s="12">
        <f t="shared" si="13"/>
        <v>15.21361334867664</v>
      </c>
      <c r="U50" s="315">
        <f t="shared" si="12"/>
        <v>6.8217988084326313</v>
      </c>
      <c r="V50" s="315">
        <f t="shared" si="8"/>
        <v>5.9751528284671531</v>
      </c>
      <c r="W50" s="466">
        <f t="shared" si="9"/>
        <v>8.8007467456541129</v>
      </c>
    </row>
    <row r="51" spans="1:23" x14ac:dyDescent="0.25">
      <c r="A51" s="32" t="s">
        <v>48</v>
      </c>
      <c r="C51" s="111">
        <f>VLOOKUP($A51,'Capital Additions'!$A:$AAE,C$1,FALSE)/1000</f>
        <v>28.993729999999999</v>
      </c>
      <c r="D51" s="178">
        <f>VLOOKUP($A51,'Capital Additions'!$A:$AAE,D$1,FALSE)/1000</f>
        <v>96.573610000000002</v>
      </c>
      <c r="E51" s="5">
        <f>VLOOKUP($A51,'Capital Additions'!$A:$AAE,E$1,FALSE)/1000</f>
        <v>73.506</v>
      </c>
      <c r="F51" s="481">
        <f>AVERAGE(E51,G51)</f>
        <v>69.817499999999995</v>
      </c>
      <c r="G51" s="185">
        <f>VLOOKUP($A51,'Capital Additions'!$A:$AAE,G$1,FALSE)/1000</f>
        <v>66.129000000000005</v>
      </c>
      <c r="H51" s="185">
        <f>VLOOKUP($A51,'Capital Additions'!$A:$AAE,H$1,FALSE)/1000</f>
        <v>59.802230000000002</v>
      </c>
      <c r="I51" s="120">
        <f t="shared" si="14"/>
        <v>73.165668000000011</v>
      </c>
      <c r="J51" s="111">
        <f>VLOOKUP($A51,'Customer Numbers'!$A:$ZZ,J$1,FALSE)/1000</f>
        <v>5.8929999999999998</v>
      </c>
      <c r="K51" s="178">
        <f>VLOOKUP($A51,'Customer Numbers'!$A:$ZZ,K$1,FALSE)/1000</f>
        <v>5.9089999999999998</v>
      </c>
      <c r="L51" s="5">
        <f>VLOOKUP($A51,'Customer Numbers'!$A:$ZZ,L$1,FALSE)/1000</f>
        <v>5.91</v>
      </c>
      <c r="M51" s="5">
        <f>VLOOKUP($A51,'Customer Numbers'!$A:$ZZ,M$1,FALSE)/1000</f>
        <v>5.899</v>
      </c>
      <c r="N51" s="185">
        <f>VLOOKUP($A51,'Customer Numbers'!$A:$ZZ,N$1,FALSE)/1000</f>
        <v>5.9539999999999997</v>
      </c>
      <c r="O51" s="185">
        <f>VLOOKUP($A51,'Customer Numbers'!$A:$ZZ,O$1,FALSE)/1000</f>
        <v>5.98</v>
      </c>
      <c r="P51" s="120">
        <f t="shared" si="4"/>
        <v>5.9304000000000006</v>
      </c>
      <c r="Q51" s="151">
        <f t="shared" si="15"/>
        <v>4.9200288477855079</v>
      </c>
      <c r="R51" s="312">
        <f t="shared" si="16"/>
        <v>16.343477745811477</v>
      </c>
      <c r="S51" s="12">
        <f t="shared" si="11"/>
        <v>12.437563451776649</v>
      </c>
      <c r="T51" s="12">
        <f t="shared" si="11"/>
        <v>11.835480589930496</v>
      </c>
      <c r="U51" s="315">
        <f t="shared" si="12"/>
        <v>11.106650990930468</v>
      </c>
      <c r="V51" s="315">
        <f t="shared" si="8"/>
        <v>10.000372909698996</v>
      </c>
      <c r="W51" s="466">
        <f t="shared" si="9"/>
        <v>12.344709137629618</v>
      </c>
    </row>
    <row r="52" spans="1:23" x14ac:dyDescent="0.25">
      <c r="A52" s="32" t="s">
        <v>49</v>
      </c>
      <c r="C52" s="111">
        <f>VLOOKUP($A52,'Capital Additions'!$A:$AAE,C$1,FALSE)/1000</f>
        <v>3.7669999999999999</v>
      </c>
      <c r="D52" s="178">
        <f>VLOOKUP($A52,'Capital Additions'!$A:$AAE,D$1,FALSE)/1000</f>
        <v>11.49532</v>
      </c>
      <c r="E52" s="5">
        <f>VLOOKUP($A52,'Capital Additions'!$A:$AAE,E$1,FALSE)/1000</f>
        <v>35.850650000000002</v>
      </c>
      <c r="F52" s="5">
        <f>VLOOKUP($A52,'Capital Additions'!$A:$AAE,F$1,FALSE)/1000</f>
        <v>9.4085099999999997</v>
      </c>
      <c r="G52" s="185">
        <f>VLOOKUP($A52,'Capital Additions'!$A:$AAE,G$1,FALSE)/1000</f>
        <v>7.4591599999999998</v>
      </c>
      <c r="H52" s="185">
        <f>VLOOKUP($A52,'Capital Additions'!$A:$AAE,H$1,FALSE)/1000</f>
        <v>9.920539999999999</v>
      </c>
      <c r="I52" s="120">
        <f t="shared" si="14"/>
        <v>14.826836</v>
      </c>
      <c r="J52" s="111">
        <f>VLOOKUP($A52,'Customer Numbers'!$A:$ZZ,J$1,FALSE)/1000</f>
        <v>2.8420000000000001</v>
      </c>
      <c r="K52" s="178">
        <f>VLOOKUP($A52,'Customer Numbers'!$A:$ZZ,K$1,FALSE)/1000</f>
        <v>2.839</v>
      </c>
      <c r="L52" s="5">
        <f>VLOOKUP($A52,'Customer Numbers'!$A:$ZZ,L$1,FALSE)/1000</f>
        <v>2.8479999999999999</v>
      </c>
      <c r="M52" s="5">
        <f>VLOOKUP($A52,'Customer Numbers'!$A:$ZZ,M$1,FALSE)/1000</f>
        <v>2.8410000000000002</v>
      </c>
      <c r="N52" s="185">
        <f>VLOOKUP($A52,'Customer Numbers'!$A:$ZZ,N$1,FALSE)/1000</f>
        <v>2.9039999999999999</v>
      </c>
      <c r="O52" s="185">
        <f>VLOOKUP($A52,'Customer Numbers'!$A:$ZZ,O$1,FALSE)/1000</f>
        <v>2.915</v>
      </c>
      <c r="P52" s="120">
        <f t="shared" si="4"/>
        <v>2.8693999999999997</v>
      </c>
      <c r="Q52" s="151">
        <f t="shared" si="15"/>
        <v>1.3254750175932442</v>
      </c>
      <c r="R52" s="312">
        <f t="shared" si="16"/>
        <v>4.0490736174709401</v>
      </c>
      <c r="S52" s="12">
        <f t="shared" si="11"/>
        <v>12.588009129213484</v>
      </c>
      <c r="T52" s="12">
        <f t="shared" ref="T52:T59" si="17">F52/M52</f>
        <v>3.3116895459345299</v>
      </c>
      <c r="U52" s="315">
        <f t="shared" si="12"/>
        <v>2.5685812672176307</v>
      </c>
      <c r="V52" s="315">
        <f t="shared" si="8"/>
        <v>3.4032727272727268</v>
      </c>
      <c r="W52" s="466">
        <f t="shared" si="9"/>
        <v>5.1841252574218633</v>
      </c>
    </row>
    <row r="53" spans="1:23" x14ac:dyDescent="0.25">
      <c r="A53" s="32" t="s">
        <v>50</v>
      </c>
      <c r="C53" s="111">
        <f>VLOOKUP($A53,'Capital Additions'!$A:$AAE,C$1,FALSE)/1000</f>
        <v>358.50799999999998</v>
      </c>
      <c r="D53" s="178">
        <f>VLOOKUP($A53,'Capital Additions'!$A:$AAE,D$1,FALSE)/1000</f>
        <v>537.77099999999996</v>
      </c>
      <c r="E53" s="5">
        <f>VLOOKUP($A53,'Capital Additions'!$A:$AAE,E$1,FALSE)/1000</f>
        <v>821.56500000000005</v>
      </c>
      <c r="F53" s="5">
        <f>VLOOKUP($A53,'Capital Additions'!$A:$AAE,F$1,FALSE)/1000</f>
        <v>599.37</v>
      </c>
      <c r="G53" s="185">
        <f>VLOOKUP($A53,'Capital Additions'!$A:$AAE,G$1,FALSE)/1000</f>
        <v>390.95657</v>
      </c>
      <c r="H53" s="185">
        <f>VLOOKUP($A53,'Capital Additions'!$A:$AAE,H$1,FALSE)/1000</f>
        <v>597.62962000000005</v>
      </c>
      <c r="I53" s="120">
        <f t="shared" si="14"/>
        <v>589.458438</v>
      </c>
      <c r="J53" s="111">
        <f>VLOOKUP($A53,'Customer Numbers'!$A:$ZZ,J$1,FALSE)/1000</f>
        <v>56.424999999999997</v>
      </c>
      <c r="K53" s="178">
        <f>VLOOKUP($A53,'Customer Numbers'!$A:$ZZ,K$1,FALSE)/1000</f>
        <v>56.515000000000001</v>
      </c>
      <c r="L53" s="5">
        <f>VLOOKUP($A53,'Customer Numbers'!$A:$ZZ,L$1,FALSE)/1000</f>
        <v>56.7</v>
      </c>
      <c r="M53" s="5">
        <f>VLOOKUP($A53,'Customer Numbers'!$A:$ZZ,M$1,FALSE)/1000</f>
        <v>56.887</v>
      </c>
      <c r="N53" s="185">
        <f>VLOOKUP($A53,'Customer Numbers'!$A:$ZZ,N$1,FALSE)/1000</f>
        <v>56.945</v>
      </c>
      <c r="O53" s="185">
        <f>VLOOKUP($A53,'Customer Numbers'!$A:$ZZ,O$1,FALSE)/1000</f>
        <v>57.088000000000001</v>
      </c>
      <c r="P53" s="120">
        <f t="shared" si="4"/>
        <v>56.826999999999998</v>
      </c>
      <c r="Q53" s="151">
        <f t="shared" si="15"/>
        <v>6.3537084625609213</v>
      </c>
      <c r="R53" s="312">
        <f t="shared" si="16"/>
        <v>9.5155445456958319</v>
      </c>
      <c r="S53" s="12">
        <f t="shared" si="11"/>
        <v>14.489682539682541</v>
      </c>
      <c r="T53" s="12">
        <f t="shared" si="17"/>
        <v>10.536150614375869</v>
      </c>
      <c r="U53" s="315">
        <f t="shared" si="12"/>
        <v>6.8655118096408811</v>
      </c>
      <c r="V53" s="315">
        <f t="shared" si="8"/>
        <v>10.46856817544843</v>
      </c>
      <c r="W53" s="466">
        <f t="shared" si="9"/>
        <v>10.375091536968711</v>
      </c>
    </row>
    <row r="54" spans="1:23" x14ac:dyDescent="0.25">
      <c r="A54" s="32" t="s">
        <v>51</v>
      </c>
      <c r="C54" s="111">
        <f>VLOOKUP($A54,'Capital Additions'!$A:$AAE,C$1,FALSE)/1000</f>
        <v>36.891160000000006</v>
      </c>
      <c r="D54" s="178">
        <f>VLOOKUP($A54,'Capital Additions'!$A:$AAE,D$1,FALSE)/1000</f>
        <v>104.03912</v>
      </c>
      <c r="E54" s="5">
        <f>VLOOKUP($A54,'Capital Additions'!$A:$AAE,E$1,FALSE)/1000</f>
        <v>148.24112</v>
      </c>
      <c r="F54" s="5">
        <f>VLOOKUP($A54,'Capital Additions'!$A:$AAE,F$1,FALSE)/1000</f>
        <v>151.52600000000001</v>
      </c>
      <c r="G54" s="185">
        <f>VLOOKUP($A54,'Capital Additions'!$A:$AAE,G$1,FALSE)/1000</f>
        <v>137.53594000000001</v>
      </c>
      <c r="H54" s="185">
        <f>VLOOKUP($A54,'Capital Additions'!$A:$AAE,H$1,FALSE)/1000</f>
        <v>103.67348</v>
      </c>
      <c r="I54" s="120">
        <f t="shared" si="14"/>
        <v>129.00313199999999</v>
      </c>
      <c r="J54" s="111">
        <f>VLOOKUP($A54,'Customer Numbers'!$A:$ZZ,J$1,FALSE)/1000</f>
        <v>7.2009999999999996</v>
      </c>
      <c r="K54" s="178">
        <f>VLOOKUP($A54,'Customer Numbers'!$A:$ZZ,K$1,FALSE)/1000</f>
        <v>7.1230000000000002</v>
      </c>
      <c r="L54" s="5">
        <f>VLOOKUP($A54,'Customer Numbers'!$A:$ZZ,L$1,FALSE)/1000</f>
        <v>7.1289999999999996</v>
      </c>
      <c r="M54" s="5">
        <f>VLOOKUP($A54,'Customer Numbers'!$A:$ZZ,M$1,FALSE)/1000</f>
        <v>7.7190000000000003</v>
      </c>
      <c r="N54" s="185">
        <f>VLOOKUP($A54,'Customer Numbers'!$A:$ZZ,N$1,FALSE)/1000</f>
        <v>7.9340000000000002</v>
      </c>
      <c r="O54" s="185">
        <f>VLOOKUP($A54,'Customer Numbers'!$A:$ZZ,O$1,FALSE)/1000</f>
        <v>8.1890000000000001</v>
      </c>
      <c r="P54" s="120">
        <f t="shared" si="4"/>
        <v>7.6188000000000002</v>
      </c>
      <c r="Q54" s="151">
        <f t="shared" si="15"/>
        <v>5.1230606860158323</v>
      </c>
      <c r="R54" s="312">
        <f t="shared" si="16"/>
        <v>14.606081707145865</v>
      </c>
      <c r="S54" s="12">
        <f t="shared" si="11"/>
        <v>20.794097348856784</v>
      </c>
      <c r="T54" s="12">
        <f t="shared" si="17"/>
        <v>19.630262987433607</v>
      </c>
      <c r="U54" s="315">
        <f t="shared" si="12"/>
        <v>17.335006301991431</v>
      </c>
      <c r="V54" s="315">
        <f t="shared" si="8"/>
        <v>12.660090365123946</v>
      </c>
      <c r="W54" s="466">
        <f t="shared" si="9"/>
        <v>17.005107742110326</v>
      </c>
    </row>
    <row r="55" spans="1:23" x14ac:dyDescent="0.25">
      <c r="A55" s="32" t="s">
        <v>52</v>
      </c>
      <c r="C55" s="111">
        <f>VLOOKUP($A55,'Capital Additions'!$A:$AAE,C$1,FALSE)/1000</f>
        <v>23946.044000000002</v>
      </c>
      <c r="D55" s="178">
        <f>VLOOKUP($A55,'Capital Additions'!$A:$AAE,D$1,FALSE)/1000</f>
        <v>24359.244600000002</v>
      </c>
      <c r="E55" s="5">
        <f>VLOOKUP($A55,'Capital Additions'!$A:$AAE,E$1,FALSE)/1000</f>
        <v>14490.52684</v>
      </c>
      <c r="F55" s="5">
        <f>VLOOKUP($A55,'Capital Additions'!$A:$AAE,F$1,FALSE)/1000</f>
        <v>19982.864000000001</v>
      </c>
      <c r="G55" s="185">
        <f>VLOOKUP($A55,'Capital Additions'!$A:$AAE,G$1,FALSE)/1000</f>
        <v>15475.624620000001</v>
      </c>
      <c r="H55" s="185">
        <f>VLOOKUP($A55,'Capital Additions'!$A:$AAE,H$1,FALSE)/1000</f>
        <v>17881.943920000002</v>
      </c>
      <c r="I55" s="120">
        <f t="shared" si="14"/>
        <v>18438.040796000001</v>
      </c>
      <c r="J55" s="111">
        <f>VLOOKUP($A55,'Customer Numbers'!$A:$ZZ,J$1,FALSE)/1000</f>
        <v>767.94600000000003</v>
      </c>
      <c r="K55" s="178">
        <f>VLOOKUP($A55,'Customer Numbers'!$A:$ZZ,K$1,FALSE)/1000</f>
        <v>772.62400000000002</v>
      </c>
      <c r="L55" s="5">
        <f>VLOOKUP($A55,'Customer Numbers'!$A:$ZZ,L$1,FALSE)/1000</f>
        <v>777.904</v>
      </c>
      <c r="M55" s="5">
        <f>VLOOKUP($A55,'Customer Numbers'!$A:$ZZ,M$1,FALSE)/1000</f>
        <v>779.17600000000004</v>
      </c>
      <c r="N55" s="185">
        <f>VLOOKUP($A55,'Customer Numbers'!$A:$ZZ,N$1,FALSE)/1000</f>
        <v>785.66700000000003</v>
      </c>
      <c r="O55" s="185">
        <f>VLOOKUP($A55,'Customer Numbers'!$A:$ZZ,O$1,FALSE)/1000</f>
        <v>790.51800000000003</v>
      </c>
      <c r="P55" s="120">
        <f t="shared" si="4"/>
        <v>781.17780000000005</v>
      </c>
      <c r="Q55" s="151">
        <f t="shared" si="15"/>
        <v>31.181937271631078</v>
      </c>
      <c r="R55" s="312">
        <f t="shared" si="16"/>
        <v>31.527941922591069</v>
      </c>
      <c r="S55" s="12">
        <f t="shared" si="11"/>
        <v>18.627654363520435</v>
      </c>
      <c r="T55" s="12">
        <f t="shared" si="17"/>
        <v>25.646149265377783</v>
      </c>
      <c r="U55" s="315">
        <f t="shared" si="12"/>
        <v>19.697434943812073</v>
      </c>
      <c r="V55" s="315">
        <f t="shared" si="8"/>
        <v>22.620539848554998</v>
      </c>
      <c r="W55" s="466">
        <f t="shared" si="9"/>
        <v>23.623944068771273</v>
      </c>
    </row>
    <row r="56" spans="1:23" x14ac:dyDescent="0.25">
      <c r="A56" s="32" t="s">
        <v>53</v>
      </c>
      <c r="C56" s="111">
        <f>VLOOKUP($A56,'Capital Additions'!$A:$AAE,C$1,FALSE)/1000</f>
        <v>21.858889999999999</v>
      </c>
      <c r="D56" s="178">
        <f>VLOOKUP($A56,'Capital Additions'!$A:$AAE,D$1,FALSE)/1000</f>
        <v>139.49926000000002</v>
      </c>
      <c r="E56" s="5">
        <f>VLOOKUP($A56,'Capital Additions'!$A:$AAE,E$1,FALSE)/1000</f>
        <v>235.09107</v>
      </c>
      <c r="F56" s="5">
        <f>VLOOKUP($A56,'Capital Additions'!$A:$AAE,F$1,FALSE)/1000</f>
        <v>75.926389999999998</v>
      </c>
      <c r="G56" s="185">
        <f>VLOOKUP($A56,'Capital Additions'!$A:$AAE,G$1,FALSE)/1000</f>
        <v>7.5693199999999994</v>
      </c>
      <c r="H56" s="185">
        <f>VLOOKUP($A56,'Capital Additions'!$A:$AAE,H$1,FALSE)/1000</f>
        <v>192.08678800000001</v>
      </c>
      <c r="I56" s="120">
        <f t="shared" si="14"/>
        <v>130.03456560000001</v>
      </c>
      <c r="J56" s="111">
        <f>VLOOKUP($A56,'Customer Numbers'!$A:$ZZ,J$1,FALSE)/1000</f>
        <v>13.592000000000001</v>
      </c>
      <c r="K56" s="178">
        <f>VLOOKUP($A56,'Customer Numbers'!$A:$ZZ,K$1,FALSE)/1000</f>
        <v>13.789</v>
      </c>
      <c r="L56" s="5">
        <f>VLOOKUP($A56,'Customer Numbers'!$A:$ZZ,L$1,FALSE)/1000</f>
        <v>14.003</v>
      </c>
      <c r="M56" s="5">
        <f>VLOOKUP($A56,'Customer Numbers'!$A:$ZZ,M$1,FALSE)/1000</f>
        <v>14.238</v>
      </c>
      <c r="N56" s="185">
        <f>VLOOKUP($A56,'Customer Numbers'!$A:$ZZ,N$1,FALSE)/1000</f>
        <v>14.488</v>
      </c>
      <c r="O56" s="185">
        <f>VLOOKUP($A56,'Customer Numbers'!$A:$ZZ,O$1,FALSE)/1000</f>
        <v>14.863</v>
      </c>
      <c r="P56" s="120">
        <f t="shared" si="4"/>
        <v>14.276199999999999</v>
      </c>
      <c r="Q56" s="151">
        <f t="shared" si="15"/>
        <v>1.6082173337257208</v>
      </c>
      <c r="R56" s="312">
        <f t="shared" si="16"/>
        <v>10.116706070055843</v>
      </c>
      <c r="S56" s="12">
        <f t="shared" si="11"/>
        <v>16.788621723916304</v>
      </c>
      <c r="T56" s="12">
        <f t="shared" si="17"/>
        <v>5.3326583789858129</v>
      </c>
      <c r="U56" s="315">
        <f t="shared" si="12"/>
        <v>0.522454445057979</v>
      </c>
      <c r="V56" s="315">
        <f t="shared" si="8"/>
        <v>12.923823454215166</v>
      </c>
      <c r="W56" s="466">
        <f t="shared" si="9"/>
        <v>9.1368528144462218</v>
      </c>
    </row>
    <row r="57" spans="1:23" x14ac:dyDescent="0.25">
      <c r="A57" s="32" t="s">
        <v>55</v>
      </c>
      <c r="C57" s="111">
        <f>VLOOKUP($A57,'Capital Additions'!$A:$AAE,C$1,FALSE)/1000</f>
        <v>73.498929999999987</v>
      </c>
      <c r="D57" s="178">
        <f>VLOOKUP($A57,'Capital Additions'!$A:$AAE,D$1,FALSE)/1000</f>
        <v>100.33202</v>
      </c>
      <c r="E57" s="5">
        <f>VLOOKUP($A57,'Capital Additions'!$A:$AAE,E$1,FALSE)/1000</f>
        <v>63.32788</v>
      </c>
      <c r="F57" s="5">
        <f>VLOOKUP($A57,'Capital Additions'!$A:$AAE,F$1,FALSE)/1000</f>
        <v>48.816000000000003</v>
      </c>
      <c r="G57" s="185">
        <f>VLOOKUP($A57,'Capital Additions'!$A:$AAE,G$1,FALSE)/1000</f>
        <v>125.50880000000001</v>
      </c>
      <c r="H57" s="185">
        <f>VLOOKUP($A57,'Capital Additions'!$A:$AAE,H$1,FALSE)/1000</f>
        <v>111.55842999999999</v>
      </c>
      <c r="I57" s="120">
        <f t="shared" si="14"/>
        <v>89.908625999999998</v>
      </c>
      <c r="J57" s="111">
        <f>VLOOKUP($A57,'Customer Numbers'!$A:$ZZ,J$1,FALSE)/1000</f>
        <v>23.047999999999998</v>
      </c>
      <c r="K57" s="178">
        <f>VLOOKUP($A57,'Customer Numbers'!$A:$ZZ,K$1,FALSE)/1000</f>
        <v>23.366</v>
      </c>
      <c r="L57" s="5">
        <f>VLOOKUP($A57,'Customer Numbers'!$A:$ZZ,L$1,FALSE)/1000</f>
        <v>23.664000000000001</v>
      </c>
      <c r="M57" s="5">
        <f>VLOOKUP($A57,'Customer Numbers'!$A:$ZZ,M$1,FALSE)/1000</f>
        <v>24.053999999999998</v>
      </c>
      <c r="N57" s="185">
        <f>VLOOKUP($A57,'Customer Numbers'!$A:$ZZ,N$1,FALSE)/1000</f>
        <v>24.626999999999999</v>
      </c>
      <c r="O57" s="185">
        <f>VLOOKUP($A57,'Customer Numbers'!$A:$ZZ,O$1,FALSE)/1000</f>
        <v>25.062999999999999</v>
      </c>
      <c r="P57" s="120">
        <f t="shared" si="4"/>
        <v>24.154800000000002</v>
      </c>
      <c r="Q57" s="151">
        <f t="shared" si="15"/>
        <v>3.1889504512322109</v>
      </c>
      <c r="R57" s="312">
        <f t="shared" si="16"/>
        <v>4.2939322091928442</v>
      </c>
      <c r="S57" s="12">
        <f t="shared" si="11"/>
        <v>2.6761274509803918</v>
      </c>
      <c r="T57" s="12">
        <f t="shared" si="17"/>
        <v>2.0294337740084814</v>
      </c>
      <c r="U57" s="315">
        <f t="shared" si="12"/>
        <v>5.0963901409022627</v>
      </c>
      <c r="V57" s="315">
        <f t="shared" si="8"/>
        <v>4.4511203766508398</v>
      </c>
      <c r="W57" s="466">
        <f t="shared" si="9"/>
        <v>3.7094007903469643</v>
      </c>
    </row>
    <row r="58" spans="1:23" x14ac:dyDescent="0.25">
      <c r="A58" s="32" t="s">
        <v>56</v>
      </c>
      <c r="C58" s="111">
        <f>VLOOKUP($A58,'Capital Additions'!$A:$AAE,C$1,FALSE)/1000</f>
        <v>104.12358</v>
      </c>
      <c r="D58" s="178">
        <f>VLOOKUP($A58,'Capital Additions'!$A:$AAE,D$1,FALSE)/1000</f>
        <v>210.55535</v>
      </c>
      <c r="E58" s="5">
        <f>VLOOKUP($A58,'Capital Additions'!$A:$AAE,E$1,FALSE)/1000</f>
        <v>142.46875</v>
      </c>
      <c r="F58" s="5">
        <f>VLOOKUP($A58,'Capital Additions'!$A:$AAE,F$1,FALSE)/1000</f>
        <v>99.769449999999992</v>
      </c>
      <c r="G58" s="185">
        <f>VLOOKUP($A58,'Capital Additions'!$A:$AAE,G$1,FALSE)/1000</f>
        <v>131.48733000000001</v>
      </c>
      <c r="H58" s="185">
        <f>VLOOKUP($A58,'Capital Additions'!$A:$AAE,H$1,FALSE)/1000</f>
        <v>100.99296000000001</v>
      </c>
      <c r="I58" s="120">
        <f t="shared" si="14"/>
        <v>137.05476800000002</v>
      </c>
      <c r="J58" s="111">
        <f>VLOOKUP($A58,'Customer Numbers'!$A:$ZZ,J$1,FALSE)/1000</f>
        <v>3.77</v>
      </c>
      <c r="K58" s="178">
        <f>VLOOKUP($A58,'Customer Numbers'!$A:$ZZ,K$1,FALSE)/1000</f>
        <v>3.8050000000000002</v>
      </c>
      <c r="L58" s="5">
        <f>VLOOKUP($A58,'Customer Numbers'!$A:$ZZ,L$1,FALSE)/1000</f>
        <v>3.83</v>
      </c>
      <c r="M58" s="5">
        <f>VLOOKUP($A58,'Customer Numbers'!$A:$ZZ,M$1,FALSE)/1000</f>
        <v>3.859</v>
      </c>
      <c r="N58" s="185">
        <f>VLOOKUP($A58,'Customer Numbers'!$A:$ZZ,N$1,FALSE)/1000</f>
        <v>3.9420000000000002</v>
      </c>
      <c r="O58" s="185">
        <f>VLOOKUP($A58,'Customer Numbers'!$A:$ZZ,O$1,FALSE)/1000</f>
        <v>4.0529999999999999</v>
      </c>
      <c r="P58" s="120">
        <f t="shared" si="4"/>
        <v>3.8978000000000002</v>
      </c>
      <c r="Q58" s="151">
        <f t="shared" si="15"/>
        <v>27.618986737400533</v>
      </c>
      <c r="R58" s="312">
        <f t="shared" si="16"/>
        <v>55.336491458607092</v>
      </c>
      <c r="S58" s="12">
        <f t="shared" si="11"/>
        <v>37.198107049608353</v>
      </c>
      <c r="T58" s="12">
        <f t="shared" si="17"/>
        <v>25.853705623218449</v>
      </c>
      <c r="U58" s="315">
        <f t="shared" si="12"/>
        <v>33.355487062404876</v>
      </c>
      <c r="V58" s="315">
        <f t="shared" si="8"/>
        <v>24.918075499629907</v>
      </c>
      <c r="W58" s="466">
        <f t="shared" si="9"/>
        <v>35.332373338693735</v>
      </c>
    </row>
    <row r="59" spans="1:23" ht="15.75" thickBot="1" x14ac:dyDescent="0.3">
      <c r="A59" s="33" t="s">
        <v>57</v>
      </c>
      <c r="C59" s="121">
        <f>VLOOKUP($A59,'Capital Additions'!$A:$AAE,C$1,FALSE)/1000</f>
        <v>217.54300000000001</v>
      </c>
      <c r="D59" s="179">
        <f>VLOOKUP($A59,'Capital Additions'!$A:$AAE,D$1,FALSE)/1000</f>
        <v>301.38099999999997</v>
      </c>
      <c r="E59" s="122">
        <f>VLOOKUP($A59,'Capital Additions'!$A:$AAE,E$1,FALSE)/1000</f>
        <v>182.78899999999999</v>
      </c>
      <c r="F59" s="122">
        <f>VLOOKUP($A59,'Capital Additions'!$A:$AAE,F$1,FALSE)/1000</f>
        <v>413.34982000000002</v>
      </c>
      <c r="G59" s="186">
        <f>VLOOKUP($A59,'Capital Additions'!$A:$AAE,G$1,FALSE)/1000</f>
        <v>92.234080000000006</v>
      </c>
      <c r="H59" s="186">
        <f>VLOOKUP($A59,'Capital Additions'!$A:$AAE,H$1,FALSE)/1000</f>
        <v>137.75332</v>
      </c>
      <c r="I59" s="123">
        <f t="shared" si="14"/>
        <v>225.50144399999999</v>
      </c>
      <c r="J59" s="121">
        <f>VLOOKUP($A59,'Customer Numbers'!$A:$ZZ,J$1,FALSE)/1000</f>
        <v>23.373000000000001</v>
      </c>
      <c r="K59" s="179">
        <f>VLOOKUP($A59,'Customer Numbers'!$A:$ZZ,K$1,FALSE)/1000</f>
        <v>23.547000000000001</v>
      </c>
      <c r="L59" s="122">
        <f>VLOOKUP($A59,'Customer Numbers'!$A:$ZZ,L$1,FALSE)/1000</f>
        <v>23.774000000000001</v>
      </c>
      <c r="M59" s="122">
        <f>VLOOKUP($A59,'Customer Numbers'!$A:$ZZ,M$1,FALSE)/1000</f>
        <v>23.952999999999999</v>
      </c>
      <c r="N59" s="186">
        <f>VLOOKUP($A59,'Customer Numbers'!$A:$ZZ,N$1,FALSE)/1000</f>
        <v>24.201000000000001</v>
      </c>
      <c r="O59" s="186">
        <f>VLOOKUP($A59,'Customer Numbers'!$A:$ZZ,O$1,FALSE)/1000</f>
        <v>24.428999999999998</v>
      </c>
      <c r="P59" s="123">
        <f t="shared" si="4"/>
        <v>23.980799999999999</v>
      </c>
      <c r="Q59" s="152">
        <f t="shared" si="15"/>
        <v>9.3074487656697897</v>
      </c>
      <c r="R59" s="313">
        <f t="shared" si="16"/>
        <v>12.799125153947422</v>
      </c>
      <c r="S59" s="149">
        <f t="shared" si="11"/>
        <v>7.6886094052326062</v>
      </c>
      <c r="T59" s="149">
        <f t="shared" si="17"/>
        <v>17.256703544441198</v>
      </c>
      <c r="U59" s="316">
        <f t="shared" si="12"/>
        <v>3.8111681335482008</v>
      </c>
      <c r="V59" s="316">
        <f t="shared" si="8"/>
        <v>5.6389258667976589</v>
      </c>
      <c r="W59" s="467">
        <f t="shared" si="9"/>
        <v>9.4389064207934155</v>
      </c>
    </row>
    <row r="60" spans="1:23" ht="15.75" thickBot="1" x14ac:dyDescent="0.3">
      <c r="W60" s="468"/>
    </row>
    <row r="61" spans="1:23" x14ac:dyDescent="0.25">
      <c r="A61" s="139" t="s">
        <v>358</v>
      </c>
      <c r="C61" s="208">
        <f t="shared" ref="C61:H61" si="18">MAX(C6:C59)</f>
        <v>34413.544000000002</v>
      </c>
      <c r="D61" s="270">
        <f t="shared" si="18"/>
        <v>74578.688999999998</v>
      </c>
      <c r="E61" s="209">
        <f t="shared" si="18"/>
        <v>85446.845000000001</v>
      </c>
      <c r="F61" s="209">
        <f t="shared" si="18"/>
        <v>93701.207595000247</v>
      </c>
      <c r="G61" s="262">
        <f t="shared" si="18"/>
        <v>101955.57019000048</v>
      </c>
      <c r="H61" s="262">
        <f t="shared" si="18"/>
        <v>107089.46565</v>
      </c>
      <c r="I61" s="193">
        <f>AVERAGEIF(D61:H61,"&lt;&gt;0")</f>
        <v>92554.355487000154</v>
      </c>
      <c r="J61" s="208">
        <f>MAX(J6:J59)</f>
        <v>1371.6369999999999</v>
      </c>
      <c r="K61" s="270">
        <f>MAX(K6:K59)</f>
        <v>1385.191</v>
      </c>
      <c r="L61" s="209">
        <f>MAX(L6:L59)</f>
        <v>1394.5930000000001</v>
      </c>
      <c r="M61" s="209">
        <f>MAX(M6:M59)</f>
        <v>1412.14</v>
      </c>
      <c r="N61" s="262">
        <f>MAX(N6:N59)</f>
        <v>1424.4110000000001</v>
      </c>
      <c r="O61" s="262"/>
      <c r="P61" s="193">
        <f t="shared" si="4"/>
        <v>1404.08375</v>
      </c>
      <c r="Q61" s="210">
        <f>MAX(Q6:Q59)</f>
        <v>137.19683488372095</v>
      </c>
      <c r="R61" s="280">
        <f>MAX(R6:R59)</f>
        <v>55.336491458607092</v>
      </c>
      <c r="S61" s="211">
        <f>MAX(S6:S59)</f>
        <v>61.270094572394953</v>
      </c>
      <c r="T61" s="211">
        <f>MAX(T6:T59)</f>
        <v>66.354049594941188</v>
      </c>
      <c r="U61" s="268">
        <f>MAX(U6:U59)</f>
        <v>71.577353860648699</v>
      </c>
      <c r="V61" s="268"/>
      <c r="W61" s="469">
        <f t="shared" si="9"/>
        <v>63.634497371647981</v>
      </c>
    </row>
    <row r="62" spans="1:23" x14ac:dyDescent="0.25">
      <c r="A62" s="32" t="s">
        <v>359</v>
      </c>
      <c r="C62" s="194" cm="1">
        <f t="array" ref="C62">MIN(IF(C6:C59&gt;0,C6:C59))</f>
        <v>1.7696099999999999</v>
      </c>
      <c r="D62" s="271" cm="1">
        <f t="array" ref="D62">MIN(IF(D6:D59&gt;0,D6:D59))</f>
        <v>3.8367399999999998</v>
      </c>
      <c r="E62" s="191" cm="1">
        <f t="array" ref="E62">MIN(IF(E6:E59&gt;0,E6:E59))</f>
        <v>1.796</v>
      </c>
      <c r="F62" s="191" cm="1">
        <f t="array" ref="F62">MIN(IF(F6:F59&gt;0,F6:F59))</f>
        <v>3.1269800000000001</v>
      </c>
      <c r="G62" s="263" cm="1">
        <f t="array" ref="G62">MIN(IF(G6:G59&gt;0,G6:G59))</f>
        <v>0.46532000000000001</v>
      </c>
      <c r="H62" s="263" cm="1">
        <f t="array" ref="H62">MIN(IF(H6:H59&gt;0,H6:H59))</f>
        <v>6.98491930961609E-13</v>
      </c>
      <c r="I62" s="195">
        <f>AVERAGEIF(D62:H62,"&lt;&gt;0")</f>
        <v>1.8450080000001396</v>
      </c>
      <c r="J62" s="194" cm="1">
        <f t="array" ref="J62">MIN(IF(J6:J59&gt;0,J6:J59))</f>
        <v>1.2370000000000001</v>
      </c>
      <c r="K62" s="271" cm="1">
        <f t="array" ref="K62">MIN(IF(K6:K59&gt;0,K6:K59))</f>
        <v>1.208</v>
      </c>
      <c r="L62" s="191" cm="1">
        <f t="array" ref="L62">MIN(IF(L6:L59&gt;0,L6:L59))</f>
        <v>1.222</v>
      </c>
      <c r="M62" s="191" cm="1">
        <f t="array" ref="M62">MIN(IF(M6:M59&gt;0,M6:M59))</f>
        <v>1.2230000000000001</v>
      </c>
      <c r="N62" s="263" cm="1">
        <f t="array" ref="N62">MIN(IF(N6:N59&gt;0,N6:N59))</f>
        <v>1.224</v>
      </c>
      <c r="O62" s="263"/>
      <c r="P62" s="195">
        <f t="shared" si="4"/>
        <v>1.2192499999999999</v>
      </c>
      <c r="Q62" s="199" cm="1">
        <f t="array" ref="Q62">MIN(IF(Q6:Q59&gt;0,Q6:Q59))</f>
        <v>0.29592140468227424</v>
      </c>
      <c r="R62" s="281" cm="1">
        <f t="array" ref="R62">MIN(IF(R6:R59&gt;0,R6:R59))</f>
        <v>2.1674387565467139</v>
      </c>
      <c r="S62" s="192" cm="1">
        <f t="array" ref="S62">MIN(IF(S6:S59&gt;0,S6:S59))</f>
        <v>0.30048519324075623</v>
      </c>
      <c r="T62" s="192" cm="1">
        <f t="array" ref="T62">MIN(IF(T6:T59&gt;0,T6:T59))</f>
        <v>0.26451683788386532</v>
      </c>
      <c r="U62" s="269" cm="1">
        <f t="array" ref="U62">MIN(IF(U6:U59&gt;0,U6:U59))</f>
        <v>0.28741198270537371</v>
      </c>
      <c r="V62" s="269"/>
      <c r="W62" s="470">
        <f t="shared" si="9"/>
        <v>0.75496319259417732</v>
      </c>
    </row>
    <row r="63" spans="1:23" ht="15.75" thickBot="1" x14ac:dyDescent="0.3">
      <c r="A63" s="33" t="s">
        <v>360</v>
      </c>
      <c r="C63" s="196">
        <f>C61/C62</f>
        <v>19446.965150513392</v>
      </c>
      <c r="D63" s="272">
        <f t="shared" ref="D63:U63" si="19">D61/D62</f>
        <v>19438.035676120875</v>
      </c>
      <c r="E63" s="197">
        <f t="shared" si="19"/>
        <v>47576.194320712697</v>
      </c>
      <c r="F63" s="197">
        <f t="shared" si="19"/>
        <v>29965.400352736586</v>
      </c>
      <c r="G63" s="264">
        <f t="shared" si="19"/>
        <v>219108.50638270541</v>
      </c>
      <c r="H63" s="264">
        <f>H61/H62</f>
        <v>1.5331525090428845E+17</v>
      </c>
      <c r="I63" s="198">
        <f>AVERAGEIF(D63:H63,"&lt;&gt;0")</f>
        <v>3.0663050180920908E+16</v>
      </c>
      <c r="J63" s="196">
        <f t="shared" si="19"/>
        <v>1108.8415521422796</v>
      </c>
      <c r="K63" s="272">
        <f t="shared" si="19"/>
        <v>1146.6812913907286</v>
      </c>
      <c r="L63" s="197">
        <f t="shared" si="19"/>
        <v>1141.2381342062195</v>
      </c>
      <c r="M63" s="197">
        <f t="shared" si="19"/>
        <v>1154.6524938675389</v>
      </c>
      <c r="N63" s="264">
        <f t="shared" si="19"/>
        <v>1163.7344771241831</v>
      </c>
      <c r="O63" s="264"/>
      <c r="P63" s="198">
        <f t="shared" si="4"/>
        <v>1151.5765991471674</v>
      </c>
      <c r="Q63" s="201">
        <f t="shared" si="19"/>
        <v>463.6259246979003</v>
      </c>
      <c r="R63" s="286">
        <f t="shared" si="19"/>
        <v>25.530821247642688</v>
      </c>
      <c r="S63" s="202">
        <f t="shared" si="19"/>
        <v>203.90387263875536</v>
      </c>
      <c r="T63" s="202">
        <f t="shared" si="19"/>
        <v>250.85000306889188</v>
      </c>
      <c r="U63" s="288">
        <f t="shared" si="19"/>
        <v>249.04095224875405</v>
      </c>
      <c r="V63" s="288"/>
      <c r="W63" s="471">
        <f t="shared" si="9"/>
        <v>182.331412301011</v>
      </c>
    </row>
    <row r="64" spans="1:23" ht="15.75" thickBot="1" x14ac:dyDescent="0.3"/>
    <row r="65" spans="1:24" ht="15.75" thickBot="1" x14ac:dyDescent="0.3">
      <c r="A65" s="207" t="s">
        <v>413</v>
      </c>
      <c r="C65" s="364">
        <f t="shared" ref="C65:H65" si="20">SUM(C6:C59)</f>
        <v>91047.985138517935</v>
      </c>
      <c r="D65" s="365">
        <f t="shared" si="20"/>
        <v>133183.19738973308</v>
      </c>
      <c r="E65" s="366">
        <f t="shared" si="20"/>
        <v>141407.61965545529</v>
      </c>
      <c r="F65" s="366">
        <f t="shared" si="20"/>
        <v>151394.31381907442</v>
      </c>
      <c r="G65" s="367">
        <f t="shared" si="20"/>
        <v>152299.41217997851</v>
      </c>
      <c r="H65" s="367">
        <f t="shared" si="20"/>
        <v>145931.33542607166</v>
      </c>
      <c r="I65" s="368">
        <f>AVERAGEIF(D65:H65,"&lt;&gt;0")</f>
        <v>144843.17569406261</v>
      </c>
      <c r="J65" s="364">
        <f t="shared" ref="J65:O65" si="21">SUM(J6:J59)</f>
        <v>5159.351999999999</v>
      </c>
      <c r="K65" s="365">
        <f t="shared" si="21"/>
        <v>5209.351999999998</v>
      </c>
      <c r="L65" s="366">
        <f t="shared" si="21"/>
        <v>5252.1509999999971</v>
      </c>
      <c r="M65" s="366">
        <f t="shared" si="21"/>
        <v>5301.5270000000019</v>
      </c>
      <c r="N65" s="367">
        <f t="shared" si="21"/>
        <v>5351.8679999999986</v>
      </c>
      <c r="O65" s="367">
        <f t="shared" si="21"/>
        <v>5403.4009999999989</v>
      </c>
      <c r="P65" s="368">
        <f t="shared" si="4"/>
        <v>5303.6597999999985</v>
      </c>
      <c r="Q65" s="359">
        <f>C65/J6</f>
        <v>87.777229994464221</v>
      </c>
      <c r="R65" s="360">
        <f>D65/K6</f>
        <v>127.23180259170354</v>
      </c>
      <c r="S65" s="361">
        <f t="shared" ref="S65:V65" si="22">E65/L6</f>
        <v>134.0847169252971</v>
      </c>
      <c r="T65" s="361">
        <f t="shared" si="22"/>
        <v>142.55034769756952</v>
      </c>
      <c r="U65" s="362">
        <f t="shared" si="22"/>
        <v>142.37794730030413</v>
      </c>
      <c r="V65" s="362">
        <f t="shared" si="22"/>
        <v>135.55613961241653</v>
      </c>
      <c r="W65" s="363">
        <f t="shared" si="9"/>
        <v>136.36019082545818</v>
      </c>
    </row>
    <row r="66" spans="1:24" ht="15.75" thickBot="1" x14ac:dyDescent="0.3">
      <c r="A66" s="207" t="s">
        <v>456</v>
      </c>
      <c r="C66" s="432"/>
      <c r="D66" s="437"/>
      <c r="E66" s="442">
        <f>(E65-D65)/D65</f>
        <v>6.1752701744013115E-2</v>
      </c>
      <c r="F66" s="442">
        <f>(F65-E65)/E65</f>
        <v>7.0623451465713583E-2</v>
      </c>
      <c r="G66" s="443">
        <f>(G65-F65)/F65</f>
        <v>5.9784171417807249E-3</v>
      </c>
      <c r="H66" s="443">
        <f>(H65-G65)/G65</f>
        <v>-4.1812878085054114E-2</v>
      </c>
      <c r="I66" s="440"/>
      <c r="J66" s="437"/>
      <c r="K66" s="441"/>
      <c r="L66" s="442">
        <f>(L65-K65)/K65</f>
        <v>8.2158011207534229E-3</v>
      </c>
      <c r="M66" s="442">
        <f>(M65-L65)/L65</f>
        <v>9.4011006157295896E-3</v>
      </c>
      <c r="N66" s="443">
        <f>(N65-M65)/M65</f>
        <v>9.4955660887885117E-3</v>
      </c>
      <c r="O66" s="443">
        <f>(O65-N65)/N65</f>
        <v>9.6289744066932088E-3</v>
      </c>
      <c r="P66" s="440"/>
      <c r="Q66" s="437"/>
      <c r="R66" s="441"/>
      <c r="S66" s="438"/>
      <c r="T66" s="438"/>
      <c r="U66" s="439"/>
      <c r="V66" s="439"/>
      <c r="W66" s="440"/>
    </row>
    <row r="68" spans="1:24" x14ac:dyDescent="0.25">
      <c r="A68" t="s">
        <v>461</v>
      </c>
      <c r="D68" s="176">
        <f>D65-D32-D51</f>
        <v>58507.934779733077</v>
      </c>
      <c r="E68" s="176">
        <f>E65-E32-E51</f>
        <v>55887.268655455286</v>
      </c>
      <c r="F68" s="176">
        <f>F65</f>
        <v>151394.31381907442</v>
      </c>
      <c r="G68" s="176">
        <f t="shared" ref="G68:H68" si="23">G65-G32-G51</f>
        <v>50277.712989978027</v>
      </c>
      <c r="H68" s="176">
        <f t="shared" si="23"/>
        <v>38782.067546071659</v>
      </c>
      <c r="I68" s="176">
        <f>AVERAGE(D68:H68)</f>
        <v>70969.859558062497</v>
      </c>
      <c r="K68" s="176">
        <f>K65-K32-K51</f>
        <v>3818.2519999999981</v>
      </c>
      <c r="L68" s="176">
        <f t="shared" ref="L68:O68" si="24">L65-L32-L51</f>
        <v>3851.6479999999974</v>
      </c>
      <c r="M68" s="176">
        <f t="shared" si="24"/>
        <v>3883.4880000000016</v>
      </c>
      <c r="N68" s="176">
        <f t="shared" si="24"/>
        <v>3921.5029999999983</v>
      </c>
      <c r="O68" s="176">
        <f t="shared" si="24"/>
        <v>3956.9909999999986</v>
      </c>
      <c r="P68" s="176">
        <f>AVERAGE(K68:O68)</f>
        <v>3886.3763999999987</v>
      </c>
      <c r="R68" s="463">
        <f>D68/K68</f>
        <v>15.323225072554957</v>
      </c>
      <c r="S68" s="463">
        <f t="shared" ref="S68:V68" si="25">E68/L68</f>
        <v>14.509962658959314</v>
      </c>
      <c r="T68" s="463">
        <f t="shared" si="25"/>
        <v>38.984107539169521</v>
      </c>
      <c r="U68" s="463">
        <f t="shared" si="25"/>
        <v>12.82103137240442</v>
      </c>
      <c r="V68" s="463">
        <f t="shared" si="25"/>
        <v>9.8008985984733528</v>
      </c>
      <c r="W68" s="464">
        <f>AVERAGE(R68:V68)</f>
        <v>18.287845048312313</v>
      </c>
    </row>
    <row r="69" spans="1:24" x14ac:dyDescent="0.25">
      <c r="E69" s="357">
        <f>(E68-D68)/D68</f>
        <v>-4.4791636111305377E-2</v>
      </c>
      <c r="F69" s="357">
        <f>(F68-E68)/E68</f>
        <v>1.7089231136418483</v>
      </c>
      <c r="G69" s="357">
        <f>(G68-F68)/F68</f>
        <v>-0.66790223673748406</v>
      </c>
      <c r="H69" s="357">
        <f>(H68-G68)/G68</f>
        <v>-0.22864296644117088</v>
      </c>
      <c r="I69" s="357"/>
      <c r="J69" s="357"/>
      <c r="K69" s="357"/>
      <c r="L69" s="357">
        <f>(L68-K68)/K68</f>
        <v>8.7464106612133753E-3</v>
      </c>
      <c r="M69" s="357">
        <f>(M68-L68)/L68</f>
        <v>8.2665913396043102E-3</v>
      </c>
      <c r="N69" s="357">
        <f>(N68-M68)/M68</f>
        <v>9.7888805115392847E-3</v>
      </c>
      <c r="O69" s="357">
        <f>(O68-N68)/N68</f>
        <v>9.0495914449129061E-3</v>
      </c>
      <c r="P69" s="357"/>
    </row>
    <row r="71" spans="1:24" x14ac:dyDescent="0.25">
      <c r="C71" s="176"/>
      <c r="D71" s="176"/>
      <c r="E71" s="176"/>
      <c r="F71" s="176"/>
      <c r="G71" s="176"/>
      <c r="H71" s="176"/>
      <c r="I71" s="176"/>
      <c r="J71" s="176"/>
      <c r="K71" s="176"/>
      <c r="L71" s="176"/>
      <c r="M71" s="176"/>
      <c r="N71" s="176"/>
      <c r="O71" s="176"/>
      <c r="P71" s="176"/>
      <c r="Q71" s="176"/>
      <c r="R71" s="176"/>
      <c r="S71" s="176"/>
      <c r="T71" s="176"/>
      <c r="U71" s="176"/>
      <c r="V71" s="176"/>
      <c r="W71" s="176"/>
      <c r="X71" s="176"/>
    </row>
    <row r="72" spans="1:24" x14ac:dyDescent="0.25">
      <c r="C72" s="176"/>
      <c r="D72" s="176"/>
      <c r="E72" s="176"/>
      <c r="F72" s="176"/>
      <c r="G72" s="176"/>
      <c r="H72" s="176"/>
      <c r="I72" s="176"/>
      <c r="J72" s="176"/>
      <c r="K72" s="176"/>
      <c r="L72" s="176"/>
      <c r="M72" s="176"/>
      <c r="N72" s="176"/>
      <c r="O72" s="176"/>
      <c r="P72" s="176"/>
      <c r="Q72" s="176"/>
      <c r="R72" s="176"/>
      <c r="S72" s="176"/>
      <c r="T72" s="176"/>
      <c r="U72" s="176"/>
      <c r="V72" s="176"/>
      <c r="W72" s="176"/>
      <c r="X72" s="176"/>
    </row>
  </sheetData>
  <mergeCells count="8">
    <mergeCell ref="Q3:W3"/>
    <mergeCell ref="Q4:W4"/>
    <mergeCell ref="C2:W2"/>
    <mergeCell ref="A2:A5"/>
    <mergeCell ref="C3:I3"/>
    <mergeCell ref="C4:I4"/>
    <mergeCell ref="J3:P3"/>
    <mergeCell ref="J4:P4"/>
  </mergeCells>
  <hyperlinks>
    <hyperlink ref="A1" location="'Tab Legend'!A1" display="Tab Legend" xr:uid="{08742495-4BB2-4436-AA39-54E25BECCD5B}"/>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59"/>
  <sheetViews>
    <sheetView zoomScaleNormal="100" workbookViewId="0">
      <pane xSplit="1" ySplit="2" topLeftCell="S3" activePane="bottomRight" state="frozen"/>
      <selection activeCell="S30" sqref="S30:V30"/>
      <selection pane="topRight" activeCell="S30" sqref="S30:V30"/>
      <selection pane="bottomLeft" activeCell="S30" sqref="S30:V30"/>
      <selection pane="bottomRight" activeCell="S30" sqref="S30:V30"/>
    </sheetView>
  </sheetViews>
  <sheetFormatPr defaultColWidth="9.140625" defaultRowHeight="15" x14ac:dyDescent="0.25"/>
  <cols>
    <col min="1" max="1" width="45.85546875" bestFit="1" customWidth="1"/>
    <col min="2" max="2" width="65.7109375" bestFit="1" customWidth="1"/>
    <col min="3" max="3" width="55.5703125" bestFit="1" customWidth="1"/>
    <col min="4" max="4" width="13.42578125" bestFit="1" customWidth="1"/>
    <col min="5" max="5" width="31.7109375" style="3" bestFit="1" customWidth="1"/>
    <col min="6" max="6" width="28.28515625" style="3" bestFit="1" customWidth="1"/>
    <col min="7" max="7" width="26.42578125" style="3" bestFit="1" customWidth="1"/>
    <col min="8" max="8" width="29.85546875" style="3" bestFit="1" customWidth="1"/>
    <col min="9" max="9" width="61.28515625" customWidth="1"/>
    <col min="10" max="10" width="23.85546875" bestFit="1" customWidth="1"/>
    <col min="11" max="11" width="25.7109375" bestFit="1" customWidth="1"/>
    <col min="12" max="12" width="75.140625" customWidth="1"/>
    <col min="13" max="13" width="23.85546875" bestFit="1" customWidth="1"/>
    <col min="14" max="14" width="25.7109375" bestFit="1" customWidth="1"/>
    <col min="15" max="15" width="65.5703125" customWidth="1"/>
    <col min="16" max="16" width="21.5703125" bestFit="1" customWidth="1"/>
    <col min="17" max="17" width="23.42578125" bestFit="1" customWidth="1"/>
    <col min="18" max="18" width="79.5703125" customWidth="1"/>
    <col min="19" max="19" width="26.5703125" bestFit="1" customWidth="1"/>
    <col min="20" max="20" width="34.85546875" bestFit="1" customWidth="1"/>
    <col min="21" max="21" width="39.5703125" bestFit="1" customWidth="1"/>
    <col min="22" max="22" width="29.42578125" bestFit="1" customWidth="1"/>
    <col min="23" max="23" width="31.28515625" bestFit="1" customWidth="1"/>
    <col min="24" max="24" width="70.7109375" customWidth="1"/>
  </cols>
  <sheetData>
    <row r="1" spans="1:24" x14ac:dyDescent="0.25">
      <c r="A1" s="134">
        <f>COLUMN()</f>
        <v>1</v>
      </c>
      <c r="B1" s="134">
        <f>COLUMN()</f>
        <v>2</v>
      </c>
      <c r="C1" s="134">
        <f>COLUMN()</f>
        <v>3</v>
      </c>
      <c r="D1" s="134">
        <f>COLUMN()</f>
        <v>4</v>
      </c>
      <c r="E1" s="134">
        <f>COLUMN()</f>
        <v>5</v>
      </c>
      <c r="F1" s="134">
        <f>COLUMN()</f>
        <v>6</v>
      </c>
      <c r="G1" s="134">
        <f>COLUMN()</f>
        <v>7</v>
      </c>
      <c r="H1" s="134">
        <f>COLUMN()</f>
        <v>8</v>
      </c>
      <c r="I1" s="134">
        <f>COLUMN()</f>
        <v>9</v>
      </c>
      <c r="J1" s="134">
        <f>COLUMN()</f>
        <v>10</v>
      </c>
      <c r="K1" s="134">
        <f>COLUMN()</f>
        <v>11</v>
      </c>
      <c r="L1" s="134">
        <f>COLUMN()</f>
        <v>12</v>
      </c>
      <c r="M1" s="134">
        <f>COLUMN()</f>
        <v>13</v>
      </c>
      <c r="N1" s="134">
        <f>COLUMN()</f>
        <v>14</v>
      </c>
      <c r="O1" s="134">
        <f>COLUMN()</f>
        <v>15</v>
      </c>
      <c r="P1" s="134">
        <f>COLUMN()</f>
        <v>16</v>
      </c>
      <c r="Q1" s="134">
        <f>COLUMN()</f>
        <v>17</v>
      </c>
      <c r="R1" s="134">
        <f>COLUMN()</f>
        <v>18</v>
      </c>
      <c r="S1" s="134">
        <f>COLUMN()</f>
        <v>19</v>
      </c>
      <c r="T1" s="134">
        <f>COLUMN()</f>
        <v>20</v>
      </c>
      <c r="U1" s="134">
        <f>COLUMN()</f>
        <v>21</v>
      </c>
      <c r="V1" s="134">
        <f>COLUMN()</f>
        <v>22</v>
      </c>
      <c r="W1" s="134">
        <f>COLUMN()</f>
        <v>23</v>
      </c>
      <c r="X1" s="134">
        <f>COLUMN()</f>
        <v>24</v>
      </c>
    </row>
    <row r="2" spans="1:24" s="2" customFormat="1" x14ac:dyDescent="0.25">
      <c r="A2" s="2" t="s">
        <v>58</v>
      </c>
      <c r="B2" s="2" t="s">
        <v>59</v>
      </c>
      <c r="C2" s="2" t="s">
        <v>60</v>
      </c>
      <c r="D2" s="2" t="s">
        <v>61</v>
      </c>
      <c r="E2" s="9" t="s">
        <v>62</v>
      </c>
      <c r="F2" s="9" t="s">
        <v>63</v>
      </c>
      <c r="G2" s="9" t="s">
        <v>64</v>
      </c>
      <c r="H2" s="9" t="s">
        <v>65</v>
      </c>
      <c r="I2" s="2" t="s">
        <v>66</v>
      </c>
      <c r="J2" s="2" t="s">
        <v>67</v>
      </c>
      <c r="K2" s="2" t="s">
        <v>68</v>
      </c>
      <c r="L2" s="2" t="s">
        <v>69</v>
      </c>
      <c r="M2" s="2" t="s">
        <v>70</v>
      </c>
      <c r="N2" s="2" t="s">
        <v>71</v>
      </c>
      <c r="O2" s="2" t="s">
        <v>72</v>
      </c>
      <c r="P2" s="2" t="s">
        <v>73</v>
      </c>
      <c r="Q2" s="2" t="s">
        <v>74</v>
      </c>
      <c r="R2" s="2" t="s">
        <v>75</v>
      </c>
      <c r="S2" s="2" t="s">
        <v>76</v>
      </c>
      <c r="T2" s="2" t="s">
        <v>77</v>
      </c>
      <c r="U2" s="2" t="s">
        <v>78</v>
      </c>
      <c r="V2" s="2" t="s">
        <v>79</v>
      </c>
      <c r="W2" s="2" t="s">
        <v>80</v>
      </c>
      <c r="X2" s="2" t="s">
        <v>81</v>
      </c>
    </row>
    <row r="3" spans="1:24" x14ac:dyDescent="0.25">
      <c r="A3" t="s">
        <v>1</v>
      </c>
      <c r="B3" t="s">
        <v>82</v>
      </c>
      <c r="C3" t="s">
        <v>83</v>
      </c>
      <c r="D3" t="s">
        <v>84</v>
      </c>
      <c r="E3" s="3">
        <v>1262029.8700000001</v>
      </c>
      <c r="F3" s="3">
        <v>47007199.689999998</v>
      </c>
      <c r="G3" s="3">
        <v>46926768.640000001</v>
      </c>
      <c r="H3" s="3">
        <v>16061339.779999999</v>
      </c>
      <c r="J3" s="1"/>
      <c r="K3" s="1">
        <v>835</v>
      </c>
      <c r="M3" s="1"/>
      <c r="N3" s="1">
        <v>951</v>
      </c>
      <c r="P3" s="1"/>
      <c r="Q3" s="1">
        <v>229</v>
      </c>
      <c r="S3">
        <v>164</v>
      </c>
      <c r="T3">
        <v>260</v>
      </c>
      <c r="U3">
        <v>4316</v>
      </c>
      <c r="V3" s="1">
        <v>134071</v>
      </c>
      <c r="W3" s="1">
        <v>120902</v>
      </c>
    </row>
    <row r="4" spans="1:24" x14ac:dyDescent="0.25">
      <c r="A4" t="s">
        <v>2</v>
      </c>
      <c r="B4" t="s">
        <v>85</v>
      </c>
      <c r="C4" t="s">
        <v>86</v>
      </c>
      <c r="D4" t="s">
        <v>87</v>
      </c>
      <c r="E4" s="3">
        <v>68057.95</v>
      </c>
      <c r="F4" s="3">
        <v>2424093.9900000002</v>
      </c>
      <c r="G4" s="3">
        <v>608135.34000000102</v>
      </c>
      <c r="H4" s="3">
        <v>302112.03000000003</v>
      </c>
      <c r="J4" s="1">
        <v>573</v>
      </c>
      <c r="K4" s="1">
        <v>70</v>
      </c>
      <c r="M4" s="1">
        <v>434</v>
      </c>
      <c r="N4" s="1">
        <v>95</v>
      </c>
      <c r="P4" s="1">
        <v>355</v>
      </c>
      <c r="Q4" s="1">
        <v>69</v>
      </c>
      <c r="S4">
        <v>11</v>
      </c>
      <c r="T4">
        <v>20</v>
      </c>
      <c r="U4">
        <v>166</v>
      </c>
      <c r="V4" s="1">
        <v>28986</v>
      </c>
      <c r="W4" s="1">
        <v>5372</v>
      </c>
    </row>
    <row r="5" spans="1:24" x14ac:dyDescent="0.25">
      <c r="A5" t="s">
        <v>3</v>
      </c>
      <c r="B5" t="s">
        <v>88</v>
      </c>
      <c r="C5" t="s">
        <v>89</v>
      </c>
      <c r="D5" t="s">
        <v>90</v>
      </c>
      <c r="E5" s="3">
        <v>0</v>
      </c>
      <c r="F5" s="3">
        <v>76096.800000000003</v>
      </c>
      <c r="G5" s="3">
        <v>7731.42</v>
      </c>
      <c r="H5" s="3">
        <v>29820.560000000001</v>
      </c>
      <c r="J5" s="1">
        <v>42</v>
      </c>
      <c r="K5" s="1">
        <v>3</v>
      </c>
      <c r="M5" s="1">
        <v>17</v>
      </c>
      <c r="N5" s="1">
        <v>29</v>
      </c>
      <c r="P5" s="1">
        <v>20</v>
      </c>
      <c r="Q5" s="1">
        <v>3</v>
      </c>
      <c r="S5">
        <v>4</v>
      </c>
      <c r="T5">
        <v>11</v>
      </c>
      <c r="U5">
        <v>16</v>
      </c>
      <c r="V5" s="1">
        <v>1327</v>
      </c>
      <c r="W5" s="1">
        <v>345</v>
      </c>
    </row>
    <row r="6" spans="1:24" x14ac:dyDescent="0.25">
      <c r="A6" t="s">
        <v>4</v>
      </c>
      <c r="B6" t="s">
        <v>414</v>
      </c>
      <c r="C6" t="s">
        <v>91</v>
      </c>
      <c r="D6" t="s">
        <v>84</v>
      </c>
      <c r="E6" s="3">
        <v>31673</v>
      </c>
      <c r="F6" s="3">
        <v>2750320</v>
      </c>
      <c r="G6" s="3">
        <v>1142633</v>
      </c>
      <c r="H6" s="3">
        <v>461569</v>
      </c>
      <c r="J6" s="1">
        <v>277</v>
      </c>
      <c r="K6" s="1">
        <v>83</v>
      </c>
      <c r="L6" t="s">
        <v>415</v>
      </c>
      <c r="M6" s="1">
        <v>355</v>
      </c>
      <c r="N6" s="1">
        <v>112</v>
      </c>
      <c r="O6" t="s">
        <v>415</v>
      </c>
      <c r="P6" s="1">
        <v>240</v>
      </c>
      <c r="Q6" s="1">
        <v>60</v>
      </c>
      <c r="R6" t="s">
        <v>415</v>
      </c>
      <c r="S6">
        <v>17</v>
      </c>
      <c r="T6">
        <v>19</v>
      </c>
      <c r="U6">
        <v>92.8</v>
      </c>
      <c r="V6" s="1">
        <v>15364</v>
      </c>
      <c r="W6" s="1">
        <v>4205</v>
      </c>
      <c r="X6" t="s">
        <v>416</v>
      </c>
    </row>
    <row r="7" spans="1:24" x14ac:dyDescent="0.25">
      <c r="A7" t="s">
        <v>5</v>
      </c>
      <c r="B7" t="s">
        <v>92</v>
      </c>
      <c r="C7" t="s">
        <v>93</v>
      </c>
      <c r="D7" t="s">
        <v>94</v>
      </c>
      <c r="E7" s="3">
        <v>0</v>
      </c>
      <c r="F7" s="3">
        <v>710782.65000000095</v>
      </c>
      <c r="G7" s="3">
        <v>709014.349999998</v>
      </c>
      <c r="H7" s="3">
        <v>175917.15</v>
      </c>
      <c r="I7" t="s">
        <v>95</v>
      </c>
      <c r="J7" s="1">
        <v>157</v>
      </c>
      <c r="K7" s="1">
        <v>86</v>
      </c>
      <c r="M7" s="1">
        <v>144</v>
      </c>
      <c r="N7" s="1">
        <v>89</v>
      </c>
      <c r="P7" s="1">
        <v>100</v>
      </c>
      <c r="Q7" s="1">
        <v>74</v>
      </c>
      <c r="S7">
        <v>0</v>
      </c>
      <c r="T7">
        <v>0</v>
      </c>
      <c r="U7">
        <v>0</v>
      </c>
      <c r="V7" s="1">
        <v>10047</v>
      </c>
      <c r="W7" s="1">
        <v>3627</v>
      </c>
      <c r="X7" t="s">
        <v>96</v>
      </c>
    </row>
    <row r="8" spans="1:24" x14ac:dyDescent="0.25">
      <c r="A8" t="s">
        <v>6</v>
      </c>
      <c r="B8" t="s">
        <v>97</v>
      </c>
      <c r="C8" t="s">
        <v>98</v>
      </c>
      <c r="D8" t="s">
        <v>94</v>
      </c>
      <c r="E8" s="3">
        <v>104072.71</v>
      </c>
      <c r="F8" s="3">
        <v>1790707.49</v>
      </c>
      <c r="G8" s="3">
        <v>1325039.8999999999</v>
      </c>
      <c r="H8" s="3">
        <v>761551.91</v>
      </c>
      <c r="J8" s="1">
        <v>155</v>
      </c>
      <c r="K8" s="1">
        <v>143</v>
      </c>
      <c r="M8" s="1">
        <v>180</v>
      </c>
      <c r="N8" s="1">
        <v>96</v>
      </c>
      <c r="P8" s="1">
        <v>111</v>
      </c>
      <c r="Q8" s="1">
        <v>138</v>
      </c>
      <c r="S8">
        <v>32</v>
      </c>
      <c r="T8">
        <v>44</v>
      </c>
      <c r="U8">
        <v>497</v>
      </c>
      <c r="V8" s="1">
        <v>15241</v>
      </c>
      <c r="W8" s="1">
        <v>7972</v>
      </c>
    </row>
    <row r="9" spans="1:24" x14ac:dyDescent="0.25">
      <c r="A9" t="s">
        <v>7</v>
      </c>
      <c r="B9" t="s">
        <v>99</v>
      </c>
      <c r="C9" t="s">
        <v>86</v>
      </c>
      <c r="D9" t="s">
        <v>87</v>
      </c>
      <c r="E9" s="3">
        <v>1392364.01</v>
      </c>
      <c r="F9" s="3">
        <v>2180569.0699999998</v>
      </c>
      <c r="G9" s="3">
        <v>1584853.39</v>
      </c>
      <c r="H9" s="3">
        <v>479724.97</v>
      </c>
      <c r="J9" s="1">
        <v>695</v>
      </c>
      <c r="K9" s="1">
        <v>272</v>
      </c>
      <c r="M9" s="1">
        <v>310</v>
      </c>
      <c r="N9" s="1">
        <v>259</v>
      </c>
      <c r="P9" s="1">
        <v>483</v>
      </c>
      <c r="Q9" s="1">
        <v>216</v>
      </c>
      <c r="S9">
        <v>11</v>
      </c>
      <c r="T9">
        <v>17</v>
      </c>
      <c r="U9">
        <v>300</v>
      </c>
      <c r="V9" s="1">
        <v>19863</v>
      </c>
      <c r="W9" s="1">
        <v>4540</v>
      </c>
    </row>
    <row r="10" spans="1:24" x14ac:dyDescent="0.25">
      <c r="A10" t="s">
        <v>8</v>
      </c>
      <c r="B10" t="s">
        <v>100</v>
      </c>
      <c r="C10" t="s">
        <v>101</v>
      </c>
      <c r="D10" t="s">
        <v>94</v>
      </c>
      <c r="E10" s="3">
        <v>0</v>
      </c>
      <c r="F10" s="3">
        <v>196868.53</v>
      </c>
      <c r="G10" s="3">
        <v>88958</v>
      </c>
      <c r="H10" s="3">
        <v>37685.660000000003</v>
      </c>
      <c r="I10" t="s">
        <v>102</v>
      </c>
      <c r="J10" s="1">
        <v>52</v>
      </c>
      <c r="K10" s="1">
        <v>23</v>
      </c>
      <c r="L10" t="s">
        <v>103</v>
      </c>
      <c r="M10" s="1">
        <v>43</v>
      </c>
      <c r="N10" s="1">
        <v>13</v>
      </c>
      <c r="O10" t="s">
        <v>103</v>
      </c>
      <c r="P10" s="1">
        <v>55</v>
      </c>
      <c r="Q10" s="1">
        <v>23</v>
      </c>
      <c r="R10" t="s">
        <v>103</v>
      </c>
      <c r="S10">
        <v>6</v>
      </c>
      <c r="T10">
        <v>6</v>
      </c>
      <c r="U10">
        <v>32</v>
      </c>
      <c r="V10" s="1">
        <v>1908</v>
      </c>
      <c r="W10" s="1">
        <v>882</v>
      </c>
      <c r="X10" t="s">
        <v>104</v>
      </c>
    </row>
    <row r="11" spans="1:24" x14ac:dyDescent="0.25">
      <c r="A11" t="s">
        <v>9</v>
      </c>
      <c r="B11" t="s">
        <v>105</v>
      </c>
      <c r="C11" t="s">
        <v>106</v>
      </c>
      <c r="D11" t="s">
        <v>107</v>
      </c>
      <c r="E11" s="3">
        <v>19499.259999999998</v>
      </c>
      <c r="F11" s="3">
        <v>55377.22</v>
      </c>
      <c r="G11" s="3">
        <v>14513.99</v>
      </c>
      <c r="H11" s="3">
        <v>3126.98</v>
      </c>
      <c r="J11" s="1">
        <v>15</v>
      </c>
      <c r="K11" s="1">
        <v>5</v>
      </c>
      <c r="M11" s="1">
        <v>17</v>
      </c>
      <c r="N11" s="1">
        <v>10</v>
      </c>
      <c r="P11" s="1">
        <v>20</v>
      </c>
      <c r="Q11" s="1">
        <v>2</v>
      </c>
      <c r="S11">
        <v>1</v>
      </c>
      <c r="T11">
        <v>2</v>
      </c>
      <c r="U11">
        <v>6.25</v>
      </c>
      <c r="V11" s="1">
        <v>728</v>
      </c>
      <c r="W11" s="1">
        <v>287</v>
      </c>
    </row>
    <row r="12" spans="1:24" x14ac:dyDescent="0.25">
      <c r="A12" t="s">
        <v>10</v>
      </c>
      <c r="B12" t="s">
        <v>108</v>
      </c>
      <c r="C12" t="s">
        <v>109</v>
      </c>
      <c r="D12" t="s">
        <v>110</v>
      </c>
      <c r="E12" s="3">
        <v>0</v>
      </c>
      <c r="F12" s="3">
        <v>24541</v>
      </c>
      <c r="G12" s="3">
        <v>159101</v>
      </c>
      <c r="H12" s="3">
        <v>8943</v>
      </c>
      <c r="J12" s="1">
        <v>8</v>
      </c>
      <c r="K12" s="1">
        <v>14</v>
      </c>
      <c r="L12" t="s">
        <v>111</v>
      </c>
      <c r="M12" s="1">
        <v>1</v>
      </c>
      <c r="N12" s="1">
        <v>9</v>
      </c>
      <c r="O12" t="s">
        <v>112</v>
      </c>
      <c r="P12" s="1">
        <v>3</v>
      </c>
      <c r="Q12" s="1">
        <v>25</v>
      </c>
      <c r="R12" t="s">
        <v>113</v>
      </c>
      <c r="S12">
        <v>2</v>
      </c>
      <c r="T12">
        <v>2</v>
      </c>
      <c r="U12">
        <v>23.3</v>
      </c>
      <c r="V12" s="1">
        <v>345</v>
      </c>
      <c r="W12" s="1">
        <v>290</v>
      </c>
    </row>
    <row r="13" spans="1:24" x14ac:dyDescent="0.25">
      <c r="A13" t="s">
        <v>11</v>
      </c>
      <c r="B13" t="s">
        <v>114</v>
      </c>
      <c r="C13" t="s">
        <v>115</v>
      </c>
      <c r="D13" t="s">
        <v>116</v>
      </c>
      <c r="E13" s="3">
        <v>0</v>
      </c>
      <c r="F13" s="3">
        <v>97342.33</v>
      </c>
      <c r="G13" s="3">
        <v>273366.25</v>
      </c>
      <c r="H13" s="3">
        <v>70882.929999999993</v>
      </c>
      <c r="J13" s="1">
        <v>6</v>
      </c>
      <c r="K13" s="1">
        <v>45</v>
      </c>
      <c r="M13" s="1">
        <v>9</v>
      </c>
      <c r="N13" s="1">
        <v>31</v>
      </c>
      <c r="P13" s="1">
        <v>17</v>
      </c>
      <c r="Q13" s="1">
        <v>29</v>
      </c>
      <c r="S13">
        <v>0</v>
      </c>
      <c r="T13">
        <v>0</v>
      </c>
      <c r="U13">
        <v>0</v>
      </c>
      <c r="V13" s="1">
        <v>4508</v>
      </c>
      <c r="W13" s="1">
        <v>1669</v>
      </c>
      <c r="X13" t="s">
        <v>117</v>
      </c>
    </row>
    <row r="14" spans="1:24" x14ac:dyDescent="0.25">
      <c r="A14" t="s">
        <v>118</v>
      </c>
      <c r="B14" t="s">
        <v>119</v>
      </c>
      <c r="C14" t="s">
        <v>120</v>
      </c>
      <c r="D14" t="s">
        <v>94</v>
      </c>
      <c r="E14" s="3">
        <v>0</v>
      </c>
      <c r="F14" s="3">
        <v>3151708</v>
      </c>
      <c r="G14" s="3">
        <v>1754112.6</v>
      </c>
      <c r="H14" s="3">
        <v>1045035</v>
      </c>
      <c r="J14" s="1">
        <v>576</v>
      </c>
      <c r="K14" s="1">
        <v>207</v>
      </c>
      <c r="L14" t="s">
        <v>121</v>
      </c>
      <c r="M14" s="1">
        <v>443</v>
      </c>
      <c r="N14" s="1">
        <v>195</v>
      </c>
      <c r="O14" t="s">
        <v>122</v>
      </c>
      <c r="P14" s="1">
        <v>191</v>
      </c>
      <c r="Q14" s="1">
        <v>162</v>
      </c>
      <c r="R14" t="s">
        <v>123</v>
      </c>
      <c r="S14">
        <v>0</v>
      </c>
      <c r="T14">
        <v>0</v>
      </c>
      <c r="U14">
        <v>0</v>
      </c>
      <c r="V14" s="1">
        <v>20651</v>
      </c>
      <c r="W14" s="1">
        <v>8235</v>
      </c>
      <c r="X14" t="s">
        <v>124</v>
      </c>
    </row>
    <row r="15" spans="1:24" x14ac:dyDescent="0.25">
      <c r="A15" t="s">
        <v>12</v>
      </c>
      <c r="B15" t="s">
        <v>125</v>
      </c>
      <c r="C15" t="s">
        <v>126</v>
      </c>
      <c r="D15" t="s">
        <v>94</v>
      </c>
      <c r="E15" s="3">
        <v>0</v>
      </c>
      <c r="F15" s="3">
        <v>1839844</v>
      </c>
      <c r="G15" s="3">
        <v>449663</v>
      </c>
      <c r="H15" s="3">
        <v>4815</v>
      </c>
      <c r="J15" s="1">
        <v>186</v>
      </c>
      <c r="K15" s="1">
        <v>77</v>
      </c>
      <c r="M15" s="1">
        <v>102</v>
      </c>
      <c r="N15" s="1">
        <v>50</v>
      </c>
      <c r="P15" s="1">
        <v>165</v>
      </c>
      <c r="Q15" s="1">
        <v>50</v>
      </c>
      <c r="S15">
        <v>14</v>
      </c>
      <c r="T15">
        <v>14</v>
      </c>
      <c r="U15">
        <v>84.667000000000002</v>
      </c>
      <c r="V15" s="1">
        <v>5454</v>
      </c>
      <c r="W15" s="1">
        <v>2317</v>
      </c>
    </row>
    <row r="16" spans="1:24" x14ac:dyDescent="0.25">
      <c r="A16" t="s">
        <v>13</v>
      </c>
      <c r="B16" t="s">
        <v>127</v>
      </c>
      <c r="C16" t="s">
        <v>128</v>
      </c>
      <c r="D16" t="s">
        <v>129</v>
      </c>
      <c r="E16" s="3">
        <v>0</v>
      </c>
      <c r="F16" s="3">
        <v>1087496.25</v>
      </c>
      <c r="G16" s="3">
        <v>733054.47</v>
      </c>
      <c r="H16" s="3">
        <v>253035.31</v>
      </c>
      <c r="J16" s="1">
        <v>192</v>
      </c>
      <c r="K16" s="1">
        <v>51</v>
      </c>
      <c r="M16" s="1">
        <v>176</v>
      </c>
      <c r="N16" s="1">
        <v>117</v>
      </c>
      <c r="P16" s="1">
        <v>162</v>
      </c>
      <c r="Q16" s="1">
        <v>76</v>
      </c>
      <c r="S16">
        <v>11</v>
      </c>
      <c r="T16">
        <v>12</v>
      </c>
      <c r="U16">
        <v>54.6</v>
      </c>
      <c r="V16" s="1">
        <v>9975</v>
      </c>
      <c r="W16" s="1">
        <v>2845</v>
      </c>
    </row>
    <row r="17" spans="1:24" x14ac:dyDescent="0.25">
      <c r="A17" t="s">
        <v>14</v>
      </c>
      <c r="B17" t="s">
        <v>130</v>
      </c>
      <c r="C17" t="s">
        <v>131</v>
      </c>
      <c r="D17" t="s">
        <v>94</v>
      </c>
      <c r="E17" s="3">
        <v>2671998.06</v>
      </c>
      <c r="F17" s="3">
        <v>8897823.2899999991</v>
      </c>
      <c r="G17" s="3">
        <v>6840211.29</v>
      </c>
      <c r="H17" s="3">
        <v>1287322.22</v>
      </c>
      <c r="J17" s="1">
        <v>523</v>
      </c>
      <c r="K17" s="1">
        <v>694</v>
      </c>
      <c r="M17" s="1">
        <v>755</v>
      </c>
      <c r="N17" s="1">
        <v>758</v>
      </c>
      <c r="P17" s="1">
        <v>783</v>
      </c>
      <c r="Q17" s="1">
        <v>574</v>
      </c>
      <c r="S17">
        <v>62</v>
      </c>
      <c r="T17">
        <v>92</v>
      </c>
      <c r="U17">
        <v>1175.5</v>
      </c>
      <c r="V17" s="1">
        <v>36769</v>
      </c>
      <c r="W17" s="1">
        <v>22946</v>
      </c>
      <c r="X17" t="s">
        <v>132</v>
      </c>
    </row>
    <row r="18" spans="1:24" x14ac:dyDescent="0.25">
      <c r="A18" t="s">
        <v>16</v>
      </c>
      <c r="B18" t="s">
        <v>133</v>
      </c>
      <c r="C18" t="s">
        <v>134</v>
      </c>
      <c r="D18" t="s">
        <v>94</v>
      </c>
      <c r="E18" s="3">
        <v>0</v>
      </c>
      <c r="F18" s="3">
        <v>2545157.08</v>
      </c>
      <c r="G18" s="3">
        <v>2555738.19</v>
      </c>
      <c r="H18" s="3">
        <v>265625.36</v>
      </c>
      <c r="J18" s="1">
        <v>468</v>
      </c>
      <c r="K18" s="1">
        <v>309</v>
      </c>
      <c r="M18" s="1">
        <v>457</v>
      </c>
      <c r="N18" s="1">
        <v>288</v>
      </c>
      <c r="P18" s="1">
        <v>364</v>
      </c>
      <c r="Q18" s="1">
        <v>261</v>
      </c>
      <c r="S18">
        <v>0</v>
      </c>
      <c r="T18">
        <v>0</v>
      </c>
      <c r="U18">
        <v>0</v>
      </c>
      <c r="V18" s="1">
        <v>22547</v>
      </c>
      <c r="W18" s="1">
        <v>10360</v>
      </c>
    </row>
    <row r="19" spans="1:24" x14ac:dyDescent="0.25">
      <c r="A19" t="s">
        <v>17</v>
      </c>
      <c r="B19" t="s">
        <v>135</v>
      </c>
      <c r="C19" t="s">
        <v>136</v>
      </c>
      <c r="D19" t="s">
        <v>94</v>
      </c>
      <c r="E19" s="3">
        <v>114128</v>
      </c>
      <c r="F19" s="3">
        <v>2779329</v>
      </c>
      <c r="G19" s="3">
        <v>1218895</v>
      </c>
      <c r="H19" s="3">
        <v>1350802</v>
      </c>
      <c r="J19" s="1">
        <v>269</v>
      </c>
      <c r="K19" s="1">
        <v>143</v>
      </c>
      <c r="M19" s="1">
        <v>300</v>
      </c>
      <c r="N19" s="1">
        <v>152</v>
      </c>
      <c r="P19" s="1">
        <v>266</v>
      </c>
      <c r="Q19" s="1">
        <v>169</v>
      </c>
      <c r="S19">
        <v>20</v>
      </c>
      <c r="T19">
        <v>21</v>
      </c>
      <c r="U19">
        <v>93.8</v>
      </c>
      <c r="V19" s="1">
        <v>20566</v>
      </c>
      <c r="W19" s="1">
        <v>6910</v>
      </c>
      <c r="X19" t="s">
        <v>137</v>
      </c>
    </row>
    <row r="20" spans="1:24" x14ac:dyDescent="0.25">
      <c r="A20" t="s">
        <v>18</v>
      </c>
      <c r="B20" t="s">
        <v>261</v>
      </c>
      <c r="C20" t="s">
        <v>193</v>
      </c>
      <c r="D20" t="s">
        <v>94</v>
      </c>
      <c r="E20" s="3">
        <v>2695.02</v>
      </c>
      <c r="F20" s="3">
        <v>235920.61</v>
      </c>
      <c r="G20" s="3">
        <v>63059.67</v>
      </c>
      <c r="H20" s="3">
        <v>35651.69</v>
      </c>
      <c r="J20" s="1">
        <v>30</v>
      </c>
      <c r="K20" s="1">
        <v>7</v>
      </c>
      <c r="M20" s="1">
        <v>35</v>
      </c>
      <c r="N20" s="1">
        <v>15</v>
      </c>
      <c r="P20" s="1">
        <v>41</v>
      </c>
      <c r="Q20" s="1">
        <v>15</v>
      </c>
      <c r="S20">
        <v>4</v>
      </c>
      <c r="T20">
        <v>6</v>
      </c>
      <c r="U20">
        <v>18</v>
      </c>
      <c r="V20" s="1">
        <v>1999</v>
      </c>
      <c r="W20" s="1">
        <v>760</v>
      </c>
    </row>
    <row r="21" spans="1:24" x14ac:dyDescent="0.25">
      <c r="A21" t="s">
        <v>19</v>
      </c>
      <c r="B21" t="s">
        <v>350</v>
      </c>
      <c r="C21" t="s">
        <v>351</v>
      </c>
      <c r="D21" t="s">
        <v>352</v>
      </c>
      <c r="E21" s="3">
        <v>0</v>
      </c>
      <c r="F21" s="3">
        <v>683793.45000000298</v>
      </c>
      <c r="G21" s="3">
        <v>956175.67</v>
      </c>
      <c r="H21" s="3">
        <v>439363.67</v>
      </c>
      <c r="I21" t="s">
        <v>353</v>
      </c>
      <c r="J21" s="1">
        <v>57</v>
      </c>
      <c r="K21" s="1">
        <v>124</v>
      </c>
      <c r="L21" t="s">
        <v>354</v>
      </c>
      <c r="M21" s="1">
        <v>119</v>
      </c>
      <c r="N21" s="1">
        <v>80</v>
      </c>
      <c r="O21" t="s">
        <v>355</v>
      </c>
      <c r="P21" s="1">
        <v>82</v>
      </c>
      <c r="Q21" s="1">
        <v>80</v>
      </c>
      <c r="R21" t="s">
        <v>356</v>
      </c>
      <c r="S21">
        <v>0</v>
      </c>
      <c r="T21">
        <v>0</v>
      </c>
      <c r="U21">
        <v>0</v>
      </c>
      <c r="V21" s="1">
        <v>6218</v>
      </c>
      <c r="W21" s="1">
        <v>3057</v>
      </c>
      <c r="X21" t="s">
        <v>357</v>
      </c>
    </row>
    <row r="22" spans="1:24" x14ac:dyDescent="0.25">
      <c r="A22" t="s">
        <v>20</v>
      </c>
      <c r="B22" t="s">
        <v>138</v>
      </c>
      <c r="C22" t="s">
        <v>139</v>
      </c>
      <c r="D22" t="s">
        <v>107</v>
      </c>
      <c r="E22" s="3">
        <v>227076.51</v>
      </c>
      <c r="F22" s="3">
        <v>283462.63</v>
      </c>
      <c r="G22" s="3">
        <v>305449.84999999998</v>
      </c>
      <c r="H22" s="3">
        <v>263600.64000000001</v>
      </c>
      <c r="J22" s="1">
        <v>102</v>
      </c>
      <c r="K22" s="1">
        <v>44</v>
      </c>
      <c r="M22" s="1">
        <v>91</v>
      </c>
      <c r="N22" s="1">
        <v>59</v>
      </c>
      <c r="P22" s="1">
        <v>51</v>
      </c>
      <c r="Q22" s="1">
        <v>42</v>
      </c>
      <c r="S22">
        <v>2</v>
      </c>
      <c r="T22">
        <v>2</v>
      </c>
      <c r="U22">
        <v>10</v>
      </c>
      <c r="V22" s="1">
        <v>6102</v>
      </c>
      <c r="W22" s="1">
        <v>2011</v>
      </c>
    </row>
    <row r="23" spans="1:24" x14ac:dyDescent="0.25">
      <c r="A23" t="s">
        <v>21</v>
      </c>
      <c r="B23" t="s">
        <v>140</v>
      </c>
      <c r="C23" t="s">
        <v>141</v>
      </c>
      <c r="D23" t="s">
        <v>94</v>
      </c>
      <c r="E23" s="3">
        <v>0</v>
      </c>
      <c r="F23" s="3">
        <v>31254</v>
      </c>
      <c r="G23" s="3">
        <v>31316</v>
      </c>
      <c r="H23" s="3">
        <v>8245</v>
      </c>
      <c r="I23" t="s">
        <v>142</v>
      </c>
      <c r="J23" s="1">
        <v>12</v>
      </c>
      <c r="K23" s="1">
        <v>0</v>
      </c>
      <c r="M23" s="1">
        <v>2</v>
      </c>
      <c r="N23" s="1">
        <v>6</v>
      </c>
      <c r="P23" s="1">
        <v>1</v>
      </c>
      <c r="Q23" s="1">
        <v>2</v>
      </c>
      <c r="S23">
        <v>0</v>
      </c>
      <c r="T23">
        <v>0</v>
      </c>
      <c r="U23">
        <v>0</v>
      </c>
      <c r="V23" s="1">
        <v>1758</v>
      </c>
      <c r="W23" s="1">
        <v>826</v>
      </c>
      <c r="X23" t="s">
        <v>143</v>
      </c>
    </row>
    <row r="24" spans="1:24" x14ac:dyDescent="0.25">
      <c r="A24" t="s">
        <v>22</v>
      </c>
      <c r="B24" t="s">
        <v>144</v>
      </c>
      <c r="C24" t="s">
        <v>145</v>
      </c>
      <c r="D24" t="s">
        <v>94</v>
      </c>
      <c r="E24" s="3">
        <v>3264535</v>
      </c>
      <c r="F24" s="3">
        <v>2447506</v>
      </c>
      <c r="G24" s="3">
        <v>1314318</v>
      </c>
      <c r="H24" s="3">
        <v>445512</v>
      </c>
      <c r="J24" s="1">
        <v>312</v>
      </c>
      <c r="K24" s="1">
        <v>253</v>
      </c>
      <c r="M24" s="1">
        <v>232</v>
      </c>
      <c r="N24" s="1">
        <v>180</v>
      </c>
      <c r="P24" s="1">
        <v>220</v>
      </c>
      <c r="Q24" s="1">
        <v>131</v>
      </c>
      <c r="S24">
        <v>30</v>
      </c>
      <c r="T24">
        <v>43</v>
      </c>
      <c r="U24">
        <v>359.2</v>
      </c>
      <c r="V24" s="1">
        <v>11940</v>
      </c>
      <c r="W24" s="1">
        <v>5595</v>
      </c>
    </row>
    <row r="25" spans="1:24" x14ac:dyDescent="0.25">
      <c r="A25" t="s">
        <v>23</v>
      </c>
      <c r="B25" t="s">
        <v>146</v>
      </c>
      <c r="C25" t="s">
        <v>147</v>
      </c>
      <c r="D25" t="s">
        <v>107</v>
      </c>
      <c r="F25" s="3">
        <v>390192.63</v>
      </c>
      <c r="G25" s="3">
        <v>226707.9</v>
      </c>
      <c r="H25" s="3">
        <v>60562.720000000001</v>
      </c>
      <c r="I25" t="s">
        <v>148</v>
      </c>
      <c r="J25" s="1">
        <v>34</v>
      </c>
      <c r="K25" s="1">
        <v>40</v>
      </c>
      <c r="M25" s="1">
        <v>82</v>
      </c>
      <c r="N25" s="1">
        <v>54</v>
      </c>
      <c r="P25" s="1">
        <v>143</v>
      </c>
      <c r="Q25" s="1">
        <v>23</v>
      </c>
      <c r="V25" s="1">
        <v>3685</v>
      </c>
      <c r="W25" s="1">
        <v>1588</v>
      </c>
    </row>
    <row r="26" spans="1:24" x14ac:dyDescent="0.25">
      <c r="A26" t="s">
        <v>24</v>
      </c>
      <c r="B26" t="s">
        <v>149</v>
      </c>
      <c r="C26" t="s">
        <v>150</v>
      </c>
      <c r="D26" t="s">
        <v>94</v>
      </c>
      <c r="E26" s="3">
        <v>209258.64321158599</v>
      </c>
      <c r="F26" s="3">
        <v>1646588</v>
      </c>
      <c r="G26" s="3">
        <v>629303.79413555702</v>
      </c>
      <c r="H26" s="3">
        <v>531196.12407421099</v>
      </c>
      <c r="J26" s="1">
        <v>335</v>
      </c>
      <c r="K26" s="1">
        <v>101</v>
      </c>
      <c r="M26" s="1">
        <v>228</v>
      </c>
      <c r="N26" s="1">
        <v>76</v>
      </c>
      <c r="P26" s="1">
        <v>115</v>
      </c>
      <c r="Q26" s="1">
        <v>46</v>
      </c>
      <c r="S26">
        <v>12</v>
      </c>
      <c r="T26">
        <v>12</v>
      </c>
      <c r="U26">
        <v>85</v>
      </c>
      <c r="V26" s="1">
        <v>9363</v>
      </c>
      <c r="W26" s="1">
        <v>4000</v>
      </c>
    </row>
    <row r="27" spans="1:24" x14ac:dyDescent="0.25">
      <c r="A27" t="s">
        <v>25</v>
      </c>
      <c r="B27" t="s">
        <v>151</v>
      </c>
      <c r="C27" t="s">
        <v>152</v>
      </c>
      <c r="D27" t="s">
        <v>153</v>
      </c>
      <c r="E27" s="3">
        <v>0</v>
      </c>
      <c r="F27" s="3">
        <v>137321.14000000001</v>
      </c>
      <c r="G27" s="3">
        <v>21128.92</v>
      </c>
      <c r="H27" s="3">
        <v>0</v>
      </c>
      <c r="J27" s="1">
        <v>31</v>
      </c>
      <c r="K27" s="1">
        <v>3</v>
      </c>
      <c r="M27" s="1">
        <v>32</v>
      </c>
      <c r="N27" s="1">
        <v>7</v>
      </c>
      <c r="P27" s="1">
        <v>37</v>
      </c>
      <c r="Q27" s="1">
        <v>8</v>
      </c>
      <c r="S27">
        <v>0</v>
      </c>
      <c r="T27">
        <v>0</v>
      </c>
      <c r="U27">
        <v>0</v>
      </c>
      <c r="V27" s="1">
        <v>1547</v>
      </c>
      <c r="W27" s="1">
        <v>619</v>
      </c>
    </row>
    <row r="28" spans="1:24" x14ac:dyDescent="0.25">
      <c r="A28" t="s">
        <v>26</v>
      </c>
      <c r="B28" t="s">
        <v>418</v>
      </c>
      <c r="C28" t="s">
        <v>154</v>
      </c>
      <c r="D28" t="s">
        <v>110</v>
      </c>
      <c r="E28">
        <v>0</v>
      </c>
      <c r="F28">
        <v>23966</v>
      </c>
      <c r="G28">
        <v>13532</v>
      </c>
      <c r="H28">
        <v>10433</v>
      </c>
      <c r="J28">
        <v>5</v>
      </c>
      <c r="K28">
        <v>1</v>
      </c>
      <c r="M28">
        <v>7</v>
      </c>
      <c r="N28">
        <v>11</v>
      </c>
      <c r="P28">
        <v>4</v>
      </c>
      <c r="Q28">
        <v>12</v>
      </c>
      <c r="S28">
        <v>0</v>
      </c>
      <c r="T28">
        <v>0</v>
      </c>
      <c r="U28">
        <v>0</v>
      </c>
      <c r="V28">
        <v>368</v>
      </c>
      <c r="W28">
        <v>94</v>
      </c>
      <c r="X28" t="s">
        <v>155</v>
      </c>
    </row>
    <row r="29" spans="1:24" x14ac:dyDescent="0.25">
      <c r="A29" t="s">
        <v>27</v>
      </c>
      <c r="B29" t="s">
        <v>299</v>
      </c>
      <c r="C29" t="s">
        <v>300</v>
      </c>
      <c r="D29" t="s">
        <v>301</v>
      </c>
      <c r="E29" s="3">
        <v>11200</v>
      </c>
      <c r="F29" s="3">
        <v>62684.45</v>
      </c>
      <c r="G29" s="3">
        <v>27516.1</v>
      </c>
      <c r="H29" s="3">
        <v>46107.8</v>
      </c>
      <c r="J29" s="1">
        <v>19</v>
      </c>
      <c r="K29" s="1">
        <v>2</v>
      </c>
      <c r="L29" t="s">
        <v>302</v>
      </c>
      <c r="M29" s="1">
        <v>13</v>
      </c>
      <c r="N29" s="1">
        <v>3</v>
      </c>
      <c r="O29" t="s">
        <v>302</v>
      </c>
      <c r="P29" s="1">
        <v>12</v>
      </c>
      <c r="Q29" s="1">
        <v>3</v>
      </c>
      <c r="R29" t="s">
        <v>302</v>
      </c>
      <c r="S29">
        <v>2</v>
      </c>
      <c r="T29">
        <v>4</v>
      </c>
      <c r="U29">
        <v>42.5</v>
      </c>
      <c r="V29" s="1">
        <v>1598</v>
      </c>
      <c r="W29" s="1">
        <v>775</v>
      </c>
    </row>
    <row r="30" spans="1:24" x14ac:dyDescent="0.25">
      <c r="A30" t="s">
        <v>28</v>
      </c>
      <c r="B30" t="s">
        <v>420</v>
      </c>
      <c r="C30" t="s">
        <v>421</v>
      </c>
      <c r="D30" t="s">
        <v>94</v>
      </c>
      <c r="J30" s="1"/>
      <c r="K30" s="1"/>
      <c r="M30" s="1"/>
      <c r="N30" s="1"/>
      <c r="P30" s="1"/>
      <c r="Q30" s="1"/>
      <c r="S30">
        <v>904</v>
      </c>
      <c r="T30">
        <v>1071</v>
      </c>
      <c r="U30">
        <v>7314</v>
      </c>
      <c r="V30" s="1">
        <v>1613008</v>
      </c>
      <c r="W30" s="1">
        <v>527050</v>
      </c>
      <c r="X30" t="s">
        <v>422</v>
      </c>
    </row>
    <row r="31" spans="1:24" x14ac:dyDescent="0.25">
      <c r="A31" t="s">
        <v>29</v>
      </c>
      <c r="B31" t="s">
        <v>156</v>
      </c>
      <c r="D31" t="s">
        <v>129</v>
      </c>
      <c r="E31" s="3">
        <v>1115963.1299999999</v>
      </c>
      <c r="F31" s="3">
        <v>8113838.1399999997</v>
      </c>
      <c r="G31" s="3">
        <v>9332048.7899999991</v>
      </c>
      <c r="H31" s="3">
        <v>3560872.33</v>
      </c>
      <c r="I31" t="s">
        <v>157</v>
      </c>
      <c r="J31" s="1">
        <v>802</v>
      </c>
      <c r="K31" s="1">
        <v>939</v>
      </c>
      <c r="L31" t="s">
        <v>158</v>
      </c>
      <c r="M31" s="1">
        <v>814</v>
      </c>
      <c r="N31" s="1">
        <v>976</v>
      </c>
      <c r="O31" t="s">
        <v>158</v>
      </c>
      <c r="P31" s="1">
        <v>772</v>
      </c>
      <c r="Q31" s="1">
        <v>723</v>
      </c>
      <c r="R31" t="s">
        <v>158</v>
      </c>
      <c r="S31">
        <v>91</v>
      </c>
      <c r="T31">
        <v>170</v>
      </c>
      <c r="U31">
        <v>2298</v>
      </c>
      <c r="V31" s="1">
        <v>48789</v>
      </c>
      <c r="W31" s="1">
        <v>36939</v>
      </c>
      <c r="X31" t="s">
        <v>159</v>
      </c>
    </row>
    <row r="32" spans="1:24" x14ac:dyDescent="0.25">
      <c r="A32" t="s">
        <v>30</v>
      </c>
      <c r="B32" t="s">
        <v>160</v>
      </c>
      <c r="C32" t="s">
        <v>161</v>
      </c>
      <c r="D32" t="s">
        <v>94</v>
      </c>
      <c r="E32" s="3">
        <v>2836757.89</v>
      </c>
      <c r="F32" s="3">
        <v>4018476.5</v>
      </c>
      <c r="G32" s="3">
        <v>1405166.67</v>
      </c>
      <c r="H32" s="3">
        <v>262252.90000000002</v>
      </c>
      <c r="J32" s="1">
        <v>140</v>
      </c>
      <c r="K32" s="1">
        <v>124</v>
      </c>
      <c r="M32" s="1">
        <v>252</v>
      </c>
      <c r="N32" s="1">
        <v>296</v>
      </c>
      <c r="P32" s="1">
        <v>335</v>
      </c>
      <c r="Q32" s="1">
        <v>221</v>
      </c>
      <c r="S32">
        <v>10</v>
      </c>
      <c r="T32">
        <v>13</v>
      </c>
      <c r="U32">
        <v>85</v>
      </c>
      <c r="V32" s="1">
        <v>11049</v>
      </c>
      <c r="W32" s="1">
        <v>3983</v>
      </c>
    </row>
    <row r="33" spans="1:24" x14ac:dyDescent="0.25">
      <c r="A33" t="s">
        <v>31</v>
      </c>
      <c r="B33" t="s">
        <v>162</v>
      </c>
      <c r="C33" t="s">
        <v>163</v>
      </c>
      <c r="D33" t="s">
        <v>94</v>
      </c>
      <c r="E33" s="3">
        <v>1629011.8416954</v>
      </c>
      <c r="F33" s="3">
        <v>777225.52974336594</v>
      </c>
      <c r="G33" s="3">
        <v>270769.58270344598</v>
      </c>
      <c r="H33" s="3">
        <v>361140.45999999897</v>
      </c>
      <c r="I33" t="s">
        <v>164</v>
      </c>
      <c r="J33" s="1">
        <v>124</v>
      </c>
      <c r="K33" s="1">
        <v>45</v>
      </c>
      <c r="M33" s="1">
        <v>67</v>
      </c>
      <c r="N33" s="1">
        <v>53</v>
      </c>
      <c r="O33" t="s">
        <v>165</v>
      </c>
      <c r="P33" s="1">
        <v>41</v>
      </c>
      <c r="Q33" s="1">
        <v>40</v>
      </c>
      <c r="R33" t="s">
        <v>166</v>
      </c>
      <c r="S33">
        <v>16</v>
      </c>
      <c r="T33">
        <v>34</v>
      </c>
      <c r="U33">
        <v>229.3</v>
      </c>
      <c r="V33" s="1">
        <v>5048</v>
      </c>
      <c r="W33" s="1">
        <v>2249</v>
      </c>
      <c r="X33" t="s">
        <v>167</v>
      </c>
    </row>
    <row r="34" spans="1:24" x14ac:dyDescent="0.25">
      <c r="A34" t="s">
        <v>32</v>
      </c>
      <c r="B34" t="s">
        <v>168</v>
      </c>
      <c r="C34" t="s">
        <v>169</v>
      </c>
      <c r="D34" t="s">
        <v>94</v>
      </c>
      <c r="E34" s="3">
        <v>0</v>
      </c>
      <c r="F34" s="3">
        <v>2757633</v>
      </c>
      <c r="G34" s="3">
        <v>3419104</v>
      </c>
      <c r="H34" s="3">
        <v>439359</v>
      </c>
      <c r="J34" s="1">
        <v>544</v>
      </c>
      <c r="K34" s="1">
        <v>328</v>
      </c>
      <c r="M34" s="1">
        <v>504</v>
      </c>
      <c r="N34" s="1">
        <v>302</v>
      </c>
      <c r="P34" s="1">
        <v>491</v>
      </c>
      <c r="Q34" s="1">
        <v>324</v>
      </c>
      <c r="S34">
        <v>6</v>
      </c>
      <c r="T34">
        <v>6</v>
      </c>
      <c r="U34">
        <v>34</v>
      </c>
      <c r="V34" s="1">
        <v>23256</v>
      </c>
      <c r="W34" s="1">
        <v>11120</v>
      </c>
    </row>
    <row r="35" spans="1:24" x14ac:dyDescent="0.25">
      <c r="A35" t="s">
        <v>33</v>
      </c>
      <c r="B35" t="s">
        <v>170</v>
      </c>
      <c r="C35" t="s">
        <v>171</v>
      </c>
      <c r="D35" t="s">
        <v>172</v>
      </c>
      <c r="E35" s="3">
        <v>22807.11</v>
      </c>
      <c r="F35" s="3">
        <v>397287.04</v>
      </c>
      <c r="G35" s="3">
        <v>263322.14</v>
      </c>
      <c r="H35" s="3">
        <v>89219.76</v>
      </c>
      <c r="J35" s="1">
        <v>44</v>
      </c>
      <c r="K35" s="1">
        <v>22</v>
      </c>
      <c r="M35" s="1">
        <v>26</v>
      </c>
      <c r="N35" s="1">
        <v>12</v>
      </c>
      <c r="P35" s="1">
        <v>29</v>
      </c>
      <c r="Q35" s="1">
        <v>31</v>
      </c>
      <c r="S35">
        <v>7</v>
      </c>
      <c r="T35">
        <v>7</v>
      </c>
      <c r="U35">
        <v>90.3</v>
      </c>
      <c r="V35" s="1">
        <v>3145</v>
      </c>
      <c r="W35" s="1">
        <v>1187</v>
      </c>
    </row>
    <row r="36" spans="1:24" x14ac:dyDescent="0.25">
      <c r="A36" t="s">
        <v>34</v>
      </c>
      <c r="B36" t="s">
        <v>173</v>
      </c>
      <c r="C36" t="s">
        <v>174</v>
      </c>
      <c r="D36" t="s">
        <v>175</v>
      </c>
      <c r="E36" s="3">
        <v>8075</v>
      </c>
      <c r="F36" s="3">
        <v>733378</v>
      </c>
      <c r="G36" s="3">
        <v>294173</v>
      </c>
      <c r="H36" s="3">
        <v>133513</v>
      </c>
      <c r="J36" s="1">
        <v>94</v>
      </c>
      <c r="K36" s="1">
        <v>50</v>
      </c>
      <c r="M36" s="1">
        <v>95</v>
      </c>
      <c r="N36" s="1">
        <v>62</v>
      </c>
      <c r="P36" s="1">
        <v>95</v>
      </c>
      <c r="Q36" s="1">
        <v>60</v>
      </c>
      <c r="S36">
        <v>10</v>
      </c>
      <c r="T36">
        <v>10</v>
      </c>
      <c r="U36">
        <v>76</v>
      </c>
      <c r="V36" s="1">
        <v>6360</v>
      </c>
      <c r="W36" s="1">
        <v>2963</v>
      </c>
    </row>
    <row r="37" spans="1:24" x14ac:dyDescent="0.25">
      <c r="A37" t="s">
        <v>35</v>
      </c>
      <c r="B37" t="s">
        <v>176</v>
      </c>
      <c r="C37" t="s">
        <v>177</v>
      </c>
      <c r="D37" t="s">
        <v>94</v>
      </c>
      <c r="E37" s="3">
        <v>225413.04</v>
      </c>
      <c r="F37" s="3">
        <v>2716403</v>
      </c>
      <c r="G37" s="3">
        <v>4794594.9400000004</v>
      </c>
      <c r="H37" s="3">
        <v>1480503.91</v>
      </c>
      <c r="J37" s="1">
        <v>706</v>
      </c>
      <c r="K37" s="1">
        <v>762</v>
      </c>
      <c r="M37" s="1">
        <v>392</v>
      </c>
      <c r="N37" s="1">
        <v>492</v>
      </c>
      <c r="P37" s="1">
        <v>563</v>
      </c>
      <c r="Q37" s="1">
        <v>544</v>
      </c>
      <c r="S37">
        <v>48</v>
      </c>
      <c r="T37">
        <v>57</v>
      </c>
      <c r="U37">
        <v>209</v>
      </c>
      <c r="V37" s="1">
        <v>26947</v>
      </c>
      <c r="W37" s="1">
        <v>16008</v>
      </c>
      <c r="X37" t="s">
        <v>178</v>
      </c>
    </row>
    <row r="38" spans="1:24" x14ac:dyDescent="0.25">
      <c r="A38" t="s">
        <v>36</v>
      </c>
      <c r="B38" t="s">
        <v>179</v>
      </c>
      <c r="C38" t="s">
        <v>180</v>
      </c>
      <c r="D38" t="s">
        <v>94</v>
      </c>
      <c r="E38" s="3">
        <v>0</v>
      </c>
      <c r="F38" s="3">
        <v>2434490.71</v>
      </c>
      <c r="G38" s="3">
        <v>1780281.93</v>
      </c>
      <c r="H38" s="3">
        <v>1279999.6599999999</v>
      </c>
      <c r="J38" s="1">
        <v>207</v>
      </c>
      <c r="K38" s="1">
        <v>200</v>
      </c>
      <c r="M38" s="1">
        <v>117</v>
      </c>
      <c r="N38" s="1">
        <v>154</v>
      </c>
      <c r="P38" s="1">
        <v>347</v>
      </c>
      <c r="Q38" s="1">
        <v>124</v>
      </c>
      <c r="S38">
        <v>4</v>
      </c>
      <c r="T38">
        <v>5</v>
      </c>
      <c r="U38">
        <v>36</v>
      </c>
      <c r="V38" s="1">
        <v>9800</v>
      </c>
      <c r="W38" s="1">
        <v>6243</v>
      </c>
    </row>
    <row r="39" spans="1:24" x14ac:dyDescent="0.25">
      <c r="A39" t="s">
        <v>37</v>
      </c>
      <c r="B39" t="s">
        <v>181</v>
      </c>
      <c r="C39" t="s">
        <v>182</v>
      </c>
      <c r="D39" t="s">
        <v>107</v>
      </c>
      <c r="E39" s="3">
        <v>462341.05999999901</v>
      </c>
      <c r="F39" s="3">
        <v>337099.82999999798</v>
      </c>
      <c r="G39" s="3">
        <v>908931.64999999898</v>
      </c>
      <c r="H39" s="3">
        <v>385714.75</v>
      </c>
      <c r="J39" s="1">
        <v>95</v>
      </c>
      <c r="K39" s="1">
        <v>35</v>
      </c>
      <c r="M39" s="1">
        <v>181</v>
      </c>
      <c r="N39" s="1">
        <v>65</v>
      </c>
      <c r="P39" s="1">
        <v>66</v>
      </c>
      <c r="Q39" s="1">
        <v>60</v>
      </c>
      <c r="S39">
        <v>17</v>
      </c>
      <c r="T39">
        <v>22</v>
      </c>
      <c r="U39">
        <v>305</v>
      </c>
      <c r="V39" s="1">
        <v>8511</v>
      </c>
      <c r="W39" s="1">
        <v>5181</v>
      </c>
      <c r="X39" t="s">
        <v>183</v>
      </c>
    </row>
    <row r="40" spans="1:24" x14ac:dyDescent="0.25">
      <c r="A40" t="s">
        <v>38</v>
      </c>
      <c r="B40" t="s">
        <v>184</v>
      </c>
      <c r="C40" t="s">
        <v>185</v>
      </c>
      <c r="D40" t="s">
        <v>107</v>
      </c>
      <c r="E40" s="3">
        <v>6907.6200000010404</v>
      </c>
      <c r="F40" s="3">
        <v>6005119.8399999896</v>
      </c>
      <c r="G40" s="3">
        <v>2063152.71</v>
      </c>
      <c r="H40" s="3">
        <v>786629.88</v>
      </c>
      <c r="J40" s="1">
        <v>440</v>
      </c>
      <c r="K40" s="1">
        <v>227</v>
      </c>
      <c r="M40" s="1">
        <v>450</v>
      </c>
      <c r="N40" s="1">
        <v>279</v>
      </c>
      <c r="P40" s="1">
        <v>415</v>
      </c>
      <c r="Q40" s="1">
        <v>226</v>
      </c>
      <c r="S40">
        <v>16</v>
      </c>
      <c r="T40">
        <v>17</v>
      </c>
      <c r="U40">
        <v>161</v>
      </c>
      <c r="V40" s="1">
        <v>24957</v>
      </c>
      <c r="W40" s="1">
        <v>10497</v>
      </c>
      <c r="X40" t="s">
        <v>186</v>
      </c>
    </row>
    <row r="41" spans="1:24" x14ac:dyDescent="0.25">
      <c r="A41" t="s">
        <v>39</v>
      </c>
      <c r="B41" t="s">
        <v>187</v>
      </c>
      <c r="C41" t="s">
        <v>188</v>
      </c>
      <c r="D41" t="s">
        <v>94</v>
      </c>
      <c r="E41" s="3">
        <v>0</v>
      </c>
      <c r="F41" s="3">
        <v>266413.34999999998</v>
      </c>
      <c r="G41" s="3">
        <v>269597.31</v>
      </c>
      <c r="H41" s="3">
        <v>148997.99</v>
      </c>
      <c r="I41" t="s">
        <v>189</v>
      </c>
      <c r="J41" s="1">
        <v>137</v>
      </c>
      <c r="K41" s="1">
        <v>41</v>
      </c>
      <c r="L41" t="s">
        <v>190</v>
      </c>
      <c r="M41" s="1">
        <v>145</v>
      </c>
      <c r="N41" s="1">
        <v>38</v>
      </c>
      <c r="O41" t="s">
        <v>190</v>
      </c>
      <c r="P41" s="1">
        <v>56</v>
      </c>
      <c r="Q41" s="1">
        <v>41</v>
      </c>
      <c r="R41" t="s">
        <v>190</v>
      </c>
      <c r="S41">
        <v>0</v>
      </c>
      <c r="T41">
        <v>0</v>
      </c>
      <c r="U41">
        <v>0</v>
      </c>
      <c r="V41" s="1">
        <v>4774</v>
      </c>
      <c r="W41" s="1">
        <v>1937</v>
      </c>
      <c r="X41" t="s">
        <v>191</v>
      </c>
    </row>
    <row r="42" spans="1:24" x14ac:dyDescent="0.25">
      <c r="A42" t="s">
        <v>40</v>
      </c>
      <c r="B42" t="s">
        <v>192</v>
      </c>
      <c r="C42" t="s">
        <v>193</v>
      </c>
      <c r="D42" t="s">
        <v>94</v>
      </c>
      <c r="E42" s="3">
        <v>578985.76</v>
      </c>
      <c r="F42" s="3">
        <v>1281925.23</v>
      </c>
      <c r="G42" s="3">
        <v>604426.26</v>
      </c>
      <c r="H42" s="3">
        <v>71918.25</v>
      </c>
      <c r="I42" t="s">
        <v>194</v>
      </c>
      <c r="J42" s="1">
        <v>94</v>
      </c>
      <c r="K42" s="1">
        <v>37</v>
      </c>
      <c r="M42" s="1">
        <v>128</v>
      </c>
      <c r="N42" s="1">
        <v>54</v>
      </c>
      <c r="P42" s="1">
        <v>86</v>
      </c>
      <c r="Q42" s="1">
        <v>44</v>
      </c>
      <c r="S42">
        <v>17</v>
      </c>
      <c r="T42">
        <v>21</v>
      </c>
      <c r="U42">
        <v>150</v>
      </c>
      <c r="V42" s="1">
        <v>10048</v>
      </c>
      <c r="W42" s="1">
        <v>3186</v>
      </c>
      <c r="X42" t="s">
        <v>195</v>
      </c>
    </row>
    <row r="43" spans="1:24" x14ac:dyDescent="0.25">
      <c r="A43" t="s">
        <v>41</v>
      </c>
      <c r="B43" t="s">
        <v>196</v>
      </c>
      <c r="C43" t="s">
        <v>197</v>
      </c>
      <c r="D43" t="s">
        <v>94</v>
      </c>
      <c r="E43" s="3">
        <v>0</v>
      </c>
      <c r="F43" s="3">
        <v>178885</v>
      </c>
      <c r="G43" s="3">
        <v>18609</v>
      </c>
      <c r="H43" s="3">
        <v>30699</v>
      </c>
      <c r="J43" s="1">
        <v>100</v>
      </c>
      <c r="K43" s="1">
        <v>20</v>
      </c>
      <c r="M43" s="1">
        <v>98</v>
      </c>
      <c r="N43" s="1">
        <v>38</v>
      </c>
      <c r="P43" s="1">
        <v>55</v>
      </c>
      <c r="Q43" s="1">
        <v>8</v>
      </c>
      <c r="S43">
        <v>5</v>
      </c>
      <c r="T43">
        <v>12</v>
      </c>
      <c r="U43">
        <v>34</v>
      </c>
      <c r="V43" s="1">
        <v>3036</v>
      </c>
      <c r="W43" s="1">
        <v>795</v>
      </c>
    </row>
    <row r="44" spans="1:24" x14ac:dyDescent="0.25">
      <c r="A44" t="s">
        <v>42</v>
      </c>
      <c r="B44" t="s">
        <v>198</v>
      </c>
      <c r="C44" t="s">
        <v>199</v>
      </c>
      <c r="D44" t="s">
        <v>94</v>
      </c>
      <c r="E44" s="3">
        <v>267070.62</v>
      </c>
      <c r="F44" s="3">
        <v>3029591.89</v>
      </c>
      <c r="G44" s="3">
        <v>2017253.53</v>
      </c>
      <c r="H44" s="3">
        <v>666611.36</v>
      </c>
      <c r="J44" s="1">
        <v>154</v>
      </c>
      <c r="K44" s="1">
        <v>161</v>
      </c>
      <c r="M44" s="1">
        <v>298</v>
      </c>
      <c r="N44" s="1">
        <v>266</v>
      </c>
      <c r="P44" s="1">
        <v>179</v>
      </c>
      <c r="Q44">
        <v>97</v>
      </c>
      <c r="S44">
        <v>19</v>
      </c>
      <c r="T44">
        <v>22</v>
      </c>
      <c r="U44">
        <v>204</v>
      </c>
      <c r="V44" s="1">
        <v>8607</v>
      </c>
      <c r="W44" s="1">
        <v>8655</v>
      </c>
    </row>
    <row r="45" spans="1:24" x14ac:dyDescent="0.25">
      <c r="A45" t="s">
        <v>43</v>
      </c>
      <c r="B45" t="s">
        <v>200</v>
      </c>
      <c r="C45" t="s">
        <v>201</v>
      </c>
      <c r="D45" t="s">
        <v>202</v>
      </c>
      <c r="E45" s="3">
        <v>0</v>
      </c>
      <c r="F45" s="3">
        <v>214652.41</v>
      </c>
      <c r="G45" s="3">
        <v>424239.25</v>
      </c>
      <c r="H45" s="3">
        <v>74359.64</v>
      </c>
      <c r="I45" t="s">
        <v>203</v>
      </c>
      <c r="J45" s="1">
        <v>40</v>
      </c>
      <c r="K45" s="1">
        <v>30</v>
      </c>
      <c r="L45" t="s">
        <v>204</v>
      </c>
      <c r="M45" s="1">
        <v>25</v>
      </c>
      <c r="N45" s="1">
        <v>49</v>
      </c>
      <c r="O45" t="s">
        <v>205</v>
      </c>
      <c r="P45" s="1">
        <v>36</v>
      </c>
      <c r="Q45">
        <v>13</v>
      </c>
      <c r="R45" t="s">
        <v>206</v>
      </c>
      <c r="S45">
        <v>3</v>
      </c>
      <c r="T45">
        <v>3</v>
      </c>
      <c r="U45">
        <v>15</v>
      </c>
      <c r="V45" s="1">
        <v>1696</v>
      </c>
      <c r="W45" s="10">
        <v>1342</v>
      </c>
      <c r="X45" t="s">
        <v>207</v>
      </c>
    </row>
    <row r="46" spans="1:24" x14ac:dyDescent="0.25">
      <c r="A46" t="s">
        <v>44</v>
      </c>
      <c r="B46" t="s">
        <v>208</v>
      </c>
      <c r="C46" t="s">
        <v>209</v>
      </c>
      <c r="D46" t="s">
        <v>90</v>
      </c>
      <c r="E46" s="3">
        <v>0</v>
      </c>
      <c r="F46" s="3">
        <v>7033448</v>
      </c>
      <c r="G46" s="3">
        <v>2455283</v>
      </c>
      <c r="H46" s="3">
        <v>1005211</v>
      </c>
      <c r="J46" s="1">
        <v>369</v>
      </c>
      <c r="K46" s="1">
        <v>152</v>
      </c>
      <c r="M46" s="1">
        <v>252</v>
      </c>
      <c r="N46" s="1">
        <v>164</v>
      </c>
      <c r="P46" s="1">
        <v>533</v>
      </c>
      <c r="Q46">
        <v>153</v>
      </c>
      <c r="S46">
        <v>9</v>
      </c>
      <c r="T46">
        <v>18</v>
      </c>
      <c r="U46">
        <v>420</v>
      </c>
      <c r="V46" s="1">
        <v>10959</v>
      </c>
      <c r="W46" s="10">
        <v>6843</v>
      </c>
      <c r="X46" t="s">
        <v>210</v>
      </c>
    </row>
    <row r="47" spans="1:24" x14ac:dyDescent="0.25">
      <c r="A47" t="s">
        <v>45</v>
      </c>
      <c r="B47" t="s">
        <v>211</v>
      </c>
      <c r="C47" t="s">
        <v>212</v>
      </c>
      <c r="D47" t="s">
        <v>94</v>
      </c>
      <c r="E47" s="3">
        <v>15684.12</v>
      </c>
      <c r="F47" s="3">
        <v>59280.98</v>
      </c>
      <c r="G47" s="3">
        <v>125279.18</v>
      </c>
      <c r="H47" s="3">
        <v>53420.21</v>
      </c>
      <c r="J47" s="1">
        <v>85</v>
      </c>
      <c r="K47" s="1">
        <v>121</v>
      </c>
      <c r="M47" s="1">
        <v>43</v>
      </c>
      <c r="N47" s="1">
        <v>52</v>
      </c>
      <c r="P47" s="1">
        <v>47</v>
      </c>
      <c r="Q47">
        <v>24</v>
      </c>
      <c r="S47">
        <v>11</v>
      </c>
      <c r="T47">
        <v>12</v>
      </c>
      <c r="U47">
        <v>72</v>
      </c>
      <c r="V47" s="1">
        <v>5500</v>
      </c>
      <c r="W47" s="10">
        <v>1666</v>
      </c>
      <c r="X47" t="s">
        <v>213</v>
      </c>
    </row>
    <row r="48" spans="1:24" x14ac:dyDescent="0.25">
      <c r="A48" t="s">
        <v>46</v>
      </c>
      <c r="B48" t="s">
        <v>417</v>
      </c>
      <c r="C48" t="s">
        <v>214</v>
      </c>
      <c r="D48" t="s">
        <v>411</v>
      </c>
      <c r="E48">
        <v>226272.9</v>
      </c>
      <c r="F48">
        <v>2058944.54</v>
      </c>
      <c r="G48">
        <v>898402.14000000095</v>
      </c>
      <c r="H48">
        <v>76615.799999999799</v>
      </c>
      <c r="J48">
        <v>262</v>
      </c>
      <c r="K48">
        <v>113</v>
      </c>
      <c r="M48">
        <v>169</v>
      </c>
      <c r="N48">
        <v>101</v>
      </c>
      <c r="P48">
        <v>165</v>
      </c>
      <c r="Q48">
        <v>80</v>
      </c>
      <c r="S48">
        <v>14</v>
      </c>
      <c r="T48">
        <v>28</v>
      </c>
      <c r="U48">
        <v>260</v>
      </c>
      <c r="V48">
        <v>18125</v>
      </c>
      <c r="W48">
        <v>6215</v>
      </c>
      <c r="X48" t="s">
        <v>215</v>
      </c>
    </row>
    <row r="49" spans="1:24" x14ac:dyDescent="0.25">
      <c r="A49" t="s">
        <v>47</v>
      </c>
      <c r="B49" t="s">
        <v>216</v>
      </c>
      <c r="C49" t="s">
        <v>217</v>
      </c>
      <c r="D49" t="s">
        <v>110</v>
      </c>
      <c r="E49" s="3">
        <v>39847.01</v>
      </c>
      <c r="F49" s="3">
        <v>288960.68</v>
      </c>
      <c r="G49" s="3">
        <v>15860.48</v>
      </c>
      <c r="H49" s="3">
        <v>66103.149999999994</v>
      </c>
      <c r="J49" s="1">
        <v>40</v>
      </c>
      <c r="K49" s="1">
        <v>18</v>
      </c>
      <c r="M49" s="1">
        <v>26</v>
      </c>
      <c r="N49" s="1">
        <v>4</v>
      </c>
      <c r="P49" s="1">
        <v>26</v>
      </c>
      <c r="Q49">
        <v>3</v>
      </c>
      <c r="S49">
        <v>5</v>
      </c>
      <c r="T49">
        <v>5</v>
      </c>
      <c r="U49">
        <v>25</v>
      </c>
      <c r="V49" s="1">
        <v>1784</v>
      </c>
      <c r="W49" s="10">
        <v>695</v>
      </c>
      <c r="X49" t="s">
        <v>218</v>
      </c>
    </row>
    <row r="50" spans="1:24" x14ac:dyDescent="0.25">
      <c r="A50" t="s">
        <v>48</v>
      </c>
      <c r="J50" s="1"/>
      <c r="K50" s="1"/>
      <c r="M50" s="1"/>
      <c r="N50" s="1"/>
      <c r="P50" s="1"/>
      <c r="V50" s="1"/>
      <c r="W50" s="10"/>
    </row>
    <row r="51" spans="1:24" x14ac:dyDescent="0.25">
      <c r="A51" t="s">
        <v>49</v>
      </c>
      <c r="B51" t="s">
        <v>278</v>
      </c>
      <c r="C51" t="s">
        <v>279</v>
      </c>
      <c r="D51" t="s">
        <v>280</v>
      </c>
      <c r="E51" s="3">
        <v>0</v>
      </c>
      <c r="F51" s="3">
        <v>133159.16</v>
      </c>
      <c r="G51" s="3">
        <v>121198.14</v>
      </c>
      <c r="H51" s="3">
        <v>9408.51</v>
      </c>
      <c r="J51" s="1">
        <v>21</v>
      </c>
      <c r="K51" s="1">
        <v>7</v>
      </c>
      <c r="M51" s="1">
        <v>27</v>
      </c>
      <c r="N51" s="1">
        <v>13</v>
      </c>
      <c r="P51" s="1">
        <v>26</v>
      </c>
      <c r="Q51">
        <v>19</v>
      </c>
      <c r="V51" s="1">
        <v>2745</v>
      </c>
      <c r="W51" s="10">
        <v>929</v>
      </c>
    </row>
    <row r="52" spans="1:24" x14ac:dyDescent="0.25">
      <c r="A52" t="s">
        <v>50</v>
      </c>
      <c r="B52" t="s">
        <v>219</v>
      </c>
      <c r="C52" t="s">
        <v>220</v>
      </c>
      <c r="D52" t="s">
        <v>221</v>
      </c>
      <c r="E52" s="3">
        <v>0</v>
      </c>
      <c r="F52" s="3">
        <v>3778014</v>
      </c>
      <c r="G52" s="3">
        <v>1628063</v>
      </c>
      <c r="H52" s="3">
        <v>599370</v>
      </c>
      <c r="I52" t="s">
        <v>222</v>
      </c>
      <c r="J52" s="1">
        <v>525</v>
      </c>
      <c r="K52" s="1">
        <v>213</v>
      </c>
      <c r="M52" s="1">
        <v>459</v>
      </c>
      <c r="N52" s="1">
        <v>204</v>
      </c>
      <c r="P52" s="1">
        <v>544</v>
      </c>
      <c r="Q52">
        <v>192</v>
      </c>
      <c r="S52">
        <v>12</v>
      </c>
      <c r="T52">
        <v>20</v>
      </c>
      <c r="U52">
        <v>113.33499999999999</v>
      </c>
      <c r="V52" s="1">
        <v>23519</v>
      </c>
      <c r="W52" s="10">
        <v>7584</v>
      </c>
    </row>
    <row r="53" spans="1:24" x14ac:dyDescent="0.25">
      <c r="A53" t="s">
        <v>51</v>
      </c>
      <c r="J53" s="1"/>
      <c r="K53" s="1"/>
      <c r="M53" s="1"/>
      <c r="N53" s="1"/>
      <c r="P53" s="1"/>
      <c r="V53" s="1"/>
      <c r="W53" s="10"/>
    </row>
    <row r="54" spans="1:24" x14ac:dyDescent="0.25">
      <c r="A54" t="s">
        <v>52</v>
      </c>
      <c r="B54" t="s">
        <v>223</v>
      </c>
      <c r="D54" t="s">
        <v>224</v>
      </c>
      <c r="E54" s="3">
        <v>21541170</v>
      </c>
      <c r="F54" s="3">
        <v>33133518</v>
      </c>
      <c r="G54" s="3">
        <v>84980386</v>
      </c>
      <c r="H54" s="3">
        <v>19982864</v>
      </c>
      <c r="J54" s="1">
        <v>3254</v>
      </c>
      <c r="K54" s="1">
        <v>2900</v>
      </c>
      <c r="L54" t="s">
        <v>225</v>
      </c>
      <c r="M54" s="1">
        <v>3525</v>
      </c>
      <c r="N54" s="1">
        <v>2746</v>
      </c>
      <c r="O54" t="s">
        <v>225</v>
      </c>
      <c r="P54" s="1">
        <v>3367</v>
      </c>
      <c r="Q54">
        <v>2716</v>
      </c>
      <c r="R54" t="s">
        <v>225</v>
      </c>
      <c r="S54">
        <v>179</v>
      </c>
      <c r="T54">
        <v>199</v>
      </c>
      <c r="U54">
        <v>7774</v>
      </c>
      <c r="V54" s="1">
        <v>181822</v>
      </c>
      <c r="W54" s="10">
        <v>60910</v>
      </c>
    </row>
    <row r="55" spans="1:24" x14ac:dyDescent="0.25">
      <c r="A55" t="s">
        <v>53</v>
      </c>
      <c r="B55" t="s">
        <v>226</v>
      </c>
      <c r="C55" t="s">
        <v>227</v>
      </c>
      <c r="D55" t="s">
        <v>94</v>
      </c>
      <c r="E55" s="3">
        <v>0</v>
      </c>
      <c r="F55" s="3">
        <v>578037.24</v>
      </c>
      <c r="G55" s="3">
        <v>226397.78</v>
      </c>
      <c r="H55" s="3">
        <v>75926.39</v>
      </c>
      <c r="J55" s="1">
        <v>117</v>
      </c>
      <c r="K55" s="1">
        <v>47</v>
      </c>
      <c r="M55" s="1">
        <v>94</v>
      </c>
      <c r="N55" s="1">
        <v>75</v>
      </c>
      <c r="P55" s="1">
        <v>124</v>
      </c>
      <c r="Q55">
        <v>28</v>
      </c>
      <c r="S55">
        <v>5</v>
      </c>
      <c r="T55">
        <v>5</v>
      </c>
      <c r="U55">
        <v>42.5</v>
      </c>
      <c r="V55" s="1">
        <v>5233</v>
      </c>
      <c r="W55" s="10">
        <v>1605</v>
      </c>
    </row>
    <row r="56" spans="1:24" x14ac:dyDescent="0.25">
      <c r="A56" t="s">
        <v>54</v>
      </c>
      <c r="B56" t="s">
        <v>228</v>
      </c>
      <c r="C56" t="s">
        <v>229</v>
      </c>
      <c r="D56" t="s">
        <v>94</v>
      </c>
      <c r="E56" s="3">
        <v>143830</v>
      </c>
      <c r="F56" s="3">
        <v>4183156</v>
      </c>
      <c r="G56" s="3">
        <v>2853236</v>
      </c>
      <c r="H56" s="3">
        <v>829135</v>
      </c>
      <c r="J56" s="1">
        <v>612</v>
      </c>
      <c r="K56" s="1">
        <v>305</v>
      </c>
      <c r="M56" s="1">
        <v>693</v>
      </c>
      <c r="N56" s="1">
        <v>356</v>
      </c>
      <c r="P56" s="1">
        <v>829</v>
      </c>
      <c r="Q56">
        <v>301</v>
      </c>
      <c r="S56">
        <v>6</v>
      </c>
      <c r="T56">
        <v>7</v>
      </c>
      <c r="U56">
        <v>31.4</v>
      </c>
      <c r="V56" s="1">
        <v>21676</v>
      </c>
      <c r="W56" s="10">
        <v>8616</v>
      </c>
    </row>
    <row r="57" spans="1:24" x14ac:dyDescent="0.25">
      <c r="A57" t="s">
        <v>55</v>
      </c>
      <c r="B57" t="s">
        <v>230</v>
      </c>
      <c r="C57" t="s">
        <v>231</v>
      </c>
      <c r="D57" t="s">
        <v>94</v>
      </c>
      <c r="E57" s="3">
        <v>309643</v>
      </c>
      <c r="F57" s="3">
        <v>615168</v>
      </c>
      <c r="G57" s="3">
        <v>903514</v>
      </c>
      <c r="H57" s="3">
        <v>48816</v>
      </c>
      <c r="J57" s="1">
        <v>148</v>
      </c>
      <c r="K57" s="1">
        <v>90</v>
      </c>
      <c r="M57" s="1">
        <v>171</v>
      </c>
      <c r="N57" s="1">
        <v>108</v>
      </c>
      <c r="P57" s="1">
        <v>154</v>
      </c>
      <c r="Q57">
        <v>110</v>
      </c>
      <c r="S57">
        <v>13</v>
      </c>
      <c r="T57">
        <v>15</v>
      </c>
      <c r="U57">
        <v>71</v>
      </c>
      <c r="V57" s="1">
        <v>7862</v>
      </c>
      <c r="W57" s="10">
        <v>2376</v>
      </c>
    </row>
    <row r="58" spans="1:24" x14ac:dyDescent="0.25">
      <c r="A58" t="s">
        <v>56</v>
      </c>
      <c r="B58" t="s">
        <v>232</v>
      </c>
      <c r="C58" t="s">
        <v>233</v>
      </c>
      <c r="D58" t="s">
        <v>234</v>
      </c>
      <c r="E58" s="3">
        <v>0</v>
      </c>
      <c r="F58" s="3">
        <v>177957.47</v>
      </c>
      <c r="G58" s="3">
        <v>128733.23</v>
      </c>
      <c r="H58" s="3">
        <v>99769.45</v>
      </c>
      <c r="I58" t="s">
        <v>235</v>
      </c>
      <c r="J58" s="1">
        <v>51</v>
      </c>
      <c r="K58" s="1">
        <v>20</v>
      </c>
      <c r="L58" t="s">
        <v>236</v>
      </c>
      <c r="M58" s="1">
        <v>58</v>
      </c>
      <c r="N58" s="1">
        <v>15</v>
      </c>
      <c r="P58" s="1">
        <v>62</v>
      </c>
      <c r="Q58">
        <v>16</v>
      </c>
      <c r="S58">
        <v>6</v>
      </c>
      <c r="T58">
        <v>6</v>
      </c>
      <c r="U58">
        <v>27</v>
      </c>
      <c r="V58" s="1">
        <v>1899</v>
      </c>
      <c r="W58" s="10">
        <v>668</v>
      </c>
    </row>
    <row r="59" spans="1:24" x14ac:dyDescent="0.25">
      <c r="A59" t="s">
        <v>57</v>
      </c>
      <c r="B59" t="s">
        <v>237</v>
      </c>
      <c r="C59" t="s">
        <v>238</v>
      </c>
      <c r="D59" t="s">
        <v>94</v>
      </c>
      <c r="E59" s="3">
        <v>1060458.04</v>
      </c>
      <c r="F59" s="3">
        <v>1097090.47</v>
      </c>
      <c r="G59" s="3">
        <v>415163.52</v>
      </c>
      <c r="H59" s="3">
        <v>413349.82</v>
      </c>
      <c r="J59" s="1">
        <v>169</v>
      </c>
      <c r="K59" s="1">
        <v>111</v>
      </c>
      <c r="M59" s="1">
        <v>126</v>
      </c>
      <c r="N59" s="1">
        <v>93</v>
      </c>
      <c r="P59" s="1">
        <v>149</v>
      </c>
      <c r="Q59">
        <v>79</v>
      </c>
      <c r="S59">
        <v>27</v>
      </c>
      <c r="T59">
        <v>29</v>
      </c>
      <c r="U59">
        <v>152</v>
      </c>
      <c r="V59" s="1">
        <v>10387</v>
      </c>
      <c r="W59" s="10">
        <v>3064</v>
      </c>
    </row>
  </sheetData>
  <autoFilter ref="A2:X59" xr:uid="{00000000-0001-0000-0400-000000000000}"/>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E23BD-0B6C-46F1-8A34-C1D5F91F3555}">
  <dimension ref="A1:M58"/>
  <sheetViews>
    <sheetView topLeftCell="F1" zoomScale="85" zoomScaleNormal="85" workbookViewId="0">
      <pane ySplit="1" topLeftCell="A2" activePane="bottomLeft" state="frozen"/>
      <selection activeCell="S30" sqref="S30:V30"/>
      <selection pane="bottomLeft" activeCell="N40" sqref="N40"/>
    </sheetView>
  </sheetViews>
  <sheetFormatPr defaultRowHeight="15" x14ac:dyDescent="0.25"/>
  <cols>
    <col min="1" max="1" width="50.140625" bestFit="1" customWidth="1"/>
    <col min="2" max="6" width="15.7109375" customWidth="1"/>
    <col min="7" max="7" width="26.28515625" bestFit="1" customWidth="1"/>
    <col min="8" max="8" width="48" bestFit="1" customWidth="1"/>
    <col min="9" max="9" width="44.5703125" bestFit="1" customWidth="1"/>
    <col min="10" max="10" width="45.140625" bestFit="1" customWidth="1"/>
    <col min="11" max="11" width="44.140625" bestFit="1" customWidth="1"/>
    <col min="12" max="13" width="20.28515625" customWidth="1"/>
  </cols>
  <sheetData>
    <row r="1" spans="1:11" ht="42" customHeight="1" x14ac:dyDescent="0.25">
      <c r="A1" t="s">
        <v>367</v>
      </c>
      <c r="B1" s="273" t="s">
        <v>368</v>
      </c>
      <c r="C1" s="273" t="s">
        <v>369</v>
      </c>
      <c r="D1" s="273" t="s">
        <v>370</v>
      </c>
      <c r="E1" t="s">
        <v>365</v>
      </c>
      <c r="F1" s="273" t="s">
        <v>371</v>
      </c>
      <c r="G1" s="273" t="s">
        <v>372</v>
      </c>
      <c r="H1" s="273" t="s">
        <v>373</v>
      </c>
      <c r="I1" s="273" t="s">
        <v>374</v>
      </c>
      <c r="J1" s="273" t="s">
        <v>375</v>
      </c>
      <c r="K1" s="273" t="s">
        <v>365</v>
      </c>
    </row>
    <row r="2" spans="1:11" x14ac:dyDescent="0.25">
      <c r="A2" s="134" t="s">
        <v>1</v>
      </c>
      <c r="B2" s="273">
        <v>1463</v>
      </c>
      <c r="C2" s="273">
        <v>6184</v>
      </c>
      <c r="D2" s="273">
        <v>18785</v>
      </c>
      <c r="F2" s="273">
        <v>164</v>
      </c>
      <c r="G2" s="273">
        <v>260</v>
      </c>
      <c r="H2" s="273">
        <v>4316</v>
      </c>
      <c r="I2" s="273">
        <v>135543</v>
      </c>
      <c r="J2" s="273">
        <v>127086</v>
      </c>
      <c r="K2" s="273"/>
    </row>
    <row r="3" spans="1:11" x14ac:dyDescent="0.25">
      <c r="A3" s="134" t="s">
        <v>2</v>
      </c>
      <c r="B3">
        <v>570</v>
      </c>
      <c r="C3">
        <v>112</v>
      </c>
      <c r="D3">
        <v>706</v>
      </c>
      <c r="F3">
        <v>11</v>
      </c>
      <c r="G3">
        <v>20</v>
      </c>
      <c r="H3">
        <v>166</v>
      </c>
      <c r="I3">
        <v>28711</v>
      </c>
      <c r="J3">
        <v>5184</v>
      </c>
    </row>
    <row r="4" spans="1:11" x14ac:dyDescent="0.25">
      <c r="A4" s="134" t="s">
        <v>3</v>
      </c>
      <c r="B4">
        <v>57</v>
      </c>
      <c r="C4">
        <v>1</v>
      </c>
      <c r="D4">
        <v>2</v>
      </c>
      <c r="E4" s="274" t="s">
        <v>376</v>
      </c>
      <c r="F4">
        <v>4</v>
      </c>
      <c r="G4">
        <v>11</v>
      </c>
      <c r="H4">
        <v>16</v>
      </c>
      <c r="I4">
        <v>1331</v>
      </c>
      <c r="J4">
        <v>345</v>
      </c>
    </row>
    <row r="5" spans="1:11" x14ac:dyDescent="0.25">
      <c r="A5" s="134" t="s">
        <v>4</v>
      </c>
      <c r="B5">
        <v>216</v>
      </c>
      <c r="C5">
        <v>75</v>
      </c>
      <c r="D5">
        <v>474</v>
      </c>
      <c r="E5" t="s">
        <v>377</v>
      </c>
      <c r="F5">
        <v>16</v>
      </c>
      <c r="G5">
        <v>18</v>
      </c>
      <c r="H5">
        <v>91</v>
      </c>
      <c r="I5">
        <v>15441</v>
      </c>
      <c r="J5">
        <v>4337</v>
      </c>
      <c r="K5" t="s">
        <v>378</v>
      </c>
    </row>
    <row r="6" spans="1:11" x14ac:dyDescent="0.25">
      <c r="A6" s="134" t="s">
        <v>5</v>
      </c>
      <c r="B6">
        <v>172</v>
      </c>
      <c r="C6">
        <v>162</v>
      </c>
      <c r="E6" t="s">
        <v>379</v>
      </c>
      <c r="F6">
        <v>0</v>
      </c>
      <c r="G6">
        <v>0</v>
      </c>
      <c r="H6">
        <v>0</v>
      </c>
      <c r="I6">
        <v>10212</v>
      </c>
      <c r="J6">
        <v>3668</v>
      </c>
      <c r="K6" t="s">
        <v>380</v>
      </c>
    </row>
    <row r="7" spans="1:11" x14ac:dyDescent="0.25">
      <c r="A7" s="134" t="s">
        <v>6</v>
      </c>
      <c r="B7">
        <v>146</v>
      </c>
      <c r="C7">
        <v>90</v>
      </c>
      <c r="F7">
        <v>32</v>
      </c>
      <c r="G7">
        <v>44</v>
      </c>
      <c r="H7">
        <v>497</v>
      </c>
      <c r="I7">
        <v>15340</v>
      </c>
      <c r="J7">
        <v>8068</v>
      </c>
    </row>
    <row r="8" spans="1:11" x14ac:dyDescent="0.25">
      <c r="A8" s="134" t="s">
        <v>7</v>
      </c>
      <c r="B8">
        <v>553</v>
      </c>
      <c r="C8">
        <v>140</v>
      </c>
      <c r="D8">
        <v>735</v>
      </c>
      <c r="F8">
        <v>15</v>
      </c>
      <c r="G8">
        <v>25</v>
      </c>
      <c r="H8">
        <v>402</v>
      </c>
      <c r="I8">
        <v>22672</v>
      </c>
      <c r="J8">
        <v>5383</v>
      </c>
    </row>
    <row r="9" spans="1:11" x14ac:dyDescent="0.25">
      <c r="A9" s="134" t="s">
        <v>9</v>
      </c>
      <c r="B9">
        <v>11</v>
      </c>
      <c r="C9">
        <v>0</v>
      </c>
      <c r="D9">
        <v>9</v>
      </c>
      <c r="F9">
        <v>1</v>
      </c>
      <c r="G9">
        <v>2</v>
      </c>
      <c r="H9" s="279">
        <v>6.25</v>
      </c>
      <c r="I9">
        <v>728</v>
      </c>
      <c r="J9">
        <v>287</v>
      </c>
    </row>
    <row r="10" spans="1:11" x14ac:dyDescent="0.25">
      <c r="A10" s="134" t="s">
        <v>10</v>
      </c>
      <c r="B10">
        <v>4</v>
      </c>
      <c r="C10">
        <v>12</v>
      </c>
      <c r="D10">
        <v>100</v>
      </c>
      <c r="E10" t="s">
        <v>381</v>
      </c>
      <c r="F10">
        <v>2</v>
      </c>
      <c r="G10">
        <v>2</v>
      </c>
      <c r="H10" s="279">
        <v>23.3</v>
      </c>
      <c r="I10">
        <v>345</v>
      </c>
      <c r="J10">
        <v>290</v>
      </c>
      <c r="K10" t="s">
        <v>382</v>
      </c>
    </row>
    <row r="11" spans="1:11" x14ac:dyDescent="0.25">
      <c r="A11" s="397" t="s">
        <v>11</v>
      </c>
      <c r="B11" s="279">
        <v>21</v>
      </c>
      <c r="C11" s="279">
        <v>11</v>
      </c>
      <c r="D11" s="279">
        <v>243</v>
      </c>
      <c r="E11" s="279"/>
      <c r="F11" s="279">
        <v>0</v>
      </c>
      <c r="G11" s="279">
        <v>0</v>
      </c>
      <c r="H11" s="279">
        <v>0</v>
      </c>
      <c r="I11" s="279">
        <v>3323</v>
      </c>
      <c r="J11" s="279">
        <v>1678</v>
      </c>
      <c r="K11" s="279" t="s">
        <v>423</v>
      </c>
    </row>
    <row r="12" spans="1:11" x14ac:dyDescent="0.25">
      <c r="A12" s="134" t="s">
        <v>14</v>
      </c>
      <c r="B12">
        <v>574</v>
      </c>
      <c r="C12">
        <v>552</v>
      </c>
      <c r="F12">
        <v>62</v>
      </c>
      <c r="G12">
        <v>92</v>
      </c>
      <c r="H12">
        <v>1175.5</v>
      </c>
      <c r="I12">
        <v>37216</v>
      </c>
      <c r="J12">
        <v>23194</v>
      </c>
      <c r="K12" t="s">
        <v>132</v>
      </c>
    </row>
    <row r="13" spans="1:11" x14ac:dyDescent="0.25">
      <c r="A13" s="134" t="s">
        <v>16</v>
      </c>
      <c r="B13">
        <v>449</v>
      </c>
      <c r="C13">
        <v>216</v>
      </c>
      <c r="D13">
        <v>1933</v>
      </c>
      <c r="F13">
        <v>0</v>
      </c>
      <c r="G13">
        <v>0</v>
      </c>
      <c r="H13">
        <v>0</v>
      </c>
      <c r="I13">
        <v>22675</v>
      </c>
      <c r="J13">
        <v>10344</v>
      </c>
    </row>
    <row r="14" spans="1:11" x14ac:dyDescent="0.25">
      <c r="A14" s="134" t="s">
        <v>17</v>
      </c>
      <c r="B14">
        <v>514</v>
      </c>
      <c r="C14">
        <v>211</v>
      </c>
      <c r="F14">
        <v>20</v>
      </c>
      <c r="G14">
        <v>21</v>
      </c>
      <c r="H14">
        <v>94</v>
      </c>
      <c r="I14">
        <v>20919</v>
      </c>
      <c r="J14">
        <v>7105</v>
      </c>
    </row>
    <row r="15" spans="1:11" x14ac:dyDescent="0.25">
      <c r="A15" s="134" t="s">
        <v>118</v>
      </c>
      <c r="B15">
        <v>263</v>
      </c>
      <c r="C15">
        <v>142</v>
      </c>
      <c r="D15">
        <v>1351</v>
      </c>
      <c r="E15" t="s">
        <v>383</v>
      </c>
      <c r="F15">
        <v>0</v>
      </c>
      <c r="G15">
        <v>0</v>
      </c>
      <c r="H15">
        <v>0</v>
      </c>
      <c r="I15">
        <v>20678</v>
      </c>
      <c r="J15">
        <v>8278</v>
      </c>
    </row>
    <row r="16" spans="1:11" x14ac:dyDescent="0.25">
      <c r="A16" s="134" t="s">
        <v>12</v>
      </c>
      <c r="B16">
        <v>143</v>
      </c>
      <c r="C16">
        <v>47</v>
      </c>
      <c r="F16">
        <v>14</v>
      </c>
      <c r="G16">
        <v>14</v>
      </c>
      <c r="H16">
        <v>84.667000000000002</v>
      </c>
      <c r="I16">
        <v>5597</v>
      </c>
      <c r="J16">
        <v>2364</v>
      </c>
    </row>
    <row r="17" spans="1:13" x14ac:dyDescent="0.25">
      <c r="A17" s="134" t="s">
        <v>13</v>
      </c>
      <c r="B17">
        <v>127</v>
      </c>
      <c r="C17">
        <v>65</v>
      </c>
      <c r="D17">
        <v>1619</v>
      </c>
      <c r="F17">
        <v>11</v>
      </c>
      <c r="G17">
        <v>12</v>
      </c>
      <c r="H17">
        <v>55</v>
      </c>
      <c r="I17">
        <v>9938</v>
      </c>
      <c r="J17">
        <v>2776</v>
      </c>
    </row>
    <row r="18" spans="1:13" x14ac:dyDescent="0.25">
      <c r="A18" s="134" t="s">
        <v>18</v>
      </c>
      <c r="B18">
        <v>21</v>
      </c>
      <c r="C18">
        <v>16</v>
      </c>
      <c r="D18">
        <v>179</v>
      </c>
      <c r="E18" t="s">
        <v>384</v>
      </c>
      <c r="F18">
        <v>4</v>
      </c>
      <c r="G18">
        <v>6</v>
      </c>
      <c r="H18">
        <v>18</v>
      </c>
      <c r="I18">
        <v>1990</v>
      </c>
      <c r="J18">
        <v>763</v>
      </c>
    </row>
    <row r="19" spans="1:13" x14ac:dyDescent="0.25">
      <c r="A19" s="134" t="s">
        <v>19</v>
      </c>
      <c r="B19">
        <v>133</v>
      </c>
      <c r="C19">
        <v>83</v>
      </c>
      <c r="D19">
        <v>1154</v>
      </c>
      <c r="E19" t="s">
        <v>385</v>
      </c>
      <c r="F19" s="279">
        <v>0</v>
      </c>
      <c r="G19" s="279">
        <v>0</v>
      </c>
      <c r="H19" s="279">
        <v>0</v>
      </c>
      <c r="I19">
        <v>6211</v>
      </c>
      <c r="J19">
        <v>3059</v>
      </c>
      <c r="K19" t="s">
        <v>357</v>
      </c>
      <c r="M19" t="s">
        <v>386</v>
      </c>
    </row>
    <row r="20" spans="1:13" x14ac:dyDescent="0.25">
      <c r="A20" s="134" t="s">
        <v>20</v>
      </c>
      <c r="B20">
        <v>70</v>
      </c>
      <c r="C20">
        <v>55</v>
      </c>
      <c r="D20">
        <v>1256</v>
      </c>
      <c r="F20">
        <v>2</v>
      </c>
      <c r="G20">
        <v>2</v>
      </c>
      <c r="H20">
        <v>10</v>
      </c>
      <c r="I20">
        <v>6114</v>
      </c>
      <c r="J20">
        <v>2031</v>
      </c>
    </row>
    <row r="21" spans="1:13" x14ac:dyDescent="0.25">
      <c r="A21" s="134" t="s">
        <v>21</v>
      </c>
      <c r="B21">
        <v>10</v>
      </c>
      <c r="C21">
        <v>8</v>
      </c>
      <c r="D21">
        <v>143</v>
      </c>
      <c r="F21">
        <v>0</v>
      </c>
      <c r="G21">
        <v>0</v>
      </c>
      <c r="H21">
        <v>0</v>
      </c>
      <c r="I21">
        <v>1766</v>
      </c>
      <c r="J21">
        <v>834</v>
      </c>
      <c r="K21" t="s">
        <v>387</v>
      </c>
    </row>
    <row r="22" spans="1:13" x14ac:dyDescent="0.25">
      <c r="A22" s="134" t="s">
        <v>22</v>
      </c>
      <c r="B22">
        <v>252</v>
      </c>
      <c r="C22">
        <v>131</v>
      </c>
      <c r="D22">
        <v>259</v>
      </c>
      <c r="F22">
        <v>29</v>
      </c>
      <c r="G22">
        <v>38</v>
      </c>
      <c r="H22">
        <v>369.2</v>
      </c>
      <c r="I22">
        <v>11932</v>
      </c>
      <c r="J22">
        <v>5618</v>
      </c>
    </row>
    <row r="23" spans="1:13" x14ac:dyDescent="0.25">
      <c r="A23" s="134" t="s">
        <v>23</v>
      </c>
      <c r="B23">
        <v>162</v>
      </c>
      <c r="C23">
        <v>38</v>
      </c>
      <c r="D23">
        <v>45</v>
      </c>
      <c r="F23" s="279">
        <v>0</v>
      </c>
      <c r="G23" s="279">
        <v>0</v>
      </c>
      <c r="H23" s="279">
        <v>0</v>
      </c>
      <c r="I23">
        <v>3701</v>
      </c>
      <c r="J23">
        <v>1585</v>
      </c>
    </row>
    <row r="24" spans="1:13" x14ac:dyDescent="0.25">
      <c r="A24" s="134" t="s">
        <v>24</v>
      </c>
      <c r="B24">
        <v>60</v>
      </c>
      <c r="C24">
        <v>57</v>
      </c>
      <c r="D24">
        <v>184</v>
      </c>
      <c r="F24">
        <v>12</v>
      </c>
      <c r="G24">
        <v>12</v>
      </c>
      <c r="H24">
        <v>85</v>
      </c>
      <c r="I24" s="279">
        <v>9447</v>
      </c>
      <c r="J24" s="279">
        <v>4076</v>
      </c>
      <c r="K24" t="s">
        <v>388</v>
      </c>
    </row>
    <row r="25" spans="1:13" x14ac:dyDescent="0.25">
      <c r="A25" s="134" t="s">
        <v>25</v>
      </c>
      <c r="B25">
        <v>50</v>
      </c>
      <c r="C25">
        <v>8</v>
      </c>
      <c r="D25">
        <v>26</v>
      </c>
      <c r="F25">
        <v>0</v>
      </c>
      <c r="G25">
        <v>0</v>
      </c>
      <c r="H25">
        <v>0</v>
      </c>
      <c r="I25" s="279">
        <v>1549</v>
      </c>
      <c r="J25" s="279">
        <v>621</v>
      </c>
    </row>
    <row r="26" spans="1:13" x14ac:dyDescent="0.25">
      <c r="A26" s="134" t="s">
        <v>26</v>
      </c>
      <c r="B26">
        <v>4</v>
      </c>
      <c r="C26">
        <v>9</v>
      </c>
      <c r="D26">
        <v>24</v>
      </c>
      <c r="F26">
        <v>0</v>
      </c>
      <c r="G26">
        <v>0</v>
      </c>
      <c r="H26">
        <v>0</v>
      </c>
      <c r="I26">
        <v>398</v>
      </c>
      <c r="J26">
        <v>204</v>
      </c>
    </row>
    <row r="27" spans="1:13" x14ac:dyDescent="0.25">
      <c r="A27" s="134" t="s">
        <v>27</v>
      </c>
      <c r="B27">
        <v>3</v>
      </c>
      <c r="C27">
        <v>14</v>
      </c>
      <c r="D27" t="s">
        <v>389</v>
      </c>
      <c r="E27" t="s">
        <v>407</v>
      </c>
      <c r="F27">
        <v>2</v>
      </c>
      <c r="G27">
        <v>4</v>
      </c>
      <c r="H27" s="279">
        <v>42.5</v>
      </c>
      <c r="I27">
        <v>1598</v>
      </c>
      <c r="J27">
        <v>775</v>
      </c>
    </row>
    <row r="28" spans="1:13" x14ac:dyDescent="0.25">
      <c r="A28" s="274" t="s">
        <v>28</v>
      </c>
      <c r="F28" s="279">
        <v>923</v>
      </c>
      <c r="G28" s="279">
        <v>1098</v>
      </c>
      <c r="H28" s="279">
        <v>7545</v>
      </c>
      <c r="I28" s="279">
        <v>1625099</v>
      </c>
      <c r="J28" s="279">
        <v>542598</v>
      </c>
    </row>
    <row r="29" spans="1:13" x14ac:dyDescent="0.25">
      <c r="A29" s="134" t="s">
        <v>30</v>
      </c>
      <c r="B29">
        <v>286</v>
      </c>
      <c r="C29">
        <v>229</v>
      </c>
      <c r="D29">
        <v>622</v>
      </c>
      <c r="E29" t="s">
        <v>390</v>
      </c>
      <c r="F29">
        <v>10</v>
      </c>
      <c r="G29">
        <v>13</v>
      </c>
      <c r="H29">
        <v>85</v>
      </c>
      <c r="I29">
        <v>11275</v>
      </c>
      <c r="J29">
        <v>4082</v>
      </c>
      <c r="K29" t="s">
        <v>391</v>
      </c>
    </row>
    <row r="30" spans="1:13" x14ac:dyDescent="0.25">
      <c r="A30" s="134" t="s">
        <v>31</v>
      </c>
      <c r="B30">
        <v>55</v>
      </c>
      <c r="C30">
        <v>43</v>
      </c>
      <c r="D30">
        <v>528</v>
      </c>
      <c r="F30">
        <v>16</v>
      </c>
      <c r="G30">
        <v>34</v>
      </c>
      <c r="H30">
        <v>232.3</v>
      </c>
      <c r="I30">
        <v>5103</v>
      </c>
      <c r="J30">
        <v>2292</v>
      </c>
    </row>
    <row r="31" spans="1:13" x14ac:dyDescent="0.25">
      <c r="A31" s="134" t="s">
        <v>32</v>
      </c>
      <c r="B31">
        <v>508</v>
      </c>
      <c r="C31">
        <v>286</v>
      </c>
      <c r="F31">
        <v>6</v>
      </c>
      <c r="G31">
        <v>6</v>
      </c>
      <c r="H31">
        <v>34</v>
      </c>
      <c r="I31">
        <v>23216</v>
      </c>
      <c r="J31">
        <v>11273</v>
      </c>
    </row>
    <row r="32" spans="1:13" x14ac:dyDescent="0.25">
      <c r="A32" s="134" t="s">
        <v>33</v>
      </c>
      <c r="B32">
        <v>78</v>
      </c>
      <c r="C32">
        <v>28</v>
      </c>
      <c r="D32">
        <v>30</v>
      </c>
      <c r="F32">
        <v>7</v>
      </c>
      <c r="G32">
        <v>7</v>
      </c>
      <c r="H32">
        <v>90.3</v>
      </c>
      <c r="I32">
        <v>3145</v>
      </c>
      <c r="J32">
        <v>1237</v>
      </c>
    </row>
    <row r="33" spans="1:11" x14ac:dyDescent="0.25">
      <c r="A33" s="134" t="s">
        <v>34</v>
      </c>
      <c r="B33">
        <v>128</v>
      </c>
      <c r="C33">
        <v>91</v>
      </c>
      <c r="D33">
        <v>259</v>
      </c>
      <c r="E33" t="s">
        <v>392</v>
      </c>
      <c r="F33">
        <v>10</v>
      </c>
      <c r="G33">
        <v>10</v>
      </c>
      <c r="H33">
        <v>75.5</v>
      </c>
      <c r="I33">
        <v>6380</v>
      </c>
      <c r="J33">
        <v>2964</v>
      </c>
    </row>
    <row r="34" spans="1:11" x14ac:dyDescent="0.25">
      <c r="A34" s="134" t="s">
        <v>35</v>
      </c>
      <c r="B34">
        <v>452</v>
      </c>
      <c r="C34">
        <v>561</v>
      </c>
      <c r="D34">
        <v>2897</v>
      </c>
      <c r="F34">
        <v>46</v>
      </c>
      <c r="G34">
        <v>53</v>
      </c>
      <c r="H34">
        <v>189.5</v>
      </c>
      <c r="I34">
        <v>27200</v>
      </c>
      <c r="J34">
        <v>16064</v>
      </c>
    </row>
    <row r="35" spans="1:11" x14ac:dyDescent="0.25">
      <c r="A35" s="134" t="s">
        <v>36</v>
      </c>
      <c r="B35">
        <v>166</v>
      </c>
      <c r="C35">
        <v>167</v>
      </c>
      <c r="D35">
        <v>2926</v>
      </c>
      <c r="F35">
        <v>4</v>
      </c>
      <c r="G35">
        <v>5</v>
      </c>
      <c r="H35">
        <v>36</v>
      </c>
      <c r="I35">
        <v>10113</v>
      </c>
      <c r="J35">
        <v>6360</v>
      </c>
    </row>
    <row r="36" spans="1:11" x14ac:dyDescent="0.25">
      <c r="A36" s="134" t="s">
        <v>37</v>
      </c>
      <c r="B36">
        <v>18</v>
      </c>
      <c r="C36">
        <v>89</v>
      </c>
      <c r="D36">
        <v>1477</v>
      </c>
      <c r="E36" t="s">
        <v>393</v>
      </c>
      <c r="F36" s="1">
        <v>17</v>
      </c>
      <c r="G36" s="1">
        <v>22</v>
      </c>
      <c r="H36" s="1">
        <v>305</v>
      </c>
      <c r="I36" s="1">
        <v>8529</v>
      </c>
      <c r="J36" s="1">
        <v>5270</v>
      </c>
    </row>
    <row r="37" spans="1:11" x14ac:dyDescent="0.25">
      <c r="A37" s="134" t="s">
        <v>38</v>
      </c>
      <c r="B37">
        <v>349</v>
      </c>
      <c r="C37">
        <v>241</v>
      </c>
      <c r="D37">
        <v>556</v>
      </c>
      <c r="F37">
        <v>15</v>
      </c>
      <c r="G37">
        <v>15</v>
      </c>
      <c r="H37">
        <v>71</v>
      </c>
      <c r="I37">
        <v>25019</v>
      </c>
      <c r="J37">
        <v>10528</v>
      </c>
    </row>
    <row r="38" spans="1:11" x14ac:dyDescent="0.25">
      <c r="A38" s="134" t="s">
        <v>39</v>
      </c>
      <c r="B38">
        <v>116</v>
      </c>
      <c r="C38">
        <v>72</v>
      </c>
      <c r="D38">
        <v>35</v>
      </c>
      <c r="E38" t="s">
        <v>408</v>
      </c>
      <c r="F38">
        <v>0</v>
      </c>
      <c r="G38">
        <v>0</v>
      </c>
      <c r="H38">
        <v>0</v>
      </c>
      <c r="I38">
        <v>4983</v>
      </c>
      <c r="J38">
        <v>2043</v>
      </c>
    </row>
    <row r="39" spans="1:11" x14ac:dyDescent="0.25">
      <c r="A39" s="134" t="s">
        <v>40</v>
      </c>
      <c r="B39">
        <v>119</v>
      </c>
      <c r="C39">
        <v>32</v>
      </c>
      <c r="D39">
        <v>105</v>
      </c>
      <c r="E39" t="s">
        <v>394</v>
      </c>
      <c r="F39">
        <v>16</v>
      </c>
      <c r="G39">
        <v>20</v>
      </c>
      <c r="H39">
        <v>150</v>
      </c>
      <c r="I39">
        <v>10107</v>
      </c>
      <c r="J39">
        <v>4020</v>
      </c>
      <c r="K39" t="s">
        <v>395</v>
      </c>
    </row>
    <row r="40" spans="1:11" x14ac:dyDescent="0.25">
      <c r="A40" s="134" t="s">
        <v>41</v>
      </c>
      <c r="B40">
        <v>50</v>
      </c>
      <c r="C40">
        <v>20</v>
      </c>
      <c r="D40">
        <v>154</v>
      </c>
      <c r="F40">
        <v>5</v>
      </c>
      <c r="G40">
        <v>12</v>
      </c>
      <c r="H40">
        <v>39</v>
      </c>
      <c r="I40">
        <v>2975</v>
      </c>
      <c r="J40">
        <v>615</v>
      </c>
    </row>
    <row r="41" spans="1:11" x14ac:dyDescent="0.25">
      <c r="A41" s="134" t="s">
        <v>42</v>
      </c>
      <c r="B41">
        <v>52</v>
      </c>
      <c r="C41">
        <v>39</v>
      </c>
      <c r="E41" t="s">
        <v>396</v>
      </c>
      <c r="F41">
        <v>19</v>
      </c>
      <c r="G41">
        <v>22</v>
      </c>
      <c r="H41">
        <v>204</v>
      </c>
      <c r="I41">
        <v>8659</v>
      </c>
      <c r="J41">
        <v>8694</v>
      </c>
    </row>
    <row r="42" spans="1:11" x14ac:dyDescent="0.25">
      <c r="A42" s="134" t="s">
        <v>43</v>
      </c>
      <c r="B42">
        <v>41</v>
      </c>
      <c r="C42">
        <v>54</v>
      </c>
      <c r="D42">
        <v>58</v>
      </c>
      <c r="E42" t="s">
        <v>397</v>
      </c>
      <c r="F42">
        <v>3</v>
      </c>
      <c r="G42">
        <v>3</v>
      </c>
      <c r="H42">
        <v>15</v>
      </c>
      <c r="I42">
        <v>1685</v>
      </c>
      <c r="J42" t="s">
        <v>398</v>
      </c>
      <c r="K42" t="s">
        <v>399</v>
      </c>
    </row>
    <row r="43" spans="1:11" x14ac:dyDescent="0.25">
      <c r="A43" s="134" t="s">
        <v>44</v>
      </c>
      <c r="B43">
        <v>262</v>
      </c>
      <c r="C43">
        <v>112</v>
      </c>
      <c r="D43">
        <v>608</v>
      </c>
      <c r="F43">
        <v>9</v>
      </c>
      <c r="G43">
        <v>18</v>
      </c>
      <c r="H43" s="279">
        <v>425</v>
      </c>
      <c r="I43">
        <v>11113</v>
      </c>
      <c r="J43">
        <v>6438</v>
      </c>
    </row>
    <row r="44" spans="1:11" x14ac:dyDescent="0.25">
      <c r="A44" s="134" t="s">
        <v>45</v>
      </c>
      <c r="B44">
        <v>74</v>
      </c>
      <c r="C44">
        <v>27</v>
      </c>
      <c r="D44">
        <v>449</v>
      </c>
      <c r="F44">
        <v>11</v>
      </c>
      <c r="G44">
        <v>11</v>
      </c>
      <c r="H44" s="279">
        <v>67</v>
      </c>
      <c r="I44">
        <v>5450</v>
      </c>
      <c r="J44">
        <v>1674</v>
      </c>
    </row>
    <row r="45" spans="1:11" x14ac:dyDescent="0.25">
      <c r="A45" s="134" t="s">
        <v>46</v>
      </c>
      <c r="B45">
        <v>188</v>
      </c>
      <c r="C45">
        <v>118</v>
      </c>
      <c r="D45">
        <v>50</v>
      </c>
      <c r="F45">
        <v>14</v>
      </c>
      <c r="G45">
        <v>28</v>
      </c>
      <c r="H45">
        <v>260</v>
      </c>
      <c r="I45">
        <v>18186</v>
      </c>
      <c r="J45">
        <v>6225</v>
      </c>
    </row>
    <row r="46" spans="1:11" x14ac:dyDescent="0.25">
      <c r="A46" t="s">
        <v>47</v>
      </c>
      <c r="B46">
        <v>38</v>
      </c>
      <c r="C46">
        <v>8</v>
      </c>
      <c r="D46">
        <v>60</v>
      </c>
      <c r="F46">
        <v>5</v>
      </c>
      <c r="G46">
        <v>5</v>
      </c>
      <c r="H46">
        <v>25</v>
      </c>
      <c r="I46">
        <v>1788</v>
      </c>
      <c r="J46">
        <v>701</v>
      </c>
    </row>
    <row r="47" spans="1:11" x14ac:dyDescent="0.25">
      <c r="A47" s="134" t="s">
        <v>48</v>
      </c>
      <c r="B47">
        <v>29</v>
      </c>
      <c r="C47">
        <v>18</v>
      </c>
      <c r="D47">
        <v>348</v>
      </c>
      <c r="F47">
        <v>9</v>
      </c>
      <c r="G47">
        <v>10</v>
      </c>
      <c r="H47">
        <v>40</v>
      </c>
      <c r="I47">
        <v>2190</v>
      </c>
      <c r="J47">
        <v>901</v>
      </c>
    </row>
    <row r="48" spans="1:11" x14ac:dyDescent="0.25">
      <c r="A48" s="134" t="s">
        <v>49</v>
      </c>
      <c r="B48">
        <v>30</v>
      </c>
      <c r="C48">
        <v>15</v>
      </c>
      <c r="D48">
        <v>60</v>
      </c>
      <c r="E48" t="s">
        <v>400</v>
      </c>
      <c r="I48">
        <v>2755</v>
      </c>
      <c r="J48">
        <v>939</v>
      </c>
      <c r="K48" t="s">
        <v>401</v>
      </c>
    </row>
    <row r="49" spans="1:10" x14ac:dyDescent="0.25">
      <c r="A49" s="134" t="s">
        <v>50</v>
      </c>
      <c r="B49">
        <v>712</v>
      </c>
      <c r="C49">
        <v>270</v>
      </c>
      <c r="F49">
        <v>12</v>
      </c>
      <c r="G49">
        <v>20</v>
      </c>
      <c r="H49">
        <v>113</v>
      </c>
      <c r="I49">
        <v>23558</v>
      </c>
      <c r="J49">
        <v>7639</v>
      </c>
    </row>
    <row r="50" spans="1:10" x14ac:dyDescent="0.25">
      <c r="A50" s="134" t="s">
        <v>51</v>
      </c>
      <c r="B50">
        <v>56</v>
      </c>
      <c r="C50">
        <v>85</v>
      </c>
      <c r="D50">
        <v>643</v>
      </c>
      <c r="F50">
        <v>0</v>
      </c>
      <c r="G50">
        <v>0</v>
      </c>
      <c r="H50">
        <v>0</v>
      </c>
      <c r="I50">
        <v>2477</v>
      </c>
      <c r="J50">
        <v>1117</v>
      </c>
    </row>
    <row r="51" spans="1:10" x14ac:dyDescent="0.25">
      <c r="A51" s="134" t="s">
        <v>52</v>
      </c>
      <c r="B51">
        <v>3677</v>
      </c>
      <c r="C51">
        <v>3086</v>
      </c>
      <c r="D51">
        <v>16905</v>
      </c>
      <c r="E51" t="s">
        <v>402</v>
      </c>
      <c r="F51">
        <v>178</v>
      </c>
      <c r="G51">
        <v>190</v>
      </c>
      <c r="H51">
        <v>7891</v>
      </c>
      <c r="I51">
        <v>182640</v>
      </c>
      <c r="J51">
        <v>61140</v>
      </c>
    </row>
    <row r="52" spans="1:10" x14ac:dyDescent="0.25">
      <c r="A52" s="134" t="s">
        <v>53</v>
      </c>
      <c r="B52" s="279">
        <v>165</v>
      </c>
      <c r="C52" s="279">
        <v>49</v>
      </c>
      <c r="D52">
        <v>295</v>
      </c>
      <c r="F52">
        <v>5</v>
      </c>
      <c r="G52">
        <v>5</v>
      </c>
      <c r="H52">
        <v>42.5</v>
      </c>
      <c r="I52">
        <v>5164</v>
      </c>
      <c r="J52">
        <v>1660</v>
      </c>
    </row>
    <row r="53" spans="1:10" x14ac:dyDescent="0.25">
      <c r="A53" s="134" t="s">
        <v>54</v>
      </c>
      <c r="B53">
        <v>663</v>
      </c>
      <c r="C53">
        <v>275</v>
      </c>
      <c r="D53">
        <v>800</v>
      </c>
      <c r="F53">
        <v>5</v>
      </c>
      <c r="G53">
        <v>6</v>
      </c>
      <c r="H53">
        <v>27.8</v>
      </c>
      <c r="I53">
        <v>21738</v>
      </c>
      <c r="J53">
        <v>8672</v>
      </c>
    </row>
    <row r="54" spans="1:10" x14ac:dyDescent="0.25">
      <c r="A54" s="134" t="s">
        <v>55</v>
      </c>
      <c r="B54">
        <v>140</v>
      </c>
      <c r="C54">
        <v>78</v>
      </c>
      <c r="D54">
        <v>635</v>
      </c>
      <c r="F54">
        <v>13</v>
      </c>
      <c r="G54">
        <v>15</v>
      </c>
      <c r="H54">
        <v>71</v>
      </c>
      <c r="I54">
        <v>7871</v>
      </c>
      <c r="J54">
        <v>2377</v>
      </c>
    </row>
    <row r="55" spans="1:10" x14ac:dyDescent="0.25">
      <c r="A55" s="134" t="s">
        <v>56</v>
      </c>
      <c r="B55">
        <v>51</v>
      </c>
      <c r="C55">
        <v>29</v>
      </c>
      <c r="D55">
        <v>208</v>
      </c>
      <c r="E55" t="s">
        <v>403</v>
      </c>
      <c r="F55">
        <v>6</v>
      </c>
      <c r="G55">
        <v>6</v>
      </c>
      <c r="H55">
        <v>27</v>
      </c>
      <c r="I55">
        <v>1916</v>
      </c>
      <c r="J55">
        <v>656</v>
      </c>
    </row>
    <row r="56" spans="1:10" x14ac:dyDescent="0.25">
      <c r="A56" s="134" t="s">
        <v>57</v>
      </c>
      <c r="B56">
        <v>143</v>
      </c>
      <c r="C56">
        <v>58</v>
      </c>
      <c r="D56">
        <v>439</v>
      </c>
      <c r="F56">
        <v>28</v>
      </c>
      <c r="G56">
        <v>30</v>
      </c>
      <c r="H56">
        <v>157</v>
      </c>
      <c r="I56">
        <v>10530</v>
      </c>
      <c r="J56">
        <v>3122</v>
      </c>
    </row>
    <row r="57" spans="1:10" x14ac:dyDescent="0.25">
      <c r="A57" s="134" t="s">
        <v>8</v>
      </c>
      <c r="B57">
        <v>55</v>
      </c>
      <c r="C57">
        <v>11</v>
      </c>
      <c r="E57" t="s">
        <v>404</v>
      </c>
      <c r="F57">
        <v>6</v>
      </c>
      <c r="G57">
        <v>6</v>
      </c>
      <c r="H57">
        <v>32</v>
      </c>
      <c r="I57">
        <v>1915</v>
      </c>
      <c r="J57">
        <v>891</v>
      </c>
    </row>
    <row r="58" spans="1:10" x14ac:dyDescent="0.25">
      <c r="A58" s="134" t="s">
        <v>29</v>
      </c>
      <c r="B58">
        <v>764</v>
      </c>
      <c r="C58">
        <v>756</v>
      </c>
      <c r="D58" s="10">
        <v>9641</v>
      </c>
      <c r="F58">
        <v>91</v>
      </c>
      <c r="G58">
        <v>171</v>
      </c>
      <c r="H58">
        <v>2273</v>
      </c>
      <c r="I58">
        <v>49241</v>
      </c>
      <c r="J58">
        <v>37395</v>
      </c>
    </row>
  </sheetData>
  <autoFilter ref="A1:K58" xr:uid="{93FE23BD-0B6C-46F1-8A34-C1D5F91F3555}"/>
  <pageMargins left="0.7" right="0.7" top="0.75" bottom="0.75" header="0.3" footer="0.3"/>
  <pageSetup orientation="portrait"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482A5-EB67-4292-87DC-0A366D9DD73B}">
  <dimension ref="A1:E59"/>
  <sheetViews>
    <sheetView topLeftCell="A13" workbookViewId="0">
      <selection activeCell="S30" sqref="S30:V30"/>
    </sheetView>
  </sheetViews>
  <sheetFormatPr defaultRowHeight="15" x14ac:dyDescent="0.25"/>
  <cols>
    <col min="1" max="1" width="45.85546875" bestFit="1" customWidth="1"/>
    <col min="2" max="2" width="11.5703125" bestFit="1" customWidth="1"/>
    <col min="3" max="3" width="12.5703125" bestFit="1" customWidth="1"/>
    <col min="4" max="4" width="11.5703125" bestFit="1" customWidth="1"/>
    <col min="5" max="5" width="12.5703125" bestFit="1" customWidth="1"/>
  </cols>
  <sheetData>
    <row r="1" spans="1:5" x14ac:dyDescent="0.25">
      <c r="A1" s="345"/>
      <c r="B1" s="346" t="s">
        <v>409</v>
      </c>
      <c r="C1" s="346"/>
      <c r="D1" s="346"/>
      <c r="E1" s="346"/>
    </row>
    <row r="2" spans="1:5" x14ac:dyDescent="0.25">
      <c r="A2" s="347" t="s">
        <v>58</v>
      </c>
      <c r="B2" s="347">
        <v>1820</v>
      </c>
      <c r="C2" s="347">
        <v>1830</v>
      </c>
      <c r="D2" s="347">
        <v>1850</v>
      </c>
      <c r="E2" s="347">
        <v>1860</v>
      </c>
    </row>
    <row r="3" spans="1:5" x14ac:dyDescent="0.25">
      <c r="A3" s="134" t="s">
        <v>1</v>
      </c>
      <c r="B3" s="169">
        <v>7967810</v>
      </c>
      <c r="C3" s="169">
        <v>47453203</v>
      </c>
      <c r="D3" s="169">
        <v>63626126</v>
      </c>
      <c r="E3" s="169">
        <v>12792976</v>
      </c>
    </row>
    <row r="4" spans="1:5" x14ac:dyDescent="0.25">
      <c r="A4" s="134" t="s">
        <v>2</v>
      </c>
      <c r="B4" s="169">
        <v>935610.4999999993</v>
      </c>
      <c r="C4" s="169">
        <v>3979848.6099999989</v>
      </c>
      <c r="D4" s="169">
        <v>703092.33999999985</v>
      </c>
      <c r="E4" s="169">
        <v>89850.010000000708</v>
      </c>
    </row>
    <row r="5" spans="1:5" x14ac:dyDescent="0.25">
      <c r="A5" s="134" t="s">
        <v>3</v>
      </c>
      <c r="B5" s="169"/>
      <c r="C5" s="169">
        <v>192585.44</v>
      </c>
      <c r="D5" s="169"/>
      <c r="E5" s="169">
        <v>465.32</v>
      </c>
    </row>
    <row r="6" spans="1:5" x14ac:dyDescent="0.25">
      <c r="A6" s="134" t="s">
        <v>4</v>
      </c>
      <c r="B6" s="169">
        <v>293230</v>
      </c>
      <c r="C6" s="169">
        <v>2331237</v>
      </c>
      <c r="D6" s="169">
        <v>1263424</v>
      </c>
      <c r="E6" s="169">
        <v>181828</v>
      </c>
    </row>
    <row r="7" spans="1:5" x14ac:dyDescent="0.25">
      <c r="A7" s="134" t="s">
        <v>5</v>
      </c>
      <c r="B7" s="169">
        <v>0</v>
      </c>
      <c r="C7" s="169">
        <v>1104500.2800000019</v>
      </c>
      <c r="D7" s="169">
        <v>1551975.1700000002</v>
      </c>
      <c r="E7" s="169">
        <v>268692.28999999963</v>
      </c>
    </row>
    <row r="8" spans="1:5" x14ac:dyDescent="0.25">
      <c r="A8" s="134" t="s">
        <v>6</v>
      </c>
      <c r="B8" s="169">
        <v>241483.9</v>
      </c>
      <c r="C8" s="169">
        <v>3267459.33</v>
      </c>
      <c r="D8" s="169">
        <v>1303662.8999999999</v>
      </c>
      <c r="E8" s="169">
        <v>557663.35</v>
      </c>
    </row>
    <row r="9" spans="1:5" x14ac:dyDescent="0.25">
      <c r="A9" s="134" t="s">
        <v>7</v>
      </c>
      <c r="B9" s="169">
        <v>80636.549999995623</v>
      </c>
      <c r="C9" s="169">
        <v>3292643.1699999981</v>
      </c>
      <c r="D9" s="169">
        <v>1296306.3099999987</v>
      </c>
      <c r="E9" s="169">
        <v>325814.02000000014</v>
      </c>
    </row>
    <row r="10" spans="1:5" x14ac:dyDescent="0.25">
      <c r="A10" s="134" t="s">
        <v>8</v>
      </c>
      <c r="B10" s="169"/>
      <c r="C10" s="169">
        <v>268737.81</v>
      </c>
      <c r="D10" s="169">
        <v>13848.66</v>
      </c>
      <c r="E10" s="169">
        <v>25825.1</v>
      </c>
    </row>
    <row r="11" spans="1:5" x14ac:dyDescent="0.25">
      <c r="A11" s="134" t="s">
        <v>9</v>
      </c>
      <c r="B11" s="169">
        <v>28285</v>
      </c>
      <c r="C11" s="169">
        <v>105343</v>
      </c>
      <c r="D11" s="169">
        <v>0</v>
      </c>
      <c r="E11" s="169">
        <v>4250</v>
      </c>
    </row>
    <row r="12" spans="1:5" x14ac:dyDescent="0.25">
      <c r="A12" s="134" t="s">
        <v>10</v>
      </c>
      <c r="B12" s="169">
        <v>0</v>
      </c>
      <c r="C12" s="169">
        <v>31527.52</v>
      </c>
      <c r="D12" s="169">
        <v>97204.59</v>
      </c>
      <c r="E12" s="169">
        <v>12092.51</v>
      </c>
    </row>
    <row r="13" spans="1:5" x14ac:dyDescent="0.25">
      <c r="A13" s="134" t="s">
        <v>11</v>
      </c>
      <c r="B13" s="169"/>
      <c r="C13" s="169">
        <v>161245.92000000001</v>
      </c>
      <c r="D13" s="169">
        <v>149833.94</v>
      </c>
      <c r="E13" s="169"/>
    </row>
    <row r="14" spans="1:5" x14ac:dyDescent="0.25">
      <c r="A14" s="134" t="s">
        <v>14</v>
      </c>
      <c r="B14" s="169">
        <v>5703222.0999999959</v>
      </c>
      <c r="C14" s="169">
        <v>8275332.2200000016</v>
      </c>
      <c r="D14" s="169">
        <v>8412371.8300000001</v>
      </c>
      <c r="E14" s="169">
        <v>1171323.6099999985</v>
      </c>
    </row>
    <row r="15" spans="1:5" x14ac:dyDescent="0.25">
      <c r="A15" s="134" t="s">
        <v>16</v>
      </c>
      <c r="B15" s="169">
        <v>0</v>
      </c>
      <c r="C15" s="169">
        <v>3482601.02</v>
      </c>
      <c r="D15" s="169">
        <v>2458796.5499999998</v>
      </c>
      <c r="E15" s="169">
        <v>430637.42000000004</v>
      </c>
    </row>
    <row r="16" spans="1:5" x14ac:dyDescent="0.25">
      <c r="A16" s="134" t="s">
        <v>17</v>
      </c>
      <c r="B16" s="169">
        <v>194780.73</v>
      </c>
      <c r="C16" s="169">
        <v>3990081.3</v>
      </c>
      <c r="D16" s="169">
        <v>2166698.87</v>
      </c>
      <c r="E16" s="169">
        <v>1518301.6400000001</v>
      </c>
    </row>
    <row r="17" spans="1:5" x14ac:dyDescent="0.25">
      <c r="A17" s="134" t="s">
        <v>118</v>
      </c>
      <c r="B17" s="169">
        <v>0</v>
      </c>
      <c r="C17" s="169">
        <v>1934648.01</v>
      </c>
      <c r="D17" s="169">
        <v>1829226.59</v>
      </c>
      <c r="E17" s="169">
        <v>769518.87000000011</v>
      </c>
    </row>
    <row r="18" spans="1:5" x14ac:dyDescent="0.25">
      <c r="A18" s="134" t="s">
        <v>12</v>
      </c>
      <c r="B18" s="169">
        <v>35475</v>
      </c>
      <c r="C18" s="169">
        <v>1478692.58</v>
      </c>
      <c r="D18" s="169">
        <v>203076.87</v>
      </c>
      <c r="E18" s="169">
        <v>77229.55</v>
      </c>
    </row>
    <row r="19" spans="1:5" x14ac:dyDescent="0.25">
      <c r="A19" s="134" t="s">
        <v>13</v>
      </c>
      <c r="B19" s="169"/>
      <c r="C19" s="169">
        <v>1041566.67</v>
      </c>
      <c r="D19" s="169">
        <v>1035110.57</v>
      </c>
      <c r="E19" s="169">
        <v>512927.24</v>
      </c>
    </row>
    <row r="20" spans="1:5" x14ac:dyDescent="0.25">
      <c r="A20" s="134" t="s">
        <v>18</v>
      </c>
      <c r="B20" s="169">
        <v>69493.54000000027</v>
      </c>
      <c r="C20" s="169">
        <v>272599.71999999962</v>
      </c>
      <c r="D20" s="169">
        <v>166069.69000000018</v>
      </c>
      <c r="E20" s="169">
        <v>184761.95999999996</v>
      </c>
    </row>
    <row r="21" spans="1:5" x14ac:dyDescent="0.25">
      <c r="A21" s="134" t="s">
        <v>19</v>
      </c>
      <c r="B21" s="169"/>
      <c r="C21" s="169">
        <v>752175.21</v>
      </c>
      <c r="D21" s="169">
        <v>1218579.3899999999</v>
      </c>
      <c r="E21" s="169">
        <v>478036.82</v>
      </c>
    </row>
    <row r="22" spans="1:5" x14ac:dyDescent="0.25">
      <c r="A22" s="134" t="s">
        <v>20</v>
      </c>
      <c r="B22" s="169">
        <v>1886.65</v>
      </c>
      <c r="C22" s="169">
        <v>528350.88</v>
      </c>
      <c r="D22" s="169">
        <v>407561.33</v>
      </c>
      <c r="E22" s="169">
        <v>99549.74</v>
      </c>
    </row>
    <row r="23" spans="1:5" x14ac:dyDescent="0.25">
      <c r="A23" s="134" t="s">
        <v>21</v>
      </c>
      <c r="B23" s="169"/>
      <c r="C23" s="169">
        <v>74594.710000000006</v>
      </c>
      <c r="D23" s="169">
        <v>3420.55</v>
      </c>
      <c r="E23" s="169">
        <v>14420.08</v>
      </c>
    </row>
    <row r="24" spans="1:5" x14ac:dyDescent="0.25">
      <c r="A24" s="134" t="s">
        <v>22</v>
      </c>
      <c r="B24" s="169">
        <v>147686.3200000003</v>
      </c>
      <c r="C24" s="169">
        <v>2010204.08</v>
      </c>
      <c r="D24" s="169">
        <v>1509064.0899999999</v>
      </c>
      <c r="E24" s="169">
        <v>105876.3</v>
      </c>
    </row>
    <row r="25" spans="1:5" x14ac:dyDescent="0.25">
      <c r="A25" s="134" t="s">
        <v>23</v>
      </c>
      <c r="B25" s="169"/>
      <c r="C25" s="169">
        <v>1018936.1400000001</v>
      </c>
      <c r="D25" s="169">
        <v>154908.49</v>
      </c>
      <c r="E25" s="169">
        <v>98549.98000000001</v>
      </c>
    </row>
    <row r="26" spans="1:5" x14ac:dyDescent="0.25">
      <c r="A26" s="134" t="s">
        <v>24</v>
      </c>
      <c r="B26" s="169">
        <v>188012.60000000009</v>
      </c>
      <c r="C26" s="169">
        <v>1567654.620000001</v>
      </c>
      <c r="D26" s="169">
        <v>525865.12999999989</v>
      </c>
      <c r="E26" s="169">
        <v>266752.20999999996</v>
      </c>
    </row>
    <row r="27" spans="1:5" x14ac:dyDescent="0.25">
      <c r="A27" s="134" t="s">
        <v>25</v>
      </c>
      <c r="B27" s="169"/>
      <c r="C27" s="169">
        <v>140631.45000000001</v>
      </c>
      <c r="D27" s="169">
        <v>15369.9</v>
      </c>
      <c r="E27" s="169">
        <v>7787.88</v>
      </c>
    </row>
    <row r="28" spans="1:5" x14ac:dyDescent="0.25">
      <c r="A28" s="134" t="s">
        <v>26</v>
      </c>
      <c r="B28" s="169"/>
      <c r="C28" s="169">
        <v>25963.5</v>
      </c>
      <c r="D28" s="169">
        <v>79274.240000000005</v>
      </c>
      <c r="E28" s="169">
        <v>2129.0700000000002</v>
      </c>
    </row>
    <row r="29" spans="1:5" x14ac:dyDescent="0.25">
      <c r="A29" s="134" t="s">
        <v>27</v>
      </c>
      <c r="B29" s="169"/>
      <c r="C29" s="169">
        <v>20777.3</v>
      </c>
      <c r="D29" s="169">
        <v>77804.5</v>
      </c>
      <c r="E29" s="169">
        <v>41530.660000000003</v>
      </c>
    </row>
    <row r="30" spans="1:5" x14ac:dyDescent="0.25">
      <c r="A30" s="134" t="s">
        <v>28</v>
      </c>
      <c r="B30" s="169">
        <v>41407595.029999994</v>
      </c>
      <c r="C30" s="169">
        <v>389040752.83646983</v>
      </c>
      <c r="D30" s="169">
        <v>11809463.299047716</v>
      </c>
      <c r="E30" s="169">
        <v>101955570.19000047</v>
      </c>
    </row>
    <row r="31" spans="1:5" x14ac:dyDescent="0.25">
      <c r="A31" s="134" t="s">
        <v>29</v>
      </c>
      <c r="B31" s="169">
        <v>2043016.04</v>
      </c>
      <c r="C31" s="169">
        <v>8793068.0500000007</v>
      </c>
      <c r="D31" s="169">
        <v>11197613.969999999</v>
      </c>
      <c r="E31" s="169">
        <v>4909865.55</v>
      </c>
    </row>
    <row r="32" spans="1:5" x14ac:dyDescent="0.25">
      <c r="A32" s="134" t="s">
        <v>30</v>
      </c>
      <c r="B32" s="169">
        <v>2419931.15</v>
      </c>
      <c r="C32" s="169">
        <v>4034416.02</v>
      </c>
      <c r="D32" s="169">
        <v>1293632.7</v>
      </c>
      <c r="E32" s="169">
        <v>268891.09000000003</v>
      </c>
    </row>
    <row r="33" spans="1:5" x14ac:dyDescent="0.25">
      <c r="A33" s="134" t="s">
        <v>31</v>
      </c>
      <c r="B33" s="169">
        <v>1187016</v>
      </c>
      <c r="C33" s="169">
        <v>1181768</v>
      </c>
      <c r="D33" s="169">
        <v>291880</v>
      </c>
      <c r="E33" s="169">
        <v>160408</v>
      </c>
    </row>
    <row r="34" spans="1:5" x14ac:dyDescent="0.25">
      <c r="A34" s="134" t="s">
        <v>32</v>
      </c>
      <c r="B34" s="169">
        <v>0</v>
      </c>
      <c r="C34" s="169">
        <v>3181384.1</v>
      </c>
      <c r="D34" s="169">
        <v>3915631.4699999997</v>
      </c>
      <c r="E34" s="169">
        <v>417414.9</v>
      </c>
    </row>
    <row r="35" spans="1:5" x14ac:dyDescent="0.25">
      <c r="A35" s="134" t="s">
        <v>33</v>
      </c>
      <c r="B35" s="169">
        <v>47149.17</v>
      </c>
      <c r="C35" s="169">
        <v>464123.68</v>
      </c>
      <c r="D35" s="169">
        <v>457840.30000000005</v>
      </c>
      <c r="E35" s="169">
        <v>36461.399999999994</v>
      </c>
    </row>
    <row r="36" spans="1:5" x14ac:dyDescent="0.25">
      <c r="A36" s="134" t="s">
        <v>34</v>
      </c>
      <c r="B36" s="169">
        <v>95093.07</v>
      </c>
      <c r="C36" s="169">
        <v>1556475.8</v>
      </c>
      <c r="D36" s="169">
        <v>762370.64</v>
      </c>
      <c r="E36" s="169">
        <v>150967.04000000001</v>
      </c>
    </row>
    <row r="37" spans="1:5" x14ac:dyDescent="0.25">
      <c r="A37" s="134" t="s">
        <v>35</v>
      </c>
      <c r="B37" s="169">
        <v>216663.11000000002</v>
      </c>
      <c r="C37" s="169">
        <v>1904525.2399999995</v>
      </c>
      <c r="D37" s="169">
        <v>4966719.92</v>
      </c>
      <c r="E37" s="169">
        <v>1210298.24</v>
      </c>
    </row>
    <row r="38" spans="1:5" x14ac:dyDescent="0.25">
      <c r="A38" s="134" t="s">
        <v>36</v>
      </c>
      <c r="B38" s="169"/>
      <c r="C38" s="169">
        <v>1352817</v>
      </c>
      <c r="D38" s="169">
        <v>1862645</v>
      </c>
      <c r="E38" s="169">
        <v>1172186</v>
      </c>
    </row>
    <row r="39" spans="1:5" x14ac:dyDescent="0.25">
      <c r="A39" s="134" t="s">
        <v>37</v>
      </c>
      <c r="B39" s="169">
        <v>2177662.79</v>
      </c>
      <c r="C39" s="169">
        <v>1145789.1200000038</v>
      </c>
      <c r="D39" s="169">
        <v>1081180.6099999996</v>
      </c>
      <c r="E39" s="169">
        <v>468711.21999999927</v>
      </c>
    </row>
    <row r="40" spans="1:5" x14ac:dyDescent="0.25">
      <c r="A40" s="134" t="s">
        <v>38</v>
      </c>
      <c r="B40" s="169">
        <v>47306.330000000075</v>
      </c>
      <c r="C40" s="169">
        <v>2814292.020000007</v>
      </c>
      <c r="D40" s="169">
        <v>2404883.3499999964</v>
      </c>
      <c r="E40" s="169">
        <v>1415170.79</v>
      </c>
    </row>
    <row r="41" spans="1:5" x14ac:dyDescent="0.25">
      <c r="A41" s="134" t="s">
        <v>39</v>
      </c>
      <c r="B41" s="169">
        <v>0</v>
      </c>
      <c r="C41" s="169">
        <v>541253.86</v>
      </c>
      <c r="D41" s="169">
        <v>472847.33</v>
      </c>
      <c r="E41" s="169">
        <v>108181.36</v>
      </c>
    </row>
    <row r="42" spans="1:5" x14ac:dyDescent="0.25">
      <c r="A42" s="134" t="s">
        <v>40</v>
      </c>
      <c r="B42" s="169">
        <v>78452.600000000006</v>
      </c>
      <c r="C42" s="169">
        <v>1665617.25</v>
      </c>
      <c r="D42" s="169">
        <v>563833.56000000006</v>
      </c>
      <c r="E42" s="169">
        <v>64373.54</v>
      </c>
    </row>
    <row r="43" spans="1:5" x14ac:dyDescent="0.25">
      <c r="A43" s="134" t="s">
        <v>41</v>
      </c>
      <c r="B43" s="169">
        <v>10640.5</v>
      </c>
      <c r="C43" s="169">
        <v>206428.05</v>
      </c>
      <c r="D43" s="169">
        <v>89437.299999999988</v>
      </c>
      <c r="E43" s="169">
        <v>43959.45</v>
      </c>
    </row>
    <row r="44" spans="1:5" x14ac:dyDescent="0.25">
      <c r="A44" s="134" t="s">
        <v>42</v>
      </c>
      <c r="B44" s="169">
        <v>1494107.724686444</v>
      </c>
      <c r="C44" s="169">
        <v>1741083.053569145</v>
      </c>
      <c r="D44" s="169">
        <v>2373504.3144513443</v>
      </c>
      <c r="E44" s="169">
        <v>746489.55997801316</v>
      </c>
    </row>
    <row r="45" spans="1:5" x14ac:dyDescent="0.25">
      <c r="A45" s="134" t="s">
        <v>43</v>
      </c>
      <c r="B45" s="169">
        <v>0</v>
      </c>
      <c r="C45" s="169">
        <v>315340.18</v>
      </c>
      <c r="D45" s="169">
        <v>401985.97</v>
      </c>
      <c r="E45" s="169">
        <v>177596.59</v>
      </c>
    </row>
    <row r="46" spans="1:5" x14ac:dyDescent="0.25">
      <c r="A46" s="134" t="s">
        <v>44</v>
      </c>
      <c r="B46" s="169">
        <v>1236768</v>
      </c>
      <c r="C46" s="169">
        <v>7615166</v>
      </c>
      <c r="D46" s="169">
        <v>1805108</v>
      </c>
      <c r="E46" s="169">
        <v>1414064</v>
      </c>
    </row>
    <row r="47" spans="1:5" x14ac:dyDescent="0.25">
      <c r="A47" s="134" t="s">
        <v>45</v>
      </c>
      <c r="B47" s="169">
        <v>47384</v>
      </c>
      <c r="C47" s="169">
        <v>271854.94</v>
      </c>
      <c r="D47" s="169">
        <v>195064.12</v>
      </c>
      <c r="E47" s="169">
        <v>159492.97</v>
      </c>
    </row>
    <row r="48" spans="1:5" x14ac:dyDescent="0.25">
      <c r="A48" s="134" t="s">
        <v>46</v>
      </c>
      <c r="B48" s="169">
        <v>596933.66999999993</v>
      </c>
      <c r="C48" s="169">
        <v>1574662.75</v>
      </c>
      <c r="D48" s="169">
        <v>772928.55</v>
      </c>
      <c r="E48" s="169">
        <v>216522.1</v>
      </c>
    </row>
    <row r="49" spans="1:5" x14ac:dyDescent="0.25">
      <c r="A49" s="134" t="s">
        <v>47</v>
      </c>
      <c r="B49" s="169">
        <v>39892.839999999997</v>
      </c>
      <c r="C49" s="169">
        <v>407341.93000000005</v>
      </c>
      <c r="D49" s="169">
        <v>28684.870000000003</v>
      </c>
      <c r="E49" s="169">
        <v>29770.33</v>
      </c>
    </row>
    <row r="50" spans="1:5" x14ac:dyDescent="0.25">
      <c r="A50" s="134" t="s">
        <v>48</v>
      </c>
      <c r="B50" s="169"/>
      <c r="C50" s="169">
        <v>513608</v>
      </c>
      <c r="D50" s="169">
        <v>146106</v>
      </c>
      <c r="E50" s="169">
        <v>66129</v>
      </c>
    </row>
    <row r="51" spans="1:5" x14ac:dyDescent="0.25">
      <c r="A51" s="134" t="s">
        <v>49</v>
      </c>
      <c r="B51" s="169"/>
      <c r="C51" s="169">
        <v>115610.98</v>
      </c>
      <c r="D51" s="169">
        <v>54454.93</v>
      </c>
      <c r="E51" s="169">
        <v>7459.16</v>
      </c>
    </row>
    <row r="52" spans="1:5" x14ac:dyDescent="0.25">
      <c r="A52" s="134" t="s">
        <v>50</v>
      </c>
      <c r="B52" s="169">
        <v>15898.81</v>
      </c>
      <c r="C52" s="169">
        <v>6872911.5199999996</v>
      </c>
      <c r="D52" s="169">
        <v>2043294.17</v>
      </c>
      <c r="E52" s="169">
        <v>390956.57</v>
      </c>
    </row>
    <row r="53" spans="1:5" x14ac:dyDescent="0.25">
      <c r="A53" s="134" t="s">
        <v>51</v>
      </c>
      <c r="B53" s="169">
        <v>0</v>
      </c>
      <c r="C53" s="169">
        <v>250135.4</v>
      </c>
      <c r="D53" s="169">
        <v>361404.03</v>
      </c>
      <c r="E53" s="169">
        <v>137535.94</v>
      </c>
    </row>
    <row r="54" spans="1:5" x14ac:dyDescent="0.25">
      <c r="A54" s="134" t="s">
        <v>52</v>
      </c>
      <c r="B54" s="169">
        <v>25606427.740000002</v>
      </c>
      <c r="C54" s="169">
        <v>33663312.340000004</v>
      </c>
      <c r="D54" s="169">
        <v>87980486.390000001</v>
      </c>
      <c r="E54" s="169">
        <v>15475624.620000001</v>
      </c>
    </row>
    <row r="55" spans="1:5" x14ac:dyDescent="0.25">
      <c r="A55" s="134" t="s">
        <v>53</v>
      </c>
      <c r="B55" s="169"/>
      <c r="C55" s="169">
        <v>1137313.8799999999</v>
      </c>
      <c r="D55" s="169">
        <v>373465.59999999998</v>
      </c>
      <c r="E55" s="169">
        <v>7569.32</v>
      </c>
    </row>
    <row r="56" spans="1:5" x14ac:dyDescent="0.25">
      <c r="A56" s="134" t="s">
        <v>54</v>
      </c>
      <c r="B56" s="169">
        <v>180365.84</v>
      </c>
      <c r="C56" s="169">
        <v>5157158.78</v>
      </c>
      <c r="D56" s="169">
        <v>3058782.5599999996</v>
      </c>
      <c r="E56" s="169">
        <v>699723.40999999992</v>
      </c>
    </row>
    <row r="57" spans="1:5" x14ac:dyDescent="0.25">
      <c r="A57" s="134" t="s">
        <v>55</v>
      </c>
      <c r="B57" s="169">
        <v>33455.919999999998</v>
      </c>
      <c r="C57" s="169">
        <v>1037961.75</v>
      </c>
      <c r="D57" s="169">
        <v>610940.57999999996</v>
      </c>
      <c r="E57" s="169">
        <v>125508.8</v>
      </c>
    </row>
    <row r="58" spans="1:5" x14ac:dyDescent="0.25">
      <c r="A58" s="134" t="s">
        <v>56</v>
      </c>
      <c r="B58" s="169"/>
      <c r="C58" s="169">
        <v>157542.51</v>
      </c>
      <c r="D58" s="169">
        <v>200161</v>
      </c>
      <c r="E58" s="169">
        <v>131487.33000000002</v>
      </c>
    </row>
    <row r="59" spans="1:5" x14ac:dyDescent="0.25">
      <c r="A59" s="134" t="s">
        <v>57</v>
      </c>
      <c r="B59" s="169">
        <v>40012.959999999999</v>
      </c>
      <c r="C59" s="169">
        <v>1276034.92</v>
      </c>
      <c r="D59" s="169">
        <v>267489.31</v>
      </c>
      <c r="E59" s="169">
        <v>92234.08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1:Y60"/>
  <sheetViews>
    <sheetView showGridLines="0" zoomScale="85" zoomScaleNormal="85" workbookViewId="0">
      <pane xSplit="1" ySplit="4" topLeftCell="B5" activePane="bottomRight" state="frozen"/>
      <selection pane="topRight" activeCell="B1" sqref="B1"/>
      <selection pane="bottomLeft" activeCell="A2" sqref="A2"/>
      <selection pane="bottomRight" activeCell="A2" sqref="A2"/>
    </sheetView>
  </sheetViews>
  <sheetFormatPr defaultRowHeight="15" outlineLevelCol="1" x14ac:dyDescent="0.25"/>
  <cols>
    <col min="1" max="1" width="48.5703125" bestFit="1" customWidth="1"/>
    <col min="2" max="2" width="2.28515625" customWidth="1"/>
    <col min="3" max="3" width="21.42578125" hidden="1" customWidth="1" outlineLevel="1"/>
    <col min="4" max="4" width="24.28515625" hidden="1" customWidth="1" outlineLevel="1"/>
    <col min="5" max="5" width="21.42578125" customWidth="1" collapsed="1"/>
    <col min="6" max="6" width="2.28515625" customWidth="1"/>
    <col min="7" max="7" width="21.42578125" hidden="1" customWidth="1" outlineLevel="1"/>
    <col min="8" max="8" width="24.28515625" hidden="1" customWidth="1" outlineLevel="1"/>
    <col min="9" max="9" width="21.42578125" customWidth="1" collapsed="1"/>
    <col min="10" max="10" width="2.28515625" customWidth="1"/>
    <col min="11" max="11" width="21.42578125" customWidth="1" outlineLevel="1"/>
    <col min="12" max="12" width="24.28515625" customWidth="1" outlineLevel="1"/>
    <col min="13" max="13" width="21.42578125" customWidth="1"/>
    <col min="14" max="14" width="6.140625" bestFit="1" customWidth="1"/>
    <col min="15" max="15" width="21.42578125" customWidth="1" outlineLevel="1"/>
    <col min="16" max="16" width="24.28515625" customWidth="1" outlineLevel="1"/>
    <col min="17" max="17" width="21.42578125" customWidth="1"/>
    <col min="18" max="18" width="3.140625" customWidth="1"/>
    <col min="19" max="19" width="21.42578125" customWidth="1" outlineLevel="1"/>
    <col min="20" max="20" width="24.28515625" customWidth="1" outlineLevel="1"/>
    <col min="21" max="21" width="21.42578125" customWidth="1"/>
    <col min="22" max="22" width="4.140625" customWidth="1"/>
    <col min="23" max="23" width="21.42578125" customWidth="1" outlineLevel="1"/>
    <col min="24" max="24" width="24.28515625" customWidth="1" outlineLevel="1"/>
    <col min="25" max="25" width="21.42578125" customWidth="1"/>
  </cols>
  <sheetData>
    <row r="1" spans="1:25" x14ac:dyDescent="0.25">
      <c r="A1" s="15" t="s">
        <v>298</v>
      </c>
    </row>
    <row r="2" spans="1:25" s="412" customFormat="1" x14ac:dyDescent="0.25">
      <c r="A2" s="412">
        <f>COLUMN()</f>
        <v>1</v>
      </c>
      <c r="B2" s="412">
        <f>COLUMN()</f>
        <v>2</v>
      </c>
      <c r="C2" s="412">
        <f>COLUMN()</f>
        <v>3</v>
      </c>
      <c r="D2" s="412">
        <f>COLUMN()</f>
        <v>4</v>
      </c>
      <c r="E2" s="412">
        <f>COLUMN()</f>
        <v>5</v>
      </c>
      <c r="F2" s="412">
        <f>COLUMN()</f>
        <v>6</v>
      </c>
      <c r="G2" s="412">
        <f>COLUMN()</f>
        <v>7</v>
      </c>
      <c r="H2" s="412">
        <f>COLUMN()</f>
        <v>8</v>
      </c>
      <c r="I2" s="412">
        <f>COLUMN()</f>
        <v>9</v>
      </c>
      <c r="J2" s="412">
        <f>COLUMN()</f>
        <v>10</v>
      </c>
      <c r="K2" s="412">
        <f>COLUMN()</f>
        <v>11</v>
      </c>
      <c r="L2" s="412">
        <f>COLUMN()</f>
        <v>12</v>
      </c>
      <c r="M2" s="412">
        <f>COLUMN()</f>
        <v>13</v>
      </c>
      <c r="N2"/>
      <c r="O2" s="412">
        <f>COLUMN()</f>
        <v>15</v>
      </c>
      <c r="P2" s="412">
        <f>COLUMN()</f>
        <v>16</v>
      </c>
      <c r="Q2" s="412">
        <f>COLUMN()</f>
        <v>17</v>
      </c>
      <c r="R2" s="412">
        <f>COLUMN()</f>
        <v>18</v>
      </c>
      <c r="S2" s="412">
        <f>COLUMN()</f>
        <v>19</v>
      </c>
      <c r="T2" s="412">
        <f>COLUMN()</f>
        <v>20</v>
      </c>
      <c r="U2" s="412">
        <f>COLUMN()</f>
        <v>21</v>
      </c>
      <c r="W2" s="412">
        <f>COLUMN()</f>
        <v>23</v>
      </c>
      <c r="X2" s="412">
        <f>COLUMN()</f>
        <v>24</v>
      </c>
      <c r="Y2" s="412">
        <f>COLUMN()</f>
        <v>25</v>
      </c>
    </row>
    <row r="3" spans="1:25" ht="16.5" thickBot="1" x14ac:dyDescent="0.3">
      <c r="C3" s="72">
        <v>2017</v>
      </c>
      <c r="D3" s="72">
        <v>2017</v>
      </c>
      <c r="E3" s="72" t="s">
        <v>463</v>
      </c>
      <c r="G3" s="59">
        <v>2018</v>
      </c>
      <c r="H3" s="59">
        <v>2018</v>
      </c>
      <c r="I3" s="59" t="s">
        <v>464</v>
      </c>
      <c r="K3" s="60">
        <v>2019</v>
      </c>
      <c r="L3" s="60">
        <v>2019</v>
      </c>
      <c r="M3" s="60">
        <v>2019</v>
      </c>
      <c r="O3" s="61">
        <v>2020</v>
      </c>
      <c r="P3" s="61">
        <v>2020</v>
      </c>
      <c r="Q3" s="61">
        <v>2020</v>
      </c>
      <c r="S3" s="259">
        <v>2021</v>
      </c>
      <c r="T3" s="259">
        <v>2021</v>
      </c>
      <c r="U3" s="259">
        <v>2021</v>
      </c>
      <c r="W3" s="417">
        <v>2022</v>
      </c>
      <c r="X3" s="417">
        <v>2022</v>
      </c>
      <c r="Y3" s="417">
        <v>2022</v>
      </c>
    </row>
    <row r="4" spans="1:25" s="71" customFormat="1" ht="32.25" thickBot="1" x14ac:dyDescent="0.3">
      <c r="A4" s="68" t="s">
        <v>58</v>
      </c>
      <c r="B4"/>
      <c r="C4" s="69" t="s">
        <v>337</v>
      </c>
      <c r="D4" s="70" t="s">
        <v>338</v>
      </c>
      <c r="E4" s="124" t="s">
        <v>339</v>
      </c>
      <c r="F4"/>
      <c r="G4" s="69" t="s">
        <v>337</v>
      </c>
      <c r="H4" s="70" t="s">
        <v>338</v>
      </c>
      <c r="I4" s="124" t="s">
        <v>339</v>
      </c>
      <c r="J4"/>
      <c r="K4" s="69" t="s">
        <v>337</v>
      </c>
      <c r="L4" s="70" t="s">
        <v>338</v>
      </c>
      <c r="M4" s="124" t="s">
        <v>339</v>
      </c>
      <c r="N4"/>
      <c r="O4" s="69" t="s">
        <v>337</v>
      </c>
      <c r="P4" s="70" t="s">
        <v>338</v>
      </c>
      <c r="Q4" s="124" t="s">
        <v>339</v>
      </c>
      <c r="S4" s="69" t="s">
        <v>337</v>
      </c>
      <c r="T4" s="70" t="s">
        <v>338</v>
      </c>
      <c r="U4" s="124" t="s">
        <v>339</v>
      </c>
      <c r="W4" s="69" t="s">
        <v>337</v>
      </c>
      <c r="X4" s="70" t="s">
        <v>338</v>
      </c>
      <c r="Y4" s="124" t="s">
        <v>339</v>
      </c>
    </row>
    <row r="5" spans="1:25" x14ac:dyDescent="0.25">
      <c r="A5" s="39" t="s">
        <v>1</v>
      </c>
      <c r="C5" s="40">
        <v>6963</v>
      </c>
      <c r="D5" s="41">
        <v>14149</v>
      </c>
      <c r="E5" s="42">
        <v>21112</v>
      </c>
      <c r="G5" s="40">
        <v>6963</v>
      </c>
      <c r="H5" s="41">
        <v>14149</v>
      </c>
      <c r="I5" s="42">
        <v>21112</v>
      </c>
      <c r="K5" s="40">
        <v>6963</v>
      </c>
      <c r="L5" s="41">
        <v>14149</v>
      </c>
      <c r="M5" s="42">
        <v>21112</v>
      </c>
      <c r="O5" s="40">
        <v>6979</v>
      </c>
      <c r="P5" s="41">
        <v>14192</v>
      </c>
      <c r="Q5" s="42">
        <v>21171</v>
      </c>
      <c r="S5" s="40">
        <v>7189</v>
      </c>
      <c r="T5" s="41">
        <v>14392</v>
      </c>
      <c r="U5" s="42">
        <v>21581</v>
      </c>
      <c r="W5" s="40">
        <v>7192</v>
      </c>
      <c r="X5" s="41">
        <v>14492</v>
      </c>
      <c r="Y5" s="42">
        <v>21684</v>
      </c>
    </row>
    <row r="6" spans="1:25" x14ac:dyDescent="0.25">
      <c r="A6" s="32" t="s">
        <v>2</v>
      </c>
      <c r="C6" s="34">
        <v>1835</v>
      </c>
      <c r="D6" s="31">
        <v>16</v>
      </c>
      <c r="E6" s="35">
        <v>1851</v>
      </c>
      <c r="G6" s="34">
        <v>1835</v>
      </c>
      <c r="H6" s="31">
        <v>16</v>
      </c>
      <c r="I6" s="35">
        <v>1851</v>
      </c>
      <c r="K6" s="34">
        <v>1835</v>
      </c>
      <c r="L6" s="31">
        <v>16</v>
      </c>
      <c r="M6" s="35">
        <v>1851</v>
      </c>
      <c r="O6" s="34">
        <v>1859</v>
      </c>
      <c r="P6" s="31">
        <v>19</v>
      </c>
      <c r="Q6" s="35">
        <v>1878</v>
      </c>
      <c r="S6" s="34">
        <v>1859</v>
      </c>
      <c r="T6" s="31">
        <v>23</v>
      </c>
      <c r="U6" s="35">
        <v>1882</v>
      </c>
      <c r="W6" s="34">
        <v>1769</v>
      </c>
      <c r="X6" s="31">
        <v>20</v>
      </c>
      <c r="Y6" s="35">
        <v>1789</v>
      </c>
    </row>
    <row r="7" spans="1:25" x14ac:dyDescent="0.25">
      <c r="A7" s="32" t="s">
        <v>3</v>
      </c>
      <c r="C7" s="34">
        <v>90</v>
      </c>
      <c r="D7" s="31">
        <v>2</v>
      </c>
      <c r="E7" s="35">
        <v>92</v>
      </c>
      <c r="G7" s="34">
        <v>90</v>
      </c>
      <c r="H7" s="31">
        <v>2</v>
      </c>
      <c r="I7" s="35">
        <v>92</v>
      </c>
      <c r="K7" s="34">
        <v>90</v>
      </c>
      <c r="L7" s="31">
        <v>2</v>
      </c>
      <c r="M7" s="35">
        <v>92</v>
      </c>
      <c r="O7" s="34">
        <v>90</v>
      </c>
      <c r="P7" s="31">
        <v>2</v>
      </c>
      <c r="Q7" s="35">
        <v>92</v>
      </c>
      <c r="S7" s="34">
        <v>90</v>
      </c>
      <c r="T7" s="31">
        <v>2</v>
      </c>
      <c r="U7" s="35">
        <v>92</v>
      </c>
      <c r="W7" s="34">
        <v>90</v>
      </c>
      <c r="X7" s="31">
        <v>2</v>
      </c>
      <c r="Y7" s="35">
        <v>92</v>
      </c>
    </row>
    <row r="8" spans="1:25" x14ac:dyDescent="0.25">
      <c r="A8" s="32" t="s">
        <v>4</v>
      </c>
      <c r="C8" s="34">
        <v>563</v>
      </c>
      <c r="D8" s="31">
        <v>210</v>
      </c>
      <c r="E8" s="35">
        <v>773</v>
      </c>
      <c r="G8" s="34">
        <v>563</v>
      </c>
      <c r="H8" s="31">
        <v>210</v>
      </c>
      <c r="I8" s="35">
        <v>773</v>
      </c>
      <c r="K8" s="34">
        <v>563</v>
      </c>
      <c r="L8" s="31">
        <v>210</v>
      </c>
      <c r="M8" s="35">
        <v>773</v>
      </c>
      <c r="O8" s="34">
        <v>563</v>
      </c>
      <c r="P8" s="31">
        <v>218</v>
      </c>
      <c r="Q8" s="35">
        <v>781</v>
      </c>
      <c r="S8" s="34">
        <v>561</v>
      </c>
      <c r="T8" s="31">
        <v>213</v>
      </c>
      <c r="U8" s="35">
        <v>774</v>
      </c>
      <c r="W8" s="34">
        <v>558</v>
      </c>
      <c r="X8" s="31">
        <v>221</v>
      </c>
      <c r="Y8" s="35">
        <v>779</v>
      </c>
    </row>
    <row r="9" spans="1:25" x14ac:dyDescent="0.25">
      <c r="A9" s="32" t="s">
        <v>6</v>
      </c>
      <c r="C9" s="34">
        <v>852</v>
      </c>
      <c r="D9" s="31">
        <v>687</v>
      </c>
      <c r="E9" s="35">
        <v>1539</v>
      </c>
      <c r="G9" s="34">
        <v>852</v>
      </c>
      <c r="H9" s="31">
        <v>687</v>
      </c>
      <c r="I9" s="35">
        <v>1539</v>
      </c>
      <c r="K9" s="34">
        <v>852</v>
      </c>
      <c r="L9" s="31">
        <v>687</v>
      </c>
      <c r="M9" s="35">
        <v>1539</v>
      </c>
      <c r="O9" s="34">
        <v>830</v>
      </c>
      <c r="P9" s="31">
        <v>683</v>
      </c>
      <c r="Q9" s="35">
        <v>1513</v>
      </c>
      <c r="S9" s="34">
        <v>832</v>
      </c>
      <c r="T9" s="31">
        <v>684</v>
      </c>
      <c r="U9" s="35">
        <v>1516</v>
      </c>
      <c r="W9" s="34">
        <v>835</v>
      </c>
      <c r="X9" s="31">
        <v>686</v>
      </c>
      <c r="Y9" s="35">
        <v>1521</v>
      </c>
    </row>
    <row r="10" spans="1:25" x14ac:dyDescent="0.25">
      <c r="A10" s="32" t="s">
        <v>7</v>
      </c>
      <c r="C10" s="34">
        <v>937</v>
      </c>
      <c r="D10" s="31">
        <v>101</v>
      </c>
      <c r="E10" s="35">
        <v>1038</v>
      </c>
      <c r="G10" s="34">
        <v>937</v>
      </c>
      <c r="H10" s="31">
        <v>101</v>
      </c>
      <c r="I10" s="35">
        <v>1038</v>
      </c>
      <c r="K10" s="34">
        <v>937</v>
      </c>
      <c r="L10" s="31">
        <v>101</v>
      </c>
      <c r="M10" s="35">
        <v>1038</v>
      </c>
      <c r="O10" s="34">
        <v>935</v>
      </c>
      <c r="P10" s="31">
        <v>100</v>
      </c>
      <c r="Q10" s="35">
        <v>1035</v>
      </c>
      <c r="S10" s="34">
        <v>913</v>
      </c>
      <c r="T10" s="31">
        <v>96</v>
      </c>
      <c r="U10" s="35">
        <v>1009</v>
      </c>
      <c r="W10" s="34">
        <v>912</v>
      </c>
      <c r="X10" s="31">
        <v>100</v>
      </c>
      <c r="Y10" s="35">
        <v>1012</v>
      </c>
    </row>
    <row r="11" spans="1:25" x14ac:dyDescent="0.25">
      <c r="A11" s="32" t="s">
        <v>8</v>
      </c>
      <c r="C11" s="34">
        <v>78</v>
      </c>
      <c r="D11" s="31">
        <v>81</v>
      </c>
      <c r="E11" s="35">
        <v>159</v>
      </c>
      <c r="G11" s="34">
        <v>78</v>
      </c>
      <c r="H11" s="31">
        <v>81</v>
      </c>
      <c r="I11" s="35">
        <v>159</v>
      </c>
      <c r="K11" s="34">
        <v>78</v>
      </c>
      <c r="L11" s="31">
        <v>81</v>
      </c>
      <c r="M11" s="35">
        <v>159</v>
      </c>
      <c r="O11" s="34">
        <v>78</v>
      </c>
      <c r="P11" s="31">
        <v>82</v>
      </c>
      <c r="Q11" s="35">
        <v>160</v>
      </c>
      <c r="S11" s="34">
        <v>78</v>
      </c>
      <c r="T11" s="31">
        <v>82</v>
      </c>
      <c r="U11" s="35">
        <v>160</v>
      </c>
      <c r="W11" s="34">
        <v>78</v>
      </c>
      <c r="X11" s="31">
        <v>82</v>
      </c>
      <c r="Y11" s="35">
        <v>160</v>
      </c>
    </row>
    <row r="12" spans="1:25" x14ac:dyDescent="0.25">
      <c r="A12" s="32" t="s">
        <v>9</v>
      </c>
      <c r="C12" s="34">
        <v>28</v>
      </c>
      <c r="D12" s="31">
        <v>2</v>
      </c>
      <c r="E12" s="35">
        <v>30</v>
      </c>
      <c r="G12" s="34">
        <v>28</v>
      </c>
      <c r="H12" s="31">
        <v>2</v>
      </c>
      <c r="I12" s="35">
        <v>30</v>
      </c>
      <c r="K12" s="34">
        <v>28</v>
      </c>
      <c r="L12" s="31">
        <v>2</v>
      </c>
      <c r="M12" s="35">
        <v>30</v>
      </c>
      <c r="O12" s="34">
        <v>28</v>
      </c>
      <c r="P12" s="31">
        <v>2</v>
      </c>
      <c r="Q12" s="35">
        <v>30</v>
      </c>
      <c r="S12" s="34">
        <v>28</v>
      </c>
      <c r="T12" s="31">
        <v>2</v>
      </c>
      <c r="U12" s="35">
        <v>30</v>
      </c>
      <c r="W12" s="34">
        <v>28</v>
      </c>
      <c r="X12" s="31">
        <v>2</v>
      </c>
      <c r="Y12" s="35">
        <v>30</v>
      </c>
    </row>
    <row r="13" spans="1:25" x14ac:dyDescent="0.25">
      <c r="A13" s="32" t="s">
        <v>10</v>
      </c>
      <c r="C13" s="34">
        <v>18</v>
      </c>
      <c r="D13" s="31">
        <v>18</v>
      </c>
      <c r="E13" s="35">
        <v>36</v>
      </c>
      <c r="G13" s="34">
        <v>18</v>
      </c>
      <c r="H13" s="31">
        <v>18</v>
      </c>
      <c r="I13" s="35">
        <v>36</v>
      </c>
      <c r="K13" s="34">
        <v>18</v>
      </c>
      <c r="L13" s="31">
        <v>18</v>
      </c>
      <c r="M13" s="35">
        <v>36</v>
      </c>
      <c r="O13" s="34">
        <v>18</v>
      </c>
      <c r="P13" s="31">
        <v>19</v>
      </c>
      <c r="Q13" s="35">
        <v>37</v>
      </c>
      <c r="S13" s="34">
        <v>18</v>
      </c>
      <c r="T13" s="31">
        <v>20</v>
      </c>
      <c r="U13" s="35">
        <v>38</v>
      </c>
      <c r="W13" s="34">
        <v>18</v>
      </c>
      <c r="X13" s="31">
        <v>20</v>
      </c>
      <c r="Y13" s="35">
        <v>38</v>
      </c>
    </row>
    <row r="14" spans="1:25" x14ac:dyDescent="0.25">
      <c r="A14" s="32" t="s">
        <v>11</v>
      </c>
      <c r="C14" s="34">
        <v>89</v>
      </c>
      <c r="D14" s="31">
        <v>76</v>
      </c>
      <c r="E14" s="35">
        <v>165</v>
      </c>
      <c r="G14" s="34">
        <v>89</v>
      </c>
      <c r="H14" s="31">
        <v>76</v>
      </c>
      <c r="I14" s="35">
        <v>165</v>
      </c>
      <c r="K14" s="34">
        <v>89</v>
      </c>
      <c r="L14" s="31">
        <v>76</v>
      </c>
      <c r="M14" s="35">
        <v>165</v>
      </c>
      <c r="O14" s="34">
        <v>89</v>
      </c>
      <c r="P14" s="31">
        <v>79</v>
      </c>
      <c r="Q14" s="35">
        <v>168</v>
      </c>
      <c r="S14" s="34">
        <v>89</v>
      </c>
      <c r="T14" s="31">
        <v>79</v>
      </c>
      <c r="U14" s="35">
        <v>168</v>
      </c>
      <c r="W14" s="34">
        <v>89</v>
      </c>
      <c r="X14" s="31">
        <v>85</v>
      </c>
      <c r="Y14" s="35">
        <v>174</v>
      </c>
    </row>
    <row r="15" spans="1:25" x14ac:dyDescent="0.25">
      <c r="A15" s="32" t="s">
        <v>12</v>
      </c>
      <c r="C15" s="34">
        <v>210</v>
      </c>
      <c r="D15" s="31">
        <v>161</v>
      </c>
      <c r="E15" s="35">
        <v>371</v>
      </c>
      <c r="G15" s="34">
        <v>210</v>
      </c>
      <c r="H15" s="31">
        <v>161</v>
      </c>
      <c r="I15" s="35">
        <v>371</v>
      </c>
      <c r="K15" s="34">
        <v>210</v>
      </c>
      <c r="L15" s="31">
        <v>161</v>
      </c>
      <c r="M15" s="35">
        <v>371</v>
      </c>
      <c r="O15" s="34">
        <v>209</v>
      </c>
      <c r="P15" s="31">
        <v>167</v>
      </c>
      <c r="Q15" s="35">
        <v>376</v>
      </c>
      <c r="S15" s="34">
        <v>210</v>
      </c>
      <c r="T15" s="31">
        <v>169</v>
      </c>
      <c r="U15" s="35">
        <v>379</v>
      </c>
      <c r="W15" s="34">
        <v>212</v>
      </c>
      <c r="X15" s="31">
        <v>175</v>
      </c>
      <c r="Y15" s="35">
        <v>387</v>
      </c>
    </row>
    <row r="16" spans="1:25" x14ac:dyDescent="0.25">
      <c r="A16" s="32" t="s">
        <v>13</v>
      </c>
      <c r="C16" s="34">
        <v>295</v>
      </c>
      <c r="D16" s="31">
        <v>142</v>
      </c>
      <c r="E16" s="35">
        <v>437</v>
      </c>
      <c r="G16" s="34">
        <v>295</v>
      </c>
      <c r="H16" s="31">
        <v>142</v>
      </c>
      <c r="I16" s="35">
        <v>437</v>
      </c>
      <c r="K16" s="34">
        <v>295</v>
      </c>
      <c r="L16" s="31">
        <v>142</v>
      </c>
      <c r="M16" s="35">
        <v>437</v>
      </c>
      <c r="O16" s="34">
        <v>291</v>
      </c>
      <c r="P16" s="31">
        <v>152</v>
      </c>
      <c r="Q16" s="35">
        <v>443</v>
      </c>
      <c r="S16" s="34">
        <v>291</v>
      </c>
      <c r="T16" s="31">
        <v>162</v>
      </c>
      <c r="U16" s="35">
        <v>453</v>
      </c>
      <c r="W16" s="34">
        <v>293</v>
      </c>
      <c r="X16" s="31">
        <v>165</v>
      </c>
      <c r="Y16" s="35">
        <v>458</v>
      </c>
    </row>
    <row r="17" spans="1:25" x14ac:dyDescent="0.25">
      <c r="A17" s="32" t="s">
        <v>14</v>
      </c>
      <c r="C17" s="34">
        <v>1967</v>
      </c>
      <c r="D17" s="31">
        <v>1856</v>
      </c>
      <c r="E17" s="35">
        <v>3823</v>
      </c>
      <c r="G17" s="34">
        <v>1967</v>
      </c>
      <c r="H17" s="31">
        <v>1856</v>
      </c>
      <c r="I17" s="35">
        <v>3823</v>
      </c>
      <c r="K17" s="34">
        <v>1967</v>
      </c>
      <c r="L17" s="31">
        <v>1856</v>
      </c>
      <c r="M17" s="35">
        <v>3823</v>
      </c>
      <c r="O17" s="34">
        <v>1935</v>
      </c>
      <c r="P17" s="31">
        <v>1932</v>
      </c>
      <c r="Q17" s="35">
        <v>3867</v>
      </c>
      <c r="S17" s="34">
        <v>1949</v>
      </c>
      <c r="T17" s="31">
        <v>1970</v>
      </c>
      <c r="U17" s="35">
        <v>3919</v>
      </c>
      <c r="W17" s="34">
        <v>1960</v>
      </c>
      <c r="X17" s="31">
        <v>1993</v>
      </c>
      <c r="Y17" s="35">
        <v>3953</v>
      </c>
    </row>
    <row r="18" spans="1:25" x14ac:dyDescent="0.25">
      <c r="A18" s="32" t="s">
        <v>15</v>
      </c>
      <c r="C18" s="34">
        <v>678</v>
      </c>
      <c r="D18" s="31">
        <v>466</v>
      </c>
      <c r="E18" s="35">
        <v>1144</v>
      </c>
      <c r="G18" s="34">
        <v>678</v>
      </c>
      <c r="H18" s="31">
        <v>466</v>
      </c>
      <c r="I18" s="35">
        <v>1144</v>
      </c>
      <c r="K18" s="34">
        <v>678</v>
      </c>
      <c r="L18" s="31">
        <v>466</v>
      </c>
      <c r="M18" s="35">
        <v>1144</v>
      </c>
      <c r="O18" s="34">
        <v>681</v>
      </c>
      <c r="P18" s="31">
        <v>469</v>
      </c>
      <c r="Q18" s="35">
        <v>1150</v>
      </c>
      <c r="S18" s="34">
        <v>682</v>
      </c>
      <c r="T18" s="31">
        <v>472</v>
      </c>
      <c r="U18" s="35">
        <v>1154</v>
      </c>
      <c r="W18" s="34">
        <v>682</v>
      </c>
      <c r="X18" s="31">
        <v>480</v>
      </c>
      <c r="Y18" s="35">
        <v>1162</v>
      </c>
    </row>
    <row r="19" spans="1:25" x14ac:dyDescent="0.25">
      <c r="A19" s="32" t="s">
        <v>424</v>
      </c>
      <c r="C19" s="34"/>
      <c r="D19" s="31"/>
      <c r="E19" s="35">
        <v>3628</v>
      </c>
      <c r="G19" s="34"/>
      <c r="H19" s="31"/>
      <c r="I19" s="35">
        <v>3628</v>
      </c>
      <c r="K19" s="34">
        <v>2082</v>
      </c>
      <c r="L19" s="31">
        <v>1546</v>
      </c>
      <c r="M19" s="35">
        <v>3628</v>
      </c>
      <c r="O19" s="34">
        <v>2080</v>
      </c>
      <c r="P19" s="31">
        <v>1567</v>
      </c>
      <c r="Q19" s="35">
        <v>3647</v>
      </c>
      <c r="S19" s="34">
        <v>2074</v>
      </c>
      <c r="T19" s="31">
        <v>1583</v>
      </c>
      <c r="U19" s="35">
        <v>3657</v>
      </c>
      <c r="W19" s="34">
        <v>2069</v>
      </c>
      <c r="X19" s="31">
        <v>1605</v>
      </c>
      <c r="Y19" s="35">
        <v>3674</v>
      </c>
    </row>
    <row r="20" spans="1:25" x14ac:dyDescent="0.25">
      <c r="A20" s="32" t="s">
        <v>17</v>
      </c>
      <c r="C20" s="34">
        <v>594</v>
      </c>
      <c r="D20" s="31">
        <v>386</v>
      </c>
      <c r="E20" s="35">
        <v>980</v>
      </c>
      <c r="G20" s="34">
        <v>594</v>
      </c>
      <c r="H20" s="31">
        <v>386</v>
      </c>
      <c r="I20" s="35">
        <v>980</v>
      </c>
      <c r="K20" s="34">
        <v>594</v>
      </c>
      <c r="L20" s="31">
        <v>386</v>
      </c>
      <c r="M20" s="35">
        <v>980</v>
      </c>
      <c r="O20" s="34">
        <v>593</v>
      </c>
      <c r="P20" s="31">
        <v>399</v>
      </c>
      <c r="Q20" s="35">
        <v>992</v>
      </c>
      <c r="S20" s="34">
        <v>594</v>
      </c>
      <c r="T20" s="31">
        <v>403</v>
      </c>
      <c r="U20" s="35">
        <v>997</v>
      </c>
      <c r="W20" s="34">
        <v>584</v>
      </c>
      <c r="X20" s="31">
        <v>420</v>
      </c>
      <c r="Y20" s="35">
        <v>1004</v>
      </c>
    </row>
    <row r="21" spans="1:25" x14ac:dyDescent="0.25">
      <c r="A21" s="32" t="s">
        <v>19</v>
      </c>
      <c r="C21" s="34">
        <v>183</v>
      </c>
      <c r="D21" s="31">
        <v>273</v>
      </c>
      <c r="E21" s="35">
        <v>456</v>
      </c>
      <c r="G21" s="34">
        <v>183</v>
      </c>
      <c r="H21" s="31">
        <v>273</v>
      </c>
      <c r="I21" s="35">
        <v>456</v>
      </c>
      <c r="K21" s="34">
        <v>183</v>
      </c>
      <c r="L21" s="31">
        <v>273</v>
      </c>
      <c r="M21" s="35">
        <v>456</v>
      </c>
      <c r="O21" s="34">
        <v>181</v>
      </c>
      <c r="P21" s="31">
        <v>274</v>
      </c>
      <c r="Q21" s="35">
        <v>455</v>
      </c>
      <c r="S21" s="34">
        <v>181</v>
      </c>
      <c r="T21" s="31">
        <v>273</v>
      </c>
      <c r="U21" s="35">
        <v>454</v>
      </c>
      <c r="W21" s="34">
        <v>181</v>
      </c>
      <c r="X21" s="31">
        <v>277</v>
      </c>
      <c r="Y21" s="35">
        <v>458</v>
      </c>
    </row>
    <row r="22" spans="1:25" x14ac:dyDescent="0.25">
      <c r="A22" s="32" t="s">
        <v>20</v>
      </c>
      <c r="C22" s="34">
        <v>165</v>
      </c>
      <c r="D22" s="31">
        <v>96</v>
      </c>
      <c r="E22" s="35">
        <v>261</v>
      </c>
      <c r="G22" s="34">
        <v>165</v>
      </c>
      <c r="H22" s="31">
        <v>96</v>
      </c>
      <c r="I22" s="35">
        <v>261</v>
      </c>
      <c r="K22" s="34">
        <v>165</v>
      </c>
      <c r="L22" s="31">
        <v>96</v>
      </c>
      <c r="M22" s="35">
        <v>261</v>
      </c>
      <c r="O22" s="34">
        <v>166</v>
      </c>
      <c r="P22" s="31">
        <v>97</v>
      </c>
      <c r="Q22" s="35">
        <v>263</v>
      </c>
      <c r="S22" s="34">
        <v>166</v>
      </c>
      <c r="T22" s="31">
        <v>100</v>
      </c>
      <c r="U22" s="35">
        <v>266</v>
      </c>
      <c r="W22" s="34">
        <v>160</v>
      </c>
      <c r="X22" s="31">
        <v>127</v>
      </c>
      <c r="Y22" s="35">
        <v>287</v>
      </c>
    </row>
    <row r="23" spans="1:25" x14ac:dyDescent="0.25">
      <c r="A23" s="32" t="s">
        <v>21</v>
      </c>
      <c r="C23" s="34">
        <v>71</v>
      </c>
      <c r="D23" s="31">
        <v>10</v>
      </c>
      <c r="E23" s="35">
        <v>81</v>
      </c>
      <c r="G23" s="34">
        <v>71</v>
      </c>
      <c r="H23" s="31">
        <v>10</v>
      </c>
      <c r="I23" s="35">
        <v>81</v>
      </c>
      <c r="K23" s="34">
        <v>71</v>
      </c>
      <c r="L23" s="31">
        <v>10</v>
      </c>
      <c r="M23" s="35">
        <v>81</v>
      </c>
      <c r="O23" s="34">
        <v>71</v>
      </c>
      <c r="P23" s="31">
        <v>10</v>
      </c>
      <c r="Q23" s="35">
        <v>81</v>
      </c>
      <c r="S23" s="34">
        <v>71</v>
      </c>
      <c r="T23" s="31">
        <v>10</v>
      </c>
      <c r="U23" s="35">
        <v>81</v>
      </c>
      <c r="W23" s="34">
        <v>71</v>
      </c>
      <c r="X23" s="31">
        <v>10</v>
      </c>
      <c r="Y23" s="35">
        <v>81</v>
      </c>
    </row>
    <row r="24" spans="1:25" x14ac:dyDescent="0.25">
      <c r="A24" s="32" t="s">
        <v>425</v>
      </c>
      <c r="C24" s="34"/>
      <c r="D24" s="31"/>
      <c r="E24" s="35">
        <v>2038</v>
      </c>
      <c r="G24" s="34"/>
      <c r="H24" s="31"/>
      <c r="I24" s="35">
        <v>2038</v>
      </c>
      <c r="K24" s="34">
        <v>1253</v>
      </c>
      <c r="L24" s="31">
        <v>785</v>
      </c>
      <c r="M24" s="35">
        <v>2038</v>
      </c>
      <c r="O24" s="34">
        <v>1254</v>
      </c>
      <c r="P24" s="31">
        <v>810</v>
      </c>
      <c r="Q24" s="35">
        <v>2064</v>
      </c>
      <c r="S24" s="34">
        <v>1280</v>
      </c>
      <c r="T24" s="31">
        <v>833</v>
      </c>
      <c r="U24" s="35">
        <v>2113</v>
      </c>
      <c r="W24" s="34">
        <v>1275</v>
      </c>
      <c r="X24" s="31">
        <v>853</v>
      </c>
      <c r="Y24" s="35">
        <v>2128</v>
      </c>
    </row>
    <row r="25" spans="1:25" x14ac:dyDescent="0.25">
      <c r="A25" s="32" t="s">
        <v>22</v>
      </c>
      <c r="C25" s="34">
        <v>762</v>
      </c>
      <c r="D25" s="31">
        <v>253</v>
      </c>
      <c r="E25" s="35">
        <v>1015</v>
      </c>
      <c r="G25" s="34">
        <v>762</v>
      </c>
      <c r="H25" s="31">
        <v>253</v>
      </c>
      <c r="I25" s="35">
        <v>1015</v>
      </c>
      <c r="K25" s="34">
        <v>762</v>
      </c>
      <c r="L25" s="31">
        <v>253</v>
      </c>
      <c r="M25" s="35">
        <v>1015</v>
      </c>
      <c r="O25" s="34">
        <v>759</v>
      </c>
      <c r="P25" s="31">
        <v>256</v>
      </c>
      <c r="Q25" s="35">
        <v>1015</v>
      </c>
      <c r="S25" s="34">
        <v>761</v>
      </c>
      <c r="T25" s="31">
        <v>258</v>
      </c>
      <c r="U25" s="35">
        <v>1019</v>
      </c>
      <c r="W25" s="34">
        <v>769</v>
      </c>
      <c r="X25" s="31">
        <v>261</v>
      </c>
      <c r="Y25" s="35">
        <v>1030</v>
      </c>
    </row>
    <row r="26" spans="1:25" x14ac:dyDescent="0.25">
      <c r="A26" s="32" t="s">
        <v>23</v>
      </c>
      <c r="C26" s="34">
        <v>167</v>
      </c>
      <c r="D26" s="31">
        <v>84</v>
      </c>
      <c r="E26" s="35">
        <v>251</v>
      </c>
      <c r="G26" s="34">
        <v>167</v>
      </c>
      <c r="H26" s="31">
        <v>84</v>
      </c>
      <c r="I26" s="35">
        <v>251</v>
      </c>
      <c r="K26" s="34">
        <v>167</v>
      </c>
      <c r="L26" s="31">
        <v>84</v>
      </c>
      <c r="M26" s="35">
        <v>251</v>
      </c>
      <c r="O26" s="34">
        <v>167</v>
      </c>
      <c r="P26" s="31">
        <v>85</v>
      </c>
      <c r="Q26" s="35">
        <v>252</v>
      </c>
      <c r="S26" s="34">
        <v>167</v>
      </c>
      <c r="T26" s="31">
        <v>85</v>
      </c>
      <c r="U26" s="35">
        <v>252</v>
      </c>
      <c r="W26" s="34">
        <v>167</v>
      </c>
      <c r="X26" s="31">
        <v>86</v>
      </c>
      <c r="Y26" s="35">
        <v>253</v>
      </c>
    </row>
    <row r="27" spans="1:25" x14ac:dyDescent="0.25">
      <c r="A27" s="32" t="s">
        <v>24</v>
      </c>
      <c r="C27" s="34">
        <v>637</v>
      </c>
      <c r="D27" s="31">
        <v>266</v>
      </c>
      <c r="E27" s="35">
        <v>903</v>
      </c>
      <c r="G27" s="34">
        <v>637</v>
      </c>
      <c r="H27" s="31">
        <v>266</v>
      </c>
      <c r="I27" s="35">
        <v>903</v>
      </c>
      <c r="K27" s="34">
        <v>637</v>
      </c>
      <c r="L27" s="31">
        <v>266</v>
      </c>
      <c r="M27" s="35">
        <v>903</v>
      </c>
      <c r="O27" s="34">
        <v>624</v>
      </c>
      <c r="P27" s="31">
        <v>266</v>
      </c>
      <c r="Q27" s="35">
        <v>890</v>
      </c>
      <c r="S27" s="34">
        <v>631</v>
      </c>
      <c r="T27" s="31">
        <v>268</v>
      </c>
      <c r="U27" s="35">
        <v>899</v>
      </c>
      <c r="W27" s="34">
        <v>628</v>
      </c>
      <c r="X27" s="31">
        <v>277</v>
      </c>
      <c r="Y27" s="35">
        <v>905</v>
      </c>
    </row>
    <row r="28" spans="1:25" x14ac:dyDescent="0.25">
      <c r="A28" s="32" t="s">
        <v>25</v>
      </c>
      <c r="C28" s="34">
        <v>64</v>
      </c>
      <c r="D28" s="31">
        <v>7</v>
      </c>
      <c r="E28" s="35">
        <v>71</v>
      </c>
      <c r="G28" s="34">
        <v>64</v>
      </c>
      <c r="H28" s="31">
        <v>7</v>
      </c>
      <c r="I28" s="35">
        <v>71</v>
      </c>
      <c r="K28" s="34">
        <v>64</v>
      </c>
      <c r="L28" s="31">
        <v>7</v>
      </c>
      <c r="M28" s="35">
        <v>71</v>
      </c>
      <c r="O28" s="34">
        <v>64</v>
      </c>
      <c r="P28" s="31">
        <v>7</v>
      </c>
      <c r="Q28" s="35">
        <v>71</v>
      </c>
      <c r="S28" s="34">
        <v>64</v>
      </c>
      <c r="T28" s="31">
        <v>7</v>
      </c>
      <c r="U28" s="35">
        <v>71</v>
      </c>
      <c r="W28" s="34">
        <v>64</v>
      </c>
      <c r="X28" s="31">
        <v>7</v>
      </c>
      <c r="Y28" s="35">
        <v>71</v>
      </c>
    </row>
    <row r="29" spans="1:25" x14ac:dyDescent="0.25">
      <c r="A29" s="32" t="s">
        <v>26</v>
      </c>
      <c r="C29" s="34">
        <v>18</v>
      </c>
      <c r="D29" s="31">
        <v>3</v>
      </c>
      <c r="E29" s="35">
        <v>21</v>
      </c>
      <c r="G29" s="34">
        <v>18</v>
      </c>
      <c r="H29" s="31">
        <v>3</v>
      </c>
      <c r="I29" s="35">
        <v>21</v>
      </c>
      <c r="K29" s="34">
        <v>18</v>
      </c>
      <c r="L29" s="31">
        <v>3</v>
      </c>
      <c r="M29" s="35">
        <v>21</v>
      </c>
      <c r="O29" s="34">
        <v>18</v>
      </c>
      <c r="P29" s="31">
        <v>3</v>
      </c>
      <c r="Q29" s="35">
        <v>21</v>
      </c>
      <c r="S29" s="34">
        <v>18</v>
      </c>
      <c r="T29" s="31">
        <v>3</v>
      </c>
      <c r="U29" s="35">
        <v>21</v>
      </c>
      <c r="W29" s="34">
        <v>18</v>
      </c>
      <c r="X29" s="31">
        <v>3</v>
      </c>
      <c r="Y29" s="35">
        <v>21</v>
      </c>
    </row>
    <row r="30" spans="1:25" x14ac:dyDescent="0.25">
      <c r="A30" s="32" t="s">
        <v>27</v>
      </c>
      <c r="C30" s="34">
        <v>57</v>
      </c>
      <c r="D30" s="31">
        <v>14</v>
      </c>
      <c r="E30" s="35">
        <v>71</v>
      </c>
      <c r="G30" s="34">
        <v>57</v>
      </c>
      <c r="H30" s="31">
        <v>14</v>
      </c>
      <c r="I30" s="35">
        <v>71</v>
      </c>
      <c r="K30" s="34">
        <v>57</v>
      </c>
      <c r="L30" s="31">
        <v>14</v>
      </c>
      <c r="M30" s="35">
        <v>71</v>
      </c>
      <c r="O30" s="34">
        <v>57</v>
      </c>
      <c r="P30" s="31">
        <v>14</v>
      </c>
      <c r="Q30" s="35">
        <v>71</v>
      </c>
      <c r="S30" s="34">
        <v>57</v>
      </c>
      <c r="T30" s="31">
        <v>15</v>
      </c>
      <c r="U30" s="35">
        <v>72</v>
      </c>
      <c r="W30" s="34">
        <v>57</v>
      </c>
      <c r="X30" s="31">
        <v>16</v>
      </c>
      <c r="Y30" s="35">
        <v>73</v>
      </c>
    </row>
    <row r="31" spans="1:25" x14ac:dyDescent="0.25">
      <c r="A31" s="32" t="s">
        <v>28</v>
      </c>
      <c r="C31" s="34">
        <v>113947</v>
      </c>
      <c r="D31" s="31">
        <v>10009</v>
      </c>
      <c r="E31" s="35">
        <v>123956</v>
      </c>
      <c r="G31" s="34">
        <v>113947</v>
      </c>
      <c r="H31" s="31">
        <v>10009</v>
      </c>
      <c r="I31" s="35">
        <v>123956</v>
      </c>
      <c r="K31" s="34">
        <v>113947</v>
      </c>
      <c r="L31" s="31">
        <v>10009</v>
      </c>
      <c r="M31" s="35">
        <v>123956</v>
      </c>
      <c r="O31" s="34">
        <v>114035</v>
      </c>
      <c r="P31" s="31">
        <v>10275</v>
      </c>
      <c r="Q31" s="35">
        <v>124310</v>
      </c>
      <c r="S31" s="34">
        <v>114124</v>
      </c>
      <c r="T31" s="31">
        <v>10432</v>
      </c>
      <c r="U31" s="35">
        <v>124556</v>
      </c>
      <c r="W31" s="34">
        <v>114165</v>
      </c>
      <c r="X31" s="31">
        <v>10576</v>
      </c>
      <c r="Y31" s="35">
        <v>124741</v>
      </c>
    </row>
    <row r="32" spans="1:25" x14ac:dyDescent="0.25">
      <c r="A32" s="32" t="s">
        <v>29</v>
      </c>
      <c r="C32" s="34">
        <v>2742</v>
      </c>
      <c r="D32" s="31">
        <v>3094</v>
      </c>
      <c r="E32" s="35">
        <v>5836</v>
      </c>
      <c r="G32" s="34">
        <v>2742</v>
      </c>
      <c r="H32" s="31">
        <v>3094</v>
      </c>
      <c r="I32" s="35">
        <v>5836</v>
      </c>
      <c r="K32" s="34">
        <v>2742</v>
      </c>
      <c r="L32" s="31">
        <v>3094</v>
      </c>
      <c r="M32" s="35">
        <v>5836</v>
      </c>
      <c r="O32" s="34">
        <v>2746</v>
      </c>
      <c r="P32" s="31">
        <v>3167</v>
      </c>
      <c r="Q32" s="35">
        <v>5913</v>
      </c>
      <c r="S32" s="34">
        <v>2766</v>
      </c>
      <c r="T32" s="31">
        <v>3234</v>
      </c>
      <c r="U32" s="35">
        <v>6000</v>
      </c>
      <c r="W32" s="34">
        <v>2763</v>
      </c>
      <c r="X32" s="31">
        <v>3463</v>
      </c>
      <c r="Y32" s="35">
        <v>6226</v>
      </c>
    </row>
    <row r="33" spans="1:25" x14ac:dyDescent="0.25">
      <c r="A33" s="32" t="s">
        <v>30</v>
      </c>
      <c r="C33" s="34">
        <v>614</v>
      </c>
      <c r="D33" s="31">
        <v>182</v>
      </c>
      <c r="E33" s="35">
        <v>796</v>
      </c>
      <c r="G33" s="34">
        <v>614</v>
      </c>
      <c r="H33" s="31">
        <v>182</v>
      </c>
      <c r="I33" s="35">
        <v>796</v>
      </c>
      <c r="K33" s="34">
        <v>614</v>
      </c>
      <c r="L33" s="31">
        <v>182</v>
      </c>
      <c r="M33" s="35">
        <v>796</v>
      </c>
      <c r="O33" s="34">
        <v>631</v>
      </c>
      <c r="P33" s="31">
        <v>173</v>
      </c>
      <c r="Q33" s="35">
        <v>804</v>
      </c>
      <c r="S33" s="34">
        <v>631</v>
      </c>
      <c r="T33" s="31">
        <v>173</v>
      </c>
      <c r="U33" s="35">
        <v>804</v>
      </c>
      <c r="W33" s="34">
        <v>631</v>
      </c>
      <c r="X33" s="31">
        <v>173</v>
      </c>
      <c r="Y33" s="35">
        <v>804</v>
      </c>
    </row>
    <row r="34" spans="1:25" x14ac:dyDescent="0.25">
      <c r="A34" s="32" t="s">
        <v>31</v>
      </c>
      <c r="C34" s="34">
        <v>227</v>
      </c>
      <c r="D34" s="31">
        <v>108</v>
      </c>
      <c r="E34" s="35">
        <v>335</v>
      </c>
      <c r="G34" s="34">
        <v>227</v>
      </c>
      <c r="H34" s="31">
        <v>108</v>
      </c>
      <c r="I34" s="35">
        <v>335</v>
      </c>
      <c r="K34" s="34">
        <v>557</v>
      </c>
      <c r="L34" s="31">
        <v>132</v>
      </c>
      <c r="M34" s="35">
        <v>689</v>
      </c>
      <c r="O34" s="34">
        <v>556</v>
      </c>
      <c r="P34" s="31">
        <v>132</v>
      </c>
      <c r="Q34" s="35">
        <v>688</v>
      </c>
      <c r="S34" s="34">
        <v>557</v>
      </c>
      <c r="T34" s="31">
        <v>131</v>
      </c>
      <c r="U34" s="35">
        <v>688</v>
      </c>
      <c r="W34" s="34">
        <v>229</v>
      </c>
      <c r="X34" s="31">
        <v>105</v>
      </c>
      <c r="Y34" s="35">
        <v>334</v>
      </c>
    </row>
    <row r="35" spans="1:25" x14ac:dyDescent="0.25">
      <c r="A35" s="32" t="s">
        <v>33</v>
      </c>
      <c r="C35" s="34">
        <v>156</v>
      </c>
      <c r="D35" s="31">
        <v>65</v>
      </c>
      <c r="E35" s="35">
        <v>221</v>
      </c>
      <c r="G35" s="34">
        <v>156</v>
      </c>
      <c r="H35" s="31">
        <v>65</v>
      </c>
      <c r="I35" s="35">
        <v>221</v>
      </c>
      <c r="K35" s="34">
        <v>156</v>
      </c>
      <c r="L35" s="31">
        <v>65</v>
      </c>
      <c r="M35" s="35">
        <v>221</v>
      </c>
      <c r="O35" s="34">
        <v>156</v>
      </c>
      <c r="P35" s="31">
        <v>65</v>
      </c>
      <c r="Q35" s="35">
        <v>221</v>
      </c>
      <c r="S35" s="34">
        <v>158</v>
      </c>
      <c r="T35" s="31">
        <v>67</v>
      </c>
      <c r="U35" s="35">
        <v>225</v>
      </c>
      <c r="W35" s="34">
        <v>158</v>
      </c>
      <c r="X35" s="31">
        <v>67</v>
      </c>
      <c r="Y35" s="35">
        <v>225</v>
      </c>
    </row>
    <row r="36" spans="1:25" x14ac:dyDescent="0.25">
      <c r="A36" s="32" t="s">
        <v>34</v>
      </c>
      <c r="C36" s="34">
        <v>263</v>
      </c>
      <c r="D36" s="31">
        <v>95</v>
      </c>
      <c r="E36" s="35">
        <v>358</v>
      </c>
      <c r="G36" s="34">
        <v>263</v>
      </c>
      <c r="H36" s="31">
        <v>95</v>
      </c>
      <c r="I36" s="35">
        <v>358</v>
      </c>
      <c r="K36" s="34">
        <v>263</v>
      </c>
      <c r="L36" s="31">
        <v>95</v>
      </c>
      <c r="M36" s="35">
        <v>358</v>
      </c>
      <c r="O36" s="34">
        <v>262</v>
      </c>
      <c r="P36" s="31">
        <v>91</v>
      </c>
      <c r="Q36" s="35">
        <v>353</v>
      </c>
      <c r="S36" s="34">
        <v>261</v>
      </c>
      <c r="T36" s="31">
        <v>103</v>
      </c>
      <c r="U36" s="35">
        <v>364</v>
      </c>
      <c r="W36" s="34">
        <v>290</v>
      </c>
      <c r="X36" s="31">
        <v>95</v>
      </c>
      <c r="Y36" s="35">
        <v>385</v>
      </c>
    </row>
    <row r="37" spans="1:25" x14ac:dyDescent="0.25">
      <c r="A37" s="32" t="s">
        <v>35</v>
      </c>
      <c r="C37" s="34">
        <v>1393</v>
      </c>
      <c r="D37" s="31">
        <v>1667</v>
      </c>
      <c r="E37" s="35">
        <v>3060</v>
      </c>
      <c r="G37" s="34">
        <v>1393</v>
      </c>
      <c r="H37" s="31">
        <v>1667</v>
      </c>
      <c r="I37" s="35">
        <v>3060</v>
      </c>
      <c r="K37" s="34">
        <v>1393</v>
      </c>
      <c r="L37" s="31">
        <v>1667</v>
      </c>
      <c r="M37" s="35">
        <v>3060</v>
      </c>
      <c r="O37" s="34">
        <v>1390</v>
      </c>
      <c r="P37" s="31">
        <v>1680</v>
      </c>
      <c r="Q37" s="35">
        <v>3070</v>
      </c>
      <c r="S37" s="34">
        <v>1390</v>
      </c>
      <c r="T37" s="31">
        <v>1687</v>
      </c>
      <c r="U37" s="35">
        <v>3077</v>
      </c>
      <c r="W37" s="34">
        <v>1389</v>
      </c>
      <c r="X37" s="31">
        <v>1711</v>
      </c>
      <c r="Y37" s="35">
        <v>3100</v>
      </c>
    </row>
    <row r="38" spans="1:25" x14ac:dyDescent="0.25">
      <c r="A38" s="32" t="s">
        <v>36</v>
      </c>
      <c r="C38" s="290">
        <v>596</v>
      </c>
      <c r="D38" s="291">
        <v>501</v>
      </c>
      <c r="E38" s="292">
        <v>1097</v>
      </c>
      <c r="F38" s="278"/>
      <c r="G38" s="290">
        <v>596</v>
      </c>
      <c r="H38" s="291">
        <v>501</v>
      </c>
      <c r="I38" s="292">
        <v>1097</v>
      </c>
      <c r="J38" s="278"/>
      <c r="K38" s="290">
        <v>596</v>
      </c>
      <c r="L38" s="291">
        <v>501</v>
      </c>
      <c r="M38" s="292">
        <v>1097</v>
      </c>
      <c r="O38" s="34">
        <v>608</v>
      </c>
      <c r="P38" s="31">
        <v>508</v>
      </c>
      <c r="Q38" s="35">
        <v>1116</v>
      </c>
      <c r="S38" s="34">
        <v>611</v>
      </c>
      <c r="T38" s="31">
        <v>523</v>
      </c>
      <c r="U38" s="35">
        <v>1134</v>
      </c>
      <c r="W38" s="34">
        <v>608</v>
      </c>
      <c r="X38" s="31">
        <v>534</v>
      </c>
      <c r="Y38" s="35">
        <v>1142</v>
      </c>
    </row>
    <row r="39" spans="1:25" x14ac:dyDescent="0.25">
      <c r="A39" s="32" t="s">
        <v>37</v>
      </c>
      <c r="C39" s="290">
        <v>469</v>
      </c>
      <c r="D39" s="291">
        <v>559</v>
      </c>
      <c r="E39" s="292">
        <v>1028</v>
      </c>
      <c r="F39" s="278"/>
      <c r="G39" s="290">
        <v>469</v>
      </c>
      <c r="H39" s="291">
        <v>559</v>
      </c>
      <c r="I39" s="292">
        <v>1028</v>
      </c>
      <c r="J39" s="278"/>
      <c r="K39" s="290">
        <v>469</v>
      </c>
      <c r="L39" s="291">
        <v>559</v>
      </c>
      <c r="M39" s="292">
        <v>1028</v>
      </c>
      <c r="O39" s="34">
        <v>470</v>
      </c>
      <c r="P39" s="31">
        <v>559</v>
      </c>
      <c r="Q39" s="35">
        <v>1029</v>
      </c>
      <c r="S39" s="34">
        <v>466</v>
      </c>
      <c r="T39" s="31">
        <v>558</v>
      </c>
      <c r="U39" s="35">
        <v>1024</v>
      </c>
      <c r="W39" s="34">
        <v>466</v>
      </c>
      <c r="X39" s="31">
        <v>562</v>
      </c>
      <c r="Y39" s="35">
        <v>1028</v>
      </c>
    </row>
    <row r="40" spans="1:25" x14ac:dyDescent="0.25">
      <c r="A40" s="32" t="s">
        <v>38</v>
      </c>
      <c r="C40" s="290">
        <v>1455</v>
      </c>
      <c r="D40" s="291">
        <v>586</v>
      </c>
      <c r="E40" s="292">
        <v>2041</v>
      </c>
      <c r="F40" s="278"/>
      <c r="G40" s="290">
        <v>1455</v>
      </c>
      <c r="H40" s="291">
        <v>586</v>
      </c>
      <c r="I40" s="292">
        <v>2041</v>
      </c>
      <c r="J40" s="278"/>
      <c r="K40" s="290">
        <v>1455</v>
      </c>
      <c r="L40" s="291">
        <v>586</v>
      </c>
      <c r="M40" s="292">
        <v>2041</v>
      </c>
      <c r="O40" s="34">
        <v>1473</v>
      </c>
      <c r="P40" s="31">
        <v>598</v>
      </c>
      <c r="Q40" s="35">
        <v>2071</v>
      </c>
      <c r="S40" s="34">
        <v>1463</v>
      </c>
      <c r="T40" s="31">
        <v>585</v>
      </c>
      <c r="U40" s="35">
        <v>2048</v>
      </c>
      <c r="W40" s="34">
        <v>1465</v>
      </c>
      <c r="X40" s="31">
        <v>592</v>
      </c>
      <c r="Y40" s="35">
        <v>2057</v>
      </c>
    </row>
    <row r="41" spans="1:25" x14ac:dyDescent="0.25">
      <c r="A41" s="32" t="s">
        <v>39</v>
      </c>
      <c r="C41" s="290">
        <v>236</v>
      </c>
      <c r="D41" s="291">
        <v>132</v>
      </c>
      <c r="E41" s="292">
        <v>368</v>
      </c>
      <c r="F41" s="278"/>
      <c r="G41" s="290">
        <v>236</v>
      </c>
      <c r="H41" s="291">
        <v>132</v>
      </c>
      <c r="I41" s="292">
        <v>368</v>
      </c>
      <c r="J41" s="278"/>
      <c r="K41" s="290">
        <v>236</v>
      </c>
      <c r="L41" s="291">
        <v>132</v>
      </c>
      <c r="M41" s="292">
        <v>368</v>
      </c>
      <c r="O41" s="34">
        <v>232</v>
      </c>
      <c r="P41" s="31">
        <v>137</v>
      </c>
      <c r="Q41" s="35">
        <v>369</v>
      </c>
      <c r="S41" s="34">
        <v>216</v>
      </c>
      <c r="T41" s="31">
        <v>109</v>
      </c>
      <c r="U41" s="35">
        <v>325</v>
      </c>
      <c r="W41" s="34">
        <v>218</v>
      </c>
      <c r="X41" s="31">
        <v>110</v>
      </c>
      <c r="Y41" s="35">
        <v>328</v>
      </c>
    </row>
    <row r="42" spans="1:25" x14ac:dyDescent="0.25">
      <c r="A42" s="32" t="s">
        <v>40</v>
      </c>
      <c r="C42" s="290"/>
      <c r="D42" s="291"/>
      <c r="E42" s="292">
        <v>714</v>
      </c>
      <c r="F42" s="278"/>
      <c r="G42" s="290"/>
      <c r="H42" s="291"/>
      <c r="I42" s="292">
        <v>714</v>
      </c>
      <c r="J42" s="278"/>
      <c r="K42" s="290">
        <v>624</v>
      </c>
      <c r="L42" s="291">
        <v>90</v>
      </c>
      <c r="M42" s="292">
        <v>714</v>
      </c>
      <c r="O42" s="290">
        <v>583</v>
      </c>
      <c r="P42" s="291">
        <v>92</v>
      </c>
      <c r="Q42" s="292">
        <v>675</v>
      </c>
      <c r="S42" s="290">
        <v>582</v>
      </c>
      <c r="T42" s="291">
        <v>93</v>
      </c>
      <c r="U42" s="292">
        <v>675</v>
      </c>
      <c r="W42" s="34">
        <v>578</v>
      </c>
      <c r="X42" s="31">
        <v>93</v>
      </c>
      <c r="Y42" s="35">
        <v>671</v>
      </c>
    </row>
    <row r="43" spans="1:25" x14ac:dyDescent="0.25">
      <c r="A43" s="32" t="s">
        <v>41</v>
      </c>
      <c r="C43" s="290">
        <v>367</v>
      </c>
      <c r="D43" s="291">
        <v>3</v>
      </c>
      <c r="E43" s="292">
        <v>370</v>
      </c>
      <c r="F43" s="278"/>
      <c r="G43" s="290">
        <v>367</v>
      </c>
      <c r="H43" s="291">
        <v>3</v>
      </c>
      <c r="I43" s="292">
        <v>370</v>
      </c>
      <c r="J43" s="278"/>
      <c r="K43" s="290">
        <v>367</v>
      </c>
      <c r="L43" s="291">
        <v>3</v>
      </c>
      <c r="M43" s="292">
        <v>370</v>
      </c>
      <c r="O43" s="34">
        <v>367</v>
      </c>
      <c r="P43" s="31">
        <v>3</v>
      </c>
      <c r="Q43" s="35">
        <v>370</v>
      </c>
      <c r="S43" s="34">
        <v>367</v>
      </c>
      <c r="T43" s="31">
        <v>3</v>
      </c>
      <c r="U43" s="35">
        <v>370</v>
      </c>
      <c r="W43" s="34">
        <v>367</v>
      </c>
      <c r="X43" s="31">
        <v>3</v>
      </c>
      <c r="Y43" s="35">
        <v>370</v>
      </c>
    </row>
    <row r="44" spans="1:25" x14ac:dyDescent="0.25">
      <c r="A44" s="32" t="s">
        <v>42</v>
      </c>
      <c r="C44" s="290">
        <v>489</v>
      </c>
      <c r="D44" s="291">
        <v>1425</v>
      </c>
      <c r="E44" s="292">
        <v>1914</v>
      </c>
      <c r="F44" s="278"/>
      <c r="G44" s="290">
        <v>489</v>
      </c>
      <c r="H44" s="291">
        <v>1425</v>
      </c>
      <c r="I44" s="292">
        <v>1914</v>
      </c>
      <c r="J44" s="278"/>
      <c r="K44" s="290">
        <v>489</v>
      </c>
      <c r="L44" s="291">
        <v>1425</v>
      </c>
      <c r="M44" s="292">
        <v>1914</v>
      </c>
      <c r="O44" s="34">
        <v>494</v>
      </c>
      <c r="P44" s="31">
        <v>1506</v>
      </c>
      <c r="Q44" s="35">
        <v>2000</v>
      </c>
      <c r="S44" s="34">
        <v>494</v>
      </c>
      <c r="T44" s="31">
        <v>1517</v>
      </c>
      <c r="U44" s="35">
        <v>2011</v>
      </c>
      <c r="W44" s="34">
        <v>494</v>
      </c>
      <c r="X44" s="31">
        <v>1527</v>
      </c>
      <c r="Y44" s="35">
        <v>2021</v>
      </c>
    </row>
    <row r="45" spans="1:25" x14ac:dyDescent="0.25">
      <c r="A45" s="32" t="s">
        <v>43</v>
      </c>
      <c r="C45" s="290">
        <v>75</v>
      </c>
      <c r="D45" s="291">
        <v>146</v>
      </c>
      <c r="E45" s="292">
        <v>221</v>
      </c>
      <c r="F45" s="278"/>
      <c r="G45" s="290">
        <v>75</v>
      </c>
      <c r="H45" s="291">
        <v>146</v>
      </c>
      <c r="I45" s="292">
        <v>221</v>
      </c>
      <c r="J45" s="278"/>
      <c r="K45" s="290">
        <v>75</v>
      </c>
      <c r="L45" s="291">
        <v>146</v>
      </c>
      <c r="M45" s="292">
        <v>221</v>
      </c>
      <c r="O45" s="34">
        <v>74</v>
      </c>
      <c r="P45" s="31">
        <v>148</v>
      </c>
      <c r="Q45" s="35">
        <v>222</v>
      </c>
      <c r="S45" s="34">
        <v>71</v>
      </c>
      <c r="T45" s="31">
        <v>149</v>
      </c>
      <c r="U45" s="35">
        <v>220</v>
      </c>
      <c r="W45" s="34">
        <v>71</v>
      </c>
      <c r="X45" s="31">
        <v>149</v>
      </c>
      <c r="Y45" s="35">
        <v>220</v>
      </c>
    </row>
    <row r="46" spans="1:25" x14ac:dyDescent="0.25">
      <c r="A46" s="32" t="s">
        <v>44</v>
      </c>
      <c r="C46" s="290">
        <v>547</v>
      </c>
      <c r="D46" s="291">
        <v>463</v>
      </c>
      <c r="E46" s="292">
        <v>1010</v>
      </c>
      <c r="F46" s="278"/>
      <c r="G46" s="290">
        <v>547</v>
      </c>
      <c r="H46" s="291">
        <v>463</v>
      </c>
      <c r="I46" s="292">
        <v>1010</v>
      </c>
      <c r="J46" s="278"/>
      <c r="K46" s="290">
        <v>547</v>
      </c>
      <c r="L46" s="291">
        <v>463</v>
      </c>
      <c r="M46" s="292">
        <v>1010</v>
      </c>
      <c r="O46" s="34">
        <v>536</v>
      </c>
      <c r="P46" s="31">
        <v>470</v>
      </c>
      <c r="Q46" s="35">
        <v>1006</v>
      </c>
      <c r="S46" s="34">
        <v>528</v>
      </c>
      <c r="T46" s="31">
        <v>461</v>
      </c>
      <c r="U46" s="35">
        <v>989</v>
      </c>
      <c r="W46" s="34">
        <v>534</v>
      </c>
      <c r="X46" s="31">
        <v>464</v>
      </c>
      <c r="Y46" s="35">
        <v>998</v>
      </c>
    </row>
    <row r="47" spans="1:25" x14ac:dyDescent="0.25">
      <c r="A47" s="32" t="s">
        <v>45</v>
      </c>
      <c r="C47" s="290">
        <v>158</v>
      </c>
      <c r="D47" s="291">
        <v>42</v>
      </c>
      <c r="E47" s="292">
        <v>200</v>
      </c>
      <c r="F47" s="278"/>
      <c r="G47" s="290">
        <v>158</v>
      </c>
      <c r="H47" s="291">
        <v>42</v>
      </c>
      <c r="I47" s="292">
        <v>200</v>
      </c>
      <c r="J47" s="278"/>
      <c r="K47" s="290">
        <v>158</v>
      </c>
      <c r="L47" s="291">
        <v>42</v>
      </c>
      <c r="M47" s="292">
        <v>200</v>
      </c>
      <c r="O47" s="34">
        <v>158</v>
      </c>
      <c r="P47" s="31">
        <v>42</v>
      </c>
      <c r="Q47" s="35">
        <v>200</v>
      </c>
      <c r="S47" s="34">
        <v>158</v>
      </c>
      <c r="T47" s="31">
        <v>42</v>
      </c>
      <c r="U47" s="35">
        <v>200</v>
      </c>
      <c r="W47" s="34">
        <v>158</v>
      </c>
      <c r="X47" s="31">
        <v>42</v>
      </c>
      <c r="Y47" s="35">
        <v>200</v>
      </c>
    </row>
    <row r="48" spans="1:25" x14ac:dyDescent="0.25">
      <c r="A48" s="32" t="s">
        <v>46</v>
      </c>
      <c r="C48" s="290">
        <v>616</v>
      </c>
      <c r="D48" s="291">
        <v>122</v>
      </c>
      <c r="E48" s="292">
        <v>738</v>
      </c>
      <c r="F48" s="278"/>
      <c r="G48" s="290">
        <v>616</v>
      </c>
      <c r="H48" s="291">
        <v>122</v>
      </c>
      <c r="I48" s="292">
        <v>738</v>
      </c>
      <c r="J48" s="278"/>
      <c r="K48" s="290">
        <v>616</v>
      </c>
      <c r="L48" s="291">
        <v>122</v>
      </c>
      <c r="M48" s="292">
        <v>738</v>
      </c>
      <c r="O48" s="34">
        <v>615</v>
      </c>
      <c r="P48" s="31">
        <v>123</v>
      </c>
      <c r="Q48" s="35">
        <v>738</v>
      </c>
      <c r="S48" s="34">
        <v>614</v>
      </c>
      <c r="T48" s="31">
        <v>124</v>
      </c>
      <c r="U48" s="35">
        <v>738</v>
      </c>
      <c r="W48" s="34">
        <v>614</v>
      </c>
      <c r="X48" s="31">
        <v>125</v>
      </c>
      <c r="Y48" s="35">
        <v>739</v>
      </c>
    </row>
    <row r="49" spans="1:25" x14ac:dyDescent="0.25">
      <c r="A49" s="32" t="s">
        <v>47</v>
      </c>
      <c r="C49" s="290">
        <v>73</v>
      </c>
      <c r="D49" s="291">
        <v>8</v>
      </c>
      <c r="E49" s="292">
        <v>81</v>
      </c>
      <c r="F49" s="278"/>
      <c r="G49" s="290">
        <v>73</v>
      </c>
      <c r="H49" s="291">
        <v>8</v>
      </c>
      <c r="I49" s="292">
        <v>81</v>
      </c>
      <c r="J49" s="278"/>
      <c r="K49" s="290">
        <v>73</v>
      </c>
      <c r="L49" s="291">
        <v>8</v>
      </c>
      <c r="M49" s="292">
        <v>81</v>
      </c>
      <c r="O49" s="34">
        <v>73</v>
      </c>
      <c r="P49" s="31">
        <v>8</v>
      </c>
      <c r="Q49" s="35">
        <v>81</v>
      </c>
      <c r="S49" s="34">
        <v>73</v>
      </c>
      <c r="T49" s="31">
        <v>8</v>
      </c>
      <c r="U49" s="35">
        <v>81</v>
      </c>
      <c r="W49" s="34">
        <v>73</v>
      </c>
      <c r="X49" s="31">
        <v>8</v>
      </c>
      <c r="Y49" s="35">
        <v>81</v>
      </c>
    </row>
    <row r="50" spans="1:25" x14ac:dyDescent="0.25">
      <c r="A50" s="32" t="s">
        <v>48</v>
      </c>
      <c r="C50" s="290">
        <v>95</v>
      </c>
      <c r="D50" s="291">
        <v>12</v>
      </c>
      <c r="E50" s="292">
        <v>107</v>
      </c>
      <c r="F50" s="278"/>
      <c r="G50" s="290">
        <v>95</v>
      </c>
      <c r="H50" s="291">
        <v>12</v>
      </c>
      <c r="I50" s="292">
        <v>107</v>
      </c>
      <c r="J50" s="278"/>
      <c r="K50" s="290">
        <v>95</v>
      </c>
      <c r="L50" s="291">
        <v>12</v>
      </c>
      <c r="M50" s="292">
        <v>107</v>
      </c>
      <c r="O50" s="34">
        <v>95</v>
      </c>
      <c r="P50" s="31">
        <v>12</v>
      </c>
      <c r="Q50" s="35">
        <v>107</v>
      </c>
      <c r="S50" s="34">
        <v>98</v>
      </c>
      <c r="T50" s="31">
        <v>15</v>
      </c>
      <c r="U50" s="35">
        <v>113</v>
      </c>
      <c r="W50" s="34">
        <v>98</v>
      </c>
      <c r="X50" s="31">
        <v>15</v>
      </c>
      <c r="Y50" s="35">
        <v>113</v>
      </c>
    </row>
    <row r="51" spans="1:25" x14ac:dyDescent="0.25">
      <c r="A51" s="32" t="s">
        <v>49</v>
      </c>
      <c r="C51" s="290">
        <v>589</v>
      </c>
      <c r="D51" s="291">
        <v>21</v>
      </c>
      <c r="E51" s="292">
        <v>610</v>
      </c>
      <c r="F51" s="278"/>
      <c r="G51" s="290">
        <v>589</v>
      </c>
      <c r="H51" s="291">
        <v>21</v>
      </c>
      <c r="I51" s="292">
        <v>610</v>
      </c>
      <c r="J51" s="278"/>
      <c r="K51" s="290">
        <v>589</v>
      </c>
      <c r="L51" s="291">
        <v>21</v>
      </c>
      <c r="M51" s="292">
        <v>610</v>
      </c>
      <c r="O51" s="34">
        <v>589</v>
      </c>
      <c r="P51" s="31">
        <v>21</v>
      </c>
      <c r="Q51" s="35">
        <v>610</v>
      </c>
      <c r="S51" s="34">
        <v>589</v>
      </c>
      <c r="T51" s="31">
        <v>21</v>
      </c>
      <c r="U51" s="35">
        <v>610</v>
      </c>
      <c r="W51" s="34">
        <v>589</v>
      </c>
      <c r="X51" s="31">
        <v>23</v>
      </c>
      <c r="Y51" s="35">
        <v>612</v>
      </c>
    </row>
    <row r="52" spans="1:25" x14ac:dyDescent="0.25">
      <c r="A52" s="32" t="s">
        <v>50</v>
      </c>
      <c r="C52" s="290">
        <v>997</v>
      </c>
      <c r="D52" s="291">
        <v>271</v>
      </c>
      <c r="E52" s="292">
        <v>1268</v>
      </c>
      <c r="F52" s="278"/>
      <c r="G52" s="290">
        <v>997</v>
      </c>
      <c r="H52" s="291">
        <v>271</v>
      </c>
      <c r="I52" s="292">
        <v>1268</v>
      </c>
      <c r="J52" s="278"/>
      <c r="K52" s="290">
        <v>997</v>
      </c>
      <c r="L52" s="291">
        <v>271</v>
      </c>
      <c r="M52" s="292">
        <v>1268</v>
      </c>
      <c r="O52" s="34">
        <v>991</v>
      </c>
      <c r="P52" s="31">
        <v>275</v>
      </c>
      <c r="Q52" s="35">
        <v>1266</v>
      </c>
      <c r="S52" s="34">
        <v>987</v>
      </c>
      <c r="T52" s="31">
        <v>274</v>
      </c>
      <c r="U52" s="35">
        <v>1261</v>
      </c>
      <c r="W52" s="34">
        <v>993</v>
      </c>
      <c r="X52" s="31">
        <v>277</v>
      </c>
      <c r="Y52" s="35">
        <v>1270</v>
      </c>
    </row>
    <row r="53" spans="1:25" x14ac:dyDescent="0.25">
      <c r="A53" s="32" t="s">
        <v>51</v>
      </c>
      <c r="C53" s="290">
        <v>71</v>
      </c>
      <c r="D53" s="291">
        <v>61</v>
      </c>
      <c r="E53" s="292">
        <v>132</v>
      </c>
      <c r="F53" s="278"/>
      <c r="G53" s="290">
        <v>71</v>
      </c>
      <c r="H53" s="291">
        <v>61</v>
      </c>
      <c r="I53" s="292">
        <v>132</v>
      </c>
      <c r="J53" s="278"/>
      <c r="K53" s="290">
        <v>71</v>
      </c>
      <c r="L53" s="291">
        <v>61</v>
      </c>
      <c r="M53" s="292">
        <v>132</v>
      </c>
      <c r="O53" s="34">
        <v>15</v>
      </c>
      <c r="P53" s="31">
        <v>52</v>
      </c>
      <c r="Q53" s="35">
        <v>67</v>
      </c>
      <c r="S53" s="34">
        <v>14</v>
      </c>
      <c r="T53" s="31">
        <v>63</v>
      </c>
      <c r="U53" s="35">
        <v>77</v>
      </c>
      <c r="W53" s="34">
        <v>14</v>
      </c>
      <c r="X53" s="31">
        <v>67</v>
      </c>
      <c r="Y53" s="35">
        <v>81</v>
      </c>
    </row>
    <row r="54" spans="1:25" x14ac:dyDescent="0.25">
      <c r="A54" s="32" t="s">
        <v>52</v>
      </c>
      <c r="C54" s="290">
        <v>4075</v>
      </c>
      <c r="D54" s="291">
        <v>6453</v>
      </c>
      <c r="E54" s="292">
        <v>10528</v>
      </c>
      <c r="F54" s="278"/>
      <c r="G54" s="290">
        <v>4075</v>
      </c>
      <c r="H54" s="291">
        <v>6453</v>
      </c>
      <c r="I54" s="292">
        <v>10528</v>
      </c>
      <c r="J54" s="278"/>
      <c r="K54" s="290">
        <v>4075</v>
      </c>
      <c r="L54" s="291">
        <v>6453</v>
      </c>
      <c r="M54" s="292">
        <v>10528</v>
      </c>
      <c r="O54" s="34">
        <v>4072</v>
      </c>
      <c r="P54" s="31">
        <v>6525</v>
      </c>
      <c r="Q54" s="35">
        <v>10597</v>
      </c>
      <c r="S54" s="34">
        <v>4057</v>
      </c>
      <c r="T54" s="31">
        <v>6568</v>
      </c>
      <c r="U54" s="35">
        <v>10625</v>
      </c>
      <c r="W54" s="34">
        <v>4052</v>
      </c>
      <c r="X54" s="31">
        <v>6611</v>
      </c>
      <c r="Y54" s="35">
        <v>10663</v>
      </c>
    </row>
    <row r="55" spans="1:25" x14ac:dyDescent="0.25">
      <c r="A55" s="32" t="s">
        <v>53</v>
      </c>
      <c r="C55" s="290">
        <v>168</v>
      </c>
      <c r="D55" s="291">
        <v>118</v>
      </c>
      <c r="E55" s="292">
        <v>286</v>
      </c>
      <c r="F55" s="278"/>
      <c r="G55" s="290">
        <v>168</v>
      </c>
      <c r="H55" s="291">
        <v>118</v>
      </c>
      <c r="I55" s="292">
        <v>286</v>
      </c>
      <c r="J55" s="278"/>
      <c r="K55" s="290">
        <v>168</v>
      </c>
      <c r="L55" s="291">
        <v>118</v>
      </c>
      <c r="M55" s="292">
        <v>286</v>
      </c>
      <c r="O55" s="34">
        <v>168</v>
      </c>
      <c r="P55" s="31">
        <v>123</v>
      </c>
      <c r="Q55" s="35">
        <v>291</v>
      </c>
      <c r="S55" s="34">
        <v>168</v>
      </c>
      <c r="T55" s="31">
        <v>124</v>
      </c>
      <c r="U55" s="35">
        <v>292</v>
      </c>
      <c r="W55" s="34">
        <v>169</v>
      </c>
      <c r="X55" s="31">
        <v>131</v>
      </c>
      <c r="Y55" s="35">
        <v>300</v>
      </c>
    </row>
    <row r="56" spans="1:25" x14ac:dyDescent="0.25">
      <c r="A56" s="32" t="s">
        <v>55</v>
      </c>
      <c r="C56" s="290">
        <v>335</v>
      </c>
      <c r="D56" s="291">
        <v>155</v>
      </c>
      <c r="E56" s="292">
        <v>490</v>
      </c>
      <c r="F56" s="278"/>
      <c r="G56" s="290">
        <v>335</v>
      </c>
      <c r="H56" s="291">
        <v>155</v>
      </c>
      <c r="I56" s="292">
        <v>490</v>
      </c>
      <c r="J56" s="278"/>
      <c r="K56" s="290">
        <v>335</v>
      </c>
      <c r="L56" s="291">
        <v>155</v>
      </c>
      <c r="M56" s="292">
        <v>490</v>
      </c>
      <c r="O56" s="34">
        <v>336</v>
      </c>
      <c r="P56" s="31">
        <v>158</v>
      </c>
      <c r="Q56" s="35">
        <v>494</v>
      </c>
      <c r="S56" s="34">
        <v>338</v>
      </c>
      <c r="T56" s="31">
        <v>159</v>
      </c>
      <c r="U56" s="35">
        <v>497</v>
      </c>
      <c r="W56" s="34">
        <v>337</v>
      </c>
      <c r="X56" s="31">
        <v>160</v>
      </c>
      <c r="Y56" s="35">
        <v>497</v>
      </c>
    </row>
    <row r="57" spans="1:25" x14ac:dyDescent="0.25">
      <c r="A57" s="32" t="s">
        <v>56</v>
      </c>
      <c r="C57" s="290">
        <v>71</v>
      </c>
      <c r="D57" s="291">
        <v>15</v>
      </c>
      <c r="E57" s="292">
        <v>86</v>
      </c>
      <c r="F57" s="278"/>
      <c r="G57" s="290">
        <v>71</v>
      </c>
      <c r="H57" s="291">
        <v>15</v>
      </c>
      <c r="I57" s="292">
        <v>86</v>
      </c>
      <c r="J57" s="278"/>
      <c r="K57" s="290">
        <v>71</v>
      </c>
      <c r="L57" s="291">
        <v>15</v>
      </c>
      <c r="M57" s="292">
        <v>86</v>
      </c>
      <c r="O57" s="34">
        <v>71</v>
      </c>
      <c r="P57" s="31">
        <v>16</v>
      </c>
      <c r="Q57" s="35">
        <v>87</v>
      </c>
      <c r="S57" s="34">
        <v>71</v>
      </c>
      <c r="T57" s="31">
        <v>18</v>
      </c>
      <c r="U57" s="35">
        <v>89</v>
      </c>
      <c r="W57" s="34">
        <v>70</v>
      </c>
      <c r="X57" s="31">
        <v>20</v>
      </c>
      <c r="Y57" s="35">
        <v>90</v>
      </c>
    </row>
    <row r="58" spans="1:25" ht="15.75" thickBot="1" x14ac:dyDescent="0.3">
      <c r="A58" s="33" t="s">
        <v>57</v>
      </c>
      <c r="C58" s="293">
        <v>393</v>
      </c>
      <c r="D58" s="294">
        <v>167</v>
      </c>
      <c r="E58" s="295">
        <v>560</v>
      </c>
      <c r="F58" s="278"/>
      <c r="G58" s="293">
        <v>393</v>
      </c>
      <c r="H58" s="294">
        <v>167</v>
      </c>
      <c r="I58" s="295">
        <v>560</v>
      </c>
      <c r="J58" s="278"/>
      <c r="K58" s="293">
        <v>393</v>
      </c>
      <c r="L58" s="294">
        <v>167</v>
      </c>
      <c r="M58" s="295">
        <v>560</v>
      </c>
      <c r="O58" s="36">
        <v>410</v>
      </c>
      <c r="P58" s="37">
        <v>167</v>
      </c>
      <c r="Q58" s="38">
        <v>577</v>
      </c>
      <c r="S58" s="36">
        <v>413</v>
      </c>
      <c r="T58" s="37">
        <v>170</v>
      </c>
      <c r="U58" s="38">
        <v>583</v>
      </c>
      <c r="W58" s="36">
        <v>414</v>
      </c>
      <c r="X58" s="37">
        <v>175</v>
      </c>
      <c r="Y58" s="38">
        <v>589</v>
      </c>
    </row>
    <row r="60" spans="1:25" x14ac:dyDescent="0.25">
      <c r="E60" t="s">
        <v>462</v>
      </c>
    </row>
  </sheetData>
  <autoFilter ref="A4:U4" xr:uid="{00000000-0001-0000-0500-000000000000}"/>
  <hyperlinks>
    <hyperlink ref="A1" location="'Tab Legend'!A1" display="Tab Legend" xr:uid="{0FFC4EB7-C991-41CE-9D99-DF5D387F4727}"/>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A6B9D-898C-4739-8644-9BEE5F65E116}">
  <sheetPr>
    <tabColor theme="6"/>
  </sheetPr>
  <dimension ref="A1:EO59"/>
  <sheetViews>
    <sheetView showGridLines="0" zoomScale="85" zoomScaleNormal="85" workbookViewId="0">
      <pane xSplit="1" ySplit="5" topLeftCell="B6" activePane="bottomRight" state="frozen"/>
      <selection pane="topRight" activeCell="B1" sqref="B1"/>
      <selection pane="bottomLeft" activeCell="A2" sqref="A2"/>
      <selection pane="bottomRight" activeCell="A2" sqref="A2"/>
    </sheetView>
  </sheetViews>
  <sheetFormatPr defaultRowHeight="15" outlineLevelCol="1" x14ac:dyDescent="0.25"/>
  <cols>
    <col min="1" max="1" width="45.85546875" bestFit="1" customWidth="1"/>
    <col min="2" max="2" width="3" customWidth="1"/>
    <col min="3" max="3" width="13.7109375" customWidth="1"/>
    <col min="4" max="5" width="12.5703125" hidden="1" customWidth="1" outlineLevel="1"/>
    <col min="6" max="6" width="11.5703125" hidden="1" customWidth="1" outlineLevel="1"/>
    <col min="7" max="7" width="16" customWidth="1" collapsed="1"/>
    <col min="8" max="8" width="15.28515625" bestFit="1" customWidth="1"/>
    <col min="9" max="9" width="12.5703125" hidden="1" customWidth="1" outlineLevel="1"/>
    <col min="10" max="12" width="11.5703125" hidden="1" customWidth="1" outlineLevel="1"/>
    <col min="13" max="13" width="9" hidden="1" customWidth="1" outlineLevel="1"/>
    <col min="14" max="14" width="10" hidden="1" customWidth="1" outlineLevel="1"/>
    <col min="15" max="15" width="12.5703125" hidden="1" customWidth="1" outlineLevel="1"/>
    <col min="16" max="17" width="10" hidden="1" customWidth="1" outlineLevel="1"/>
    <col min="18" max="18" width="12.5703125" hidden="1" customWidth="1" outlineLevel="1"/>
    <col min="19" max="19" width="11.5703125" hidden="1" customWidth="1" outlineLevel="1"/>
    <col min="20" max="20" width="20.7109375" customWidth="1" collapsed="1"/>
    <col min="21" max="22" width="11.5703125" hidden="1" customWidth="1" outlineLevel="1"/>
    <col min="23" max="23" width="12.5703125" hidden="1" customWidth="1" outlineLevel="1"/>
    <col min="24" max="24" width="12.5703125" customWidth="1" collapsed="1"/>
    <col min="25" max="25" width="16.140625" bestFit="1" customWidth="1"/>
    <col min="26" max="26" width="4.140625" customWidth="1"/>
    <col min="27" max="27" width="14.28515625" bestFit="1" customWidth="1"/>
    <col min="28" max="29" width="12.5703125" hidden="1" customWidth="1" outlineLevel="1"/>
    <col min="30" max="30" width="11.5703125" hidden="1" customWidth="1" outlineLevel="1"/>
    <col min="31" max="31" width="12.28515625" customWidth="1" collapsed="1"/>
    <col min="32" max="32" width="15.28515625" bestFit="1" customWidth="1"/>
    <col min="33" max="33" width="12.5703125" hidden="1" customWidth="1" outlineLevel="1"/>
    <col min="34" max="36" width="11.5703125" hidden="1" customWidth="1" outlineLevel="1"/>
    <col min="37" max="38" width="9" hidden="1" customWidth="1" outlineLevel="1"/>
    <col min="39" max="39" width="12.5703125" hidden="1" customWidth="1" outlineLevel="1"/>
    <col min="40" max="40" width="11.5703125" hidden="1" customWidth="1" outlineLevel="1"/>
    <col min="41" max="41" width="10" hidden="1" customWidth="1" outlineLevel="1"/>
    <col min="42" max="42" width="12.5703125" hidden="1" customWidth="1" outlineLevel="1"/>
    <col min="43" max="43" width="11.5703125" hidden="1" customWidth="1" outlineLevel="1"/>
    <col min="44" max="44" width="20.7109375" customWidth="1" collapsed="1"/>
    <col min="45" max="47" width="11.5703125" hidden="1" customWidth="1" outlineLevel="1"/>
    <col min="48" max="48" width="15.42578125" customWidth="1" collapsed="1"/>
    <col min="49" max="49" width="14.28515625" bestFit="1" customWidth="1"/>
    <col min="50" max="50" width="3.42578125" customWidth="1"/>
    <col min="51" max="51" width="14.28515625" bestFit="1" customWidth="1"/>
    <col min="52" max="53" width="12.5703125" hidden="1" customWidth="1" outlineLevel="1"/>
    <col min="54" max="54" width="11.5703125" hidden="1" customWidth="1" outlineLevel="1"/>
    <col min="55" max="55" width="11.5703125" customWidth="1" collapsed="1"/>
    <col min="56" max="56" width="15.28515625" bestFit="1" customWidth="1"/>
    <col min="57" max="57" width="12.5703125" hidden="1" customWidth="1" outlineLevel="1"/>
    <col min="58" max="58" width="11.5703125" hidden="1" customWidth="1" outlineLevel="1"/>
    <col min="59" max="60" width="12.5703125" hidden="1" customWidth="1" outlineLevel="1"/>
    <col min="61" max="61" width="8" hidden="1" customWidth="1" outlineLevel="1"/>
    <col min="62" max="62" width="10" hidden="1" customWidth="1" outlineLevel="1"/>
    <col min="63" max="63" width="12.5703125" hidden="1" customWidth="1" outlineLevel="1"/>
    <col min="64" max="67" width="11.5703125" hidden="1" customWidth="1" outlineLevel="1"/>
    <col min="68" max="68" width="20.7109375" customWidth="1" collapsed="1"/>
    <col min="69" max="71" width="11.5703125" hidden="1" customWidth="1" outlineLevel="1"/>
    <col min="72" max="72" width="17.140625" customWidth="1" collapsed="1"/>
    <col min="73" max="73" width="14.28515625" bestFit="1" customWidth="1"/>
    <col min="74" max="74" width="3" customWidth="1"/>
    <col min="75" max="75" width="14.28515625" bestFit="1" customWidth="1"/>
    <col min="76" max="77" width="12.5703125" hidden="1" customWidth="1" outlineLevel="1"/>
    <col min="78" max="78" width="11.5703125" hidden="1" customWidth="1" outlineLevel="1"/>
    <col min="79" max="79" width="14.7109375" customWidth="1" collapsed="1"/>
    <col min="80" max="80" width="15.28515625" bestFit="1" customWidth="1"/>
    <col min="81" max="81" width="12.5703125" hidden="1" customWidth="1" outlineLevel="1"/>
    <col min="82" max="84" width="11.5703125" hidden="1" customWidth="1" outlineLevel="1"/>
    <col min="85" max="85" width="8" hidden="1" customWidth="1" outlineLevel="1"/>
    <col min="86" max="86" width="10" hidden="1" customWidth="1" outlineLevel="1"/>
    <col min="87" max="87" width="12.5703125" hidden="1" customWidth="1" outlineLevel="1"/>
    <col min="88" max="91" width="11.5703125" hidden="1" customWidth="1" outlineLevel="1"/>
    <col min="92" max="92" width="20.85546875" customWidth="1" collapsed="1"/>
    <col min="93" max="95" width="11.5703125" hidden="1" customWidth="1" outlineLevel="1"/>
    <col min="96" max="96" width="17.140625" customWidth="1" collapsed="1"/>
    <col min="97" max="97" width="14.28515625" bestFit="1" customWidth="1"/>
    <col min="98" max="98" width="3" customWidth="1"/>
    <col min="99" max="99" width="14.28515625" bestFit="1" customWidth="1"/>
    <col min="100" max="101" width="12.5703125" hidden="1" customWidth="1" outlineLevel="1"/>
    <col min="102" max="102" width="11.5703125" hidden="1" customWidth="1" outlineLevel="1"/>
    <col min="103" max="103" width="14.7109375" customWidth="1" collapsed="1"/>
    <col min="104" max="104" width="15.28515625" bestFit="1" customWidth="1"/>
    <col min="105" max="105" width="12.5703125" hidden="1" customWidth="1" outlineLevel="1"/>
    <col min="106" max="108" width="11.5703125" hidden="1" customWidth="1" outlineLevel="1"/>
    <col min="109" max="109" width="8" hidden="1" customWidth="1" outlineLevel="1"/>
    <col min="110" max="110" width="10" hidden="1" customWidth="1" outlineLevel="1"/>
    <col min="111" max="111" width="12.5703125" hidden="1" customWidth="1" outlineLevel="1"/>
    <col min="112" max="115" width="11.5703125" hidden="1" customWidth="1" outlineLevel="1"/>
    <col min="116" max="116" width="20.85546875" customWidth="1" collapsed="1"/>
    <col min="117" max="119" width="11.5703125" hidden="1" customWidth="1" outlineLevel="1"/>
    <col min="120" max="120" width="17.140625" customWidth="1" collapsed="1"/>
    <col min="121" max="121" width="14.28515625" bestFit="1" customWidth="1"/>
    <col min="122" max="122" width="3" customWidth="1"/>
    <col min="123" max="123" width="14.28515625" bestFit="1" customWidth="1"/>
    <col min="124" max="125" width="12.5703125" hidden="1" customWidth="1" outlineLevel="1"/>
    <col min="126" max="126" width="11.5703125" hidden="1" customWidth="1" outlineLevel="1"/>
    <col min="127" max="127" width="14.7109375" customWidth="1" collapsed="1"/>
    <col min="128" max="128" width="15.28515625" bestFit="1" customWidth="1"/>
    <col min="129" max="129" width="12.5703125" hidden="1" customWidth="1" outlineLevel="1"/>
    <col min="130" max="132" width="11.5703125" hidden="1" customWidth="1" outlineLevel="1"/>
    <col min="133" max="133" width="8" hidden="1" customWidth="1" outlineLevel="1"/>
    <col min="134" max="134" width="10" hidden="1" customWidth="1" outlineLevel="1"/>
    <col min="135" max="135" width="12.5703125" hidden="1" customWidth="1" outlineLevel="1"/>
    <col min="136" max="139" width="11.5703125" hidden="1" customWidth="1" outlineLevel="1"/>
    <col min="140" max="140" width="20.85546875" customWidth="1" collapsed="1"/>
    <col min="141" max="143" width="11.5703125" hidden="1" customWidth="1" outlineLevel="1"/>
    <col min="144" max="144" width="17.140625" customWidth="1" collapsed="1"/>
    <col min="145" max="145" width="14.28515625" bestFit="1" customWidth="1"/>
  </cols>
  <sheetData>
    <row r="1" spans="1:145" x14ac:dyDescent="0.25">
      <c r="A1" s="15" t="s">
        <v>298</v>
      </c>
    </row>
    <row r="2" spans="1:145" s="414" customFormat="1" x14ac:dyDescent="0.25">
      <c r="A2" s="413">
        <f>COLUMN()</f>
        <v>1</v>
      </c>
      <c r="B2" s="413">
        <f>COLUMN()</f>
        <v>2</v>
      </c>
      <c r="C2" s="413">
        <f>COLUMN()</f>
        <v>3</v>
      </c>
      <c r="D2" s="413">
        <f>COLUMN()</f>
        <v>4</v>
      </c>
      <c r="E2" s="413">
        <f>COLUMN()</f>
        <v>5</v>
      </c>
      <c r="F2" s="413">
        <f>COLUMN()</f>
        <v>6</v>
      </c>
      <c r="G2" s="413">
        <f>COLUMN()</f>
        <v>7</v>
      </c>
      <c r="H2" s="413">
        <f>COLUMN()</f>
        <v>8</v>
      </c>
      <c r="I2" s="413">
        <f>COLUMN()</f>
        <v>9</v>
      </c>
      <c r="J2" s="413">
        <f>COLUMN()</f>
        <v>10</v>
      </c>
      <c r="K2" s="413">
        <f>COLUMN()</f>
        <v>11</v>
      </c>
      <c r="L2" s="413">
        <f>COLUMN()</f>
        <v>12</v>
      </c>
      <c r="M2" s="413">
        <f>COLUMN()</f>
        <v>13</v>
      </c>
      <c r="N2" s="413">
        <f>COLUMN()</f>
        <v>14</v>
      </c>
      <c r="O2" s="413">
        <f>COLUMN()</f>
        <v>15</v>
      </c>
      <c r="P2" s="413">
        <f>COLUMN()</f>
        <v>16</v>
      </c>
      <c r="Q2" s="413">
        <f>COLUMN()</f>
        <v>17</v>
      </c>
      <c r="R2" s="413">
        <f>COLUMN()</f>
        <v>18</v>
      </c>
      <c r="S2" s="413">
        <f>COLUMN()</f>
        <v>19</v>
      </c>
      <c r="T2" s="413">
        <f>COLUMN()</f>
        <v>20</v>
      </c>
      <c r="U2" s="413">
        <f>COLUMN()</f>
        <v>21</v>
      </c>
      <c r="V2" s="413">
        <f>COLUMN()</f>
        <v>22</v>
      </c>
      <c r="W2" s="413">
        <f>COLUMN()</f>
        <v>23</v>
      </c>
      <c r="X2" s="413">
        <f>COLUMN()</f>
        <v>24</v>
      </c>
      <c r="Y2" s="413">
        <f>COLUMN()</f>
        <v>25</v>
      </c>
      <c r="Z2" s="413">
        <f>COLUMN()</f>
        <v>26</v>
      </c>
      <c r="AA2" s="413">
        <f>COLUMN()</f>
        <v>27</v>
      </c>
      <c r="AB2" s="413">
        <f>COLUMN()</f>
        <v>28</v>
      </c>
      <c r="AC2" s="413">
        <f>COLUMN()</f>
        <v>29</v>
      </c>
      <c r="AD2" s="413">
        <f>COLUMN()</f>
        <v>30</v>
      </c>
      <c r="AE2" s="413">
        <f>COLUMN()</f>
        <v>31</v>
      </c>
      <c r="AF2" s="413">
        <f>COLUMN()</f>
        <v>32</v>
      </c>
      <c r="AG2" s="413">
        <f>COLUMN()</f>
        <v>33</v>
      </c>
      <c r="AH2" s="413">
        <f>COLUMN()</f>
        <v>34</v>
      </c>
      <c r="AI2" s="413">
        <f>COLUMN()</f>
        <v>35</v>
      </c>
      <c r="AJ2" s="413">
        <f>COLUMN()</f>
        <v>36</v>
      </c>
      <c r="AK2" s="413">
        <f>COLUMN()</f>
        <v>37</v>
      </c>
      <c r="AL2" s="413">
        <f>COLUMN()</f>
        <v>38</v>
      </c>
      <c r="AM2" s="413">
        <f>COLUMN()</f>
        <v>39</v>
      </c>
      <c r="AN2" s="413">
        <f>COLUMN()</f>
        <v>40</v>
      </c>
      <c r="AO2" s="413">
        <f>COLUMN()</f>
        <v>41</v>
      </c>
      <c r="AP2" s="413">
        <f>COLUMN()</f>
        <v>42</v>
      </c>
      <c r="AQ2" s="413">
        <f>COLUMN()</f>
        <v>43</v>
      </c>
      <c r="AR2" s="413">
        <f>COLUMN()</f>
        <v>44</v>
      </c>
      <c r="AS2" s="413">
        <f>COLUMN()</f>
        <v>45</v>
      </c>
      <c r="AT2" s="413">
        <f>COLUMN()</f>
        <v>46</v>
      </c>
      <c r="AU2" s="413">
        <f>COLUMN()</f>
        <v>47</v>
      </c>
      <c r="AV2" s="413">
        <f>COLUMN()</f>
        <v>48</v>
      </c>
      <c r="AW2" s="413">
        <f>COLUMN()</f>
        <v>49</v>
      </c>
      <c r="AX2" s="413">
        <f>COLUMN()</f>
        <v>50</v>
      </c>
      <c r="AY2" s="413">
        <f>COLUMN()</f>
        <v>51</v>
      </c>
      <c r="AZ2" s="413">
        <f>COLUMN()</f>
        <v>52</v>
      </c>
      <c r="BA2" s="413">
        <f>COLUMN()</f>
        <v>53</v>
      </c>
      <c r="BB2" s="413">
        <f>COLUMN()</f>
        <v>54</v>
      </c>
      <c r="BC2" s="413">
        <f>COLUMN()</f>
        <v>55</v>
      </c>
      <c r="BD2" s="413">
        <f>COLUMN()</f>
        <v>56</v>
      </c>
      <c r="BE2" s="413">
        <f>COLUMN()</f>
        <v>57</v>
      </c>
      <c r="BF2" s="413">
        <f>COLUMN()</f>
        <v>58</v>
      </c>
      <c r="BG2" s="413">
        <f>COLUMN()</f>
        <v>59</v>
      </c>
      <c r="BH2" s="413">
        <f>COLUMN()</f>
        <v>60</v>
      </c>
      <c r="BI2" s="413">
        <f>COLUMN()</f>
        <v>61</v>
      </c>
      <c r="BJ2" s="413">
        <f>COLUMN()</f>
        <v>62</v>
      </c>
      <c r="BK2" s="413">
        <f>COLUMN()</f>
        <v>63</v>
      </c>
      <c r="BL2" s="413">
        <f>COLUMN()</f>
        <v>64</v>
      </c>
      <c r="BM2" s="413">
        <f>COLUMN()</f>
        <v>65</v>
      </c>
      <c r="BN2" s="413">
        <f>COLUMN()</f>
        <v>66</v>
      </c>
      <c r="BO2" s="413">
        <f>COLUMN()</f>
        <v>67</v>
      </c>
      <c r="BP2" s="413">
        <f>COLUMN()</f>
        <v>68</v>
      </c>
      <c r="BQ2" s="413">
        <f>COLUMN()</f>
        <v>69</v>
      </c>
      <c r="BR2" s="413">
        <f>COLUMN()</f>
        <v>70</v>
      </c>
      <c r="BS2" s="413">
        <f>COLUMN()</f>
        <v>71</v>
      </c>
      <c r="BT2" s="413">
        <f>COLUMN()</f>
        <v>72</v>
      </c>
      <c r="BU2" s="413">
        <f>COLUMN()</f>
        <v>73</v>
      </c>
      <c r="BV2" s="413">
        <f>COLUMN()</f>
        <v>74</v>
      </c>
      <c r="BW2" s="413">
        <f>COLUMN()</f>
        <v>75</v>
      </c>
      <c r="BX2" s="413">
        <f>COLUMN()</f>
        <v>76</v>
      </c>
      <c r="BY2" s="413">
        <f>COLUMN()</f>
        <v>77</v>
      </c>
      <c r="BZ2" s="413">
        <f>COLUMN()</f>
        <v>78</v>
      </c>
      <c r="CA2" s="413">
        <f>COLUMN()</f>
        <v>79</v>
      </c>
      <c r="CB2" s="413">
        <f>COLUMN()</f>
        <v>80</v>
      </c>
      <c r="CC2" s="413">
        <f>COLUMN()</f>
        <v>81</v>
      </c>
      <c r="CD2" s="413">
        <f>COLUMN()</f>
        <v>82</v>
      </c>
      <c r="CE2" s="413">
        <f>COLUMN()</f>
        <v>83</v>
      </c>
      <c r="CF2" s="413">
        <f>COLUMN()</f>
        <v>84</v>
      </c>
      <c r="CG2" s="413">
        <f>COLUMN()</f>
        <v>85</v>
      </c>
      <c r="CH2" s="413">
        <f>COLUMN()</f>
        <v>86</v>
      </c>
      <c r="CI2" s="413">
        <f>COLUMN()</f>
        <v>87</v>
      </c>
      <c r="CJ2" s="413">
        <f>COLUMN()</f>
        <v>88</v>
      </c>
      <c r="CK2" s="413">
        <f>COLUMN()</f>
        <v>89</v>
      </c>
      <c r="CL2" s="413">
        <f>COLUMN()</f>
        <v>90</v>
      </c>
      <c r="CM2" s="413">
        <f>COLUMN()</f>
        <v>91</v>
      </c>
      <c r="CN2" s="413">
        <f>COLUMN()</f>
        <v>92</v>
      </c>
      <c r="CO2" s="413">
        <f>COLUMN()</f>
        <v>93</v>
      </c>
      <c r="CP2" s="413">
        <f>COLUMN()</f>
        <v>94</v>
      </c>
      <c r="CQ2" s="413">
        <f>COLUMN()</f>
        <v>95</v>
      </c>
      <c r="CR2" s="413">
        <f>COLUMN()</f>
        <v>96</v>
      </c>
      <c r="CS2" s="413">
        <f>COLUMN()</f>
        <v>97</v>
      </c>
      <c r="CT2" s="413">
        <f>COLUMN()</f>
        <v>98</v>
      </c>
      <c r="CU2" s="413">
        <f>COLUMN()</f>
        <v>99</v>
      </c>
      <c r="CV2" s="413">
        <f>COLUMN()</f>
        <v>100</v>
      </c>
      <c r="CW2" s="413">
        <f>COLUMN()</f>
        <v>101</v>
      </c>
      <c r="CX2" s="413">
        <f>COLUMN()</f>
        <v>102</v>
      </c>
      <c r="CY2" s="413">
        <f>COLUMN()</f>
        <v>103</v>
      </c>
      <c r="CZ2" s="413">
        <f>COLUMN()</f>
        <v>104</v>
      </c>
      <c r="DA2" s="413">
        <f>COLUMN()</f>
        <v>105</v>
      </c>
      <c r="DB2" s="413">
        <f>COLUMN()</f>
        <v>106</v>
      </c>
      <c r="DC2" s="413">
        <f>COLUMN()</f>
        <v>107</v>
      </c>
      <c r="DD2" s="413">
        <f>COLUMN()</f>
        <v>108</v>
      </c>
      <c r="DE2" s="413">
        <f>COLUMN()</f>
        <v>109</v>
      </c>
      <c r="DF2" s="413">
        <f>COLUMN()</f>
        <v>110</v>
      </c>
      <c r="DG2" s="413">
        <f>COLUMN()</f>
        <v>111</v>
      </c>
      <c r="DH2" s="413">
        <f>COLUMN()</f>
        <v>112</v>
      </c>
      <c r="DI2" s="413">
        <f>COLUMN()</f>
        <v>113</v>
      </c>
      <c r="DJ2" s="413">
        <f>COLUMN()</f>
        <v>114</v>
      </c>
      <c r="DK2" s="413">
        <f>COLUMN()</f>
        <v>115</v>
      </c>
      <c r="DL2" s="413">
        <f>COLUMN()</f>
        <v>116</v>
      </c>
      <c r="DM2" s="413">
        <f>COLUMN()</f>
        <v>117</v>
      </c>
      <c r="DN2" s="413">
        <f>COLUMN()</f>
        <v>118</v>
      </c>
      <c r="DO2" s="413">
        <f>COLUMN()</f>
        <v>119</v>
      </c>
      <c r="DP2" s="413">
        <f>COLUMN()</f>
        <v>120</v>
      </c>
      <c r="DQ2" s="413">
        <f>COLUMN()</f>
        <v>121</v>
      </c>
      <c r="DR2" s="413">
        <f>COLUMN()</f>
        <v>122</v>
      </c>
      <c r="DS2" s="413">
        <f>COLUMN()</f>
        <v>123</v>
      </c>
      <c r="DT2" s="413">
        <f>COLUMN()</f>
        <v>124</v>
      </c>
      <c r="DU2" s="413">
        <f>COLUMN()</f>
        <v>125</v>
      </c>
      <c r="DV2" s="413">
        <f>COLUMN()</f>
        <v>126</v>
      </c>
      <c r="DW2" s="413">
        <f>COLUMN()</f>
        <v>127</v>
      </c>
      <c r="DX2" s="413">
        <f>COLUMN()</f>
        <v>128</v>
      </c>
      <c r="DY2" s="413">
        <f>COLUMN()</f>
        <v>129</v>
      </c>
      <c r="DZ2" s="413">
        <f>COLUMN()</f>
        <v>130</v>
      </c>
      <c r="EA2" s="413">
        <f>COLUMN()</f>
        <v>131</v>
      </c>
      <c r="EB2" s="413">
        <f>COLUMN()</f>
        <v>132</v>
      </c>
      <c r="EC2" s="413">
        <f>COLUMN()</f>
        <v>133</v>
      </c>
      <c r="ED2" s="413">
        <f>COLUMN()</f>
        <v>134</v>
      </c>
      <c r="EE2" s="413">
        <f>COLUMN()</f>
        <v>135</v>
      </c>
      <c r="EF2" s="413">
        <f>COLUMN()</f>
        <v>136</v>
      </c>
      <c r="EG2" s="413">
        <f>COLUMN()</f>
        <v>137</v>
      </c>
      <c r="EH2" s="413">
        <f>COLUMN()</f>
        <v>138</v>
      </c>
      <c r="EI2" s="413">
        <f>COLUMN()</f>
        <v>139</v>
      </c>
      <c r="EJ2" s="413">
        <f>COLUMN()</f>
        <v>140</v>
      </c>
      <c r="EK2" s="413">
        <f>COLUMN()</f>
        <v>141</v>
      </c>
      <c r="EL2" s="413">
        <f>COLUMN()</f>
        <v>142</v>
      </c>
      <c r="EM2" s="413">
        <f>COLUMN()</f>
        <v>143</v>
      </c>
      <c r="EN2" s="413">
        <f>COLUMN()</f>
        <v>144</v>
      </c>
      <c r="EO2" s="413">
        <f>COLUMN()</f>
        <v>145</v>
      </c>
    </row>
    <row r="3" spans="1:145" s="67" customFormat="1" ht="16.5" thickBot="1" x14ac:dyDescent="0.3">
      <c r="C3" s="72">
        <v>2017</v>
      </c>
      <c r="D3" s="72">
        <v>2017</v>
      </c>
      <c r="E3" s="72">
        <v>2017</v>
      </c>
      <c r="F3" s="72">
        <v>2017</v>
      </c>
      <c r="G3" s="72">
        <v>2017</v>
      </c>
      <c r="H3" s="72">
        <v>2017</v>
      </c>
      <c r="I3" s="72">
        <v>2017</v>
      </c>
      <c r="J3" s="72">
        <v>2017</v>
      </c>
      <c r="K3" s="72">
        <v>2017</v>
      </c>
      <c r="L3" s="72">
        <v>2017</v>
      </c>
      <c r="M3" s="72">
        <v>2017</v>
      </c>
      <c r="N3" s="72">
        <v>2017</v>
      </c>
      <c r="O3" s="72">
        <v>2017</v>
      </c>
      <c r="P3" s="72">
        <v>2017</v>
      </c>
      <c r="Q3" s="72">
        <v>2017</v>
      </c>
      <c r="R3" s="72">
        <v>2017</v>
      </c>
      <c r="S3" s="72">
        <v>2017</v>
      </c>
      <c r="T3" s="72">
        <v>2017</v>
      </c>
      <c r="U3" s="72">
        <v>2017</v>
      </c>
      <c r="V3" s="72">
        <v>2017</v>
      </c>
      <c r="W3" s="72">
        <v>2017</v>
      </c>
      <c r="X3" s="72">
        <v>2017</v>
      </c>
      <c r="Y3" s="72">
        <v>2017</v>
      </c>
      <c r="AA3" s="73">
        <v>2018</v>
      </c>
      <c r="AB3" s="73">
        <v>2018</v>
      </c>
      <c r="AC3" s="73">
        <v>2018</v>
      </c>
      <c r="AD3" s="73">
        <v>2018</v>
      </c>
      <c r="AE3" s="73">
        <v>2018</v>
      </c>
      <c r="AF3" s="73">
        <v>2018</v>
      </c>
      <c r="AG3" s="73">
        <v>2018</v>
      </c>
      <c r="AH3" s="73">
        <v>2018</v>
      </c>
      <c r="AI3" s="73">
        <v>2018</v>
      </c>
      <c r="AJ3" s="73">
        <v>2018</v>
      </c>
      <c r="AK3" s="73">
        <v>2018</v>
      </c>
      <c r="AL3" s="73">
        <v>2018</v>
      </c>
      <c r="AM3" s="73">
        <v>2018</v>
      </c>
      <c r="AN3" s="73">
        <v>2018</v>
      </c>
      <c r="AO3" s="73">
        <v>2018</v>
      </c>
      <c r="AP3" s="73">
        <v>2018</v>
      </c>
      <c r="AQ3" s="73">
        <v>2018</v>
      </c>
      <c r="AR3" s="73">
        <v>2018</v>
      </c>
      <c r="AS3" s="73">
        <v>2018</v>
      </c>
      <c r="AT3" s="73">
        <v>2018</v>
      </c>
      <c r="AU3" s="73">
        <v>2018</v>
      </c>
      <c r="AV3" s="73">
        <v>2018</v>
      </c>
      <c r="AW3" s="73">
        <v>2018</v>
      </c>
      <c r="AY3" s="60">
        <v>2019</v>
      </c>
      <c r="AZ3" s="60">
        <v>2019</v>
      </c>
      <c r="BA3" s="60">
        <v>2019</v>
      </c>
      <c r="BB3" s="60">
        <v>2019</v>
      </c>
      <c r="BC3" s="60">
        <v>2019</v>
      </c>
      <c r="BD3" s="60">
        <v>2019</v>
      </c>
      <c r="BE3" s="60">
        <v>2019</v>
      </c>
      <c r="BF3" s="60">
        <v>2019</v>
      </c>
      <c r="BG3" s="60">
        <v>2019</v>
      </c>
      <c r="BH3" s="60">
        <v>2019</v>
      </c>
      <c r="BI3" s="60">
        <v>2019</v>
      </c>
      <c r="BJ3" s="60">
        <v>2019</v>
      </c>
      <c r="BK3" s="60">
        <v>2019</v>
      </c>
      <c r="BL3" s="60">
        <v>2019</v>
      </c>
      <c r="BM3" s="60">
        <v>2019</v>
      </c>
      <c r="BN3" s="60">
        <v>2019</v>
      </c>
      <c r="BO3" s="60">
        <v>2019</v>
      </c>
      <c r="BP3" s="60">
        <v>2019</v>
      </c>
      <c r="BQ3" s="60">
        <v>2019</v>
      </c>
      <c r="BR3" s="60">
        <v>2019</v>
      </c>
      <c r="BS3" s="60">
        <v>2019</v>
      </c>
      <c r="BT3" s="60">
        <v>2019</v>
      </c>
      <c r="BU3" s="60">
        <v>2019</v>
      </c>
      <c r="BW3" s="61">
        <v>2020</v>
      </c>
      <c r="BX3" s="61">
        <v>2020</v>
      </c>
      <c r="BY3" s="61">
        <v>2020</v>
      </c>
      <c r="BZ3" s="61">
        <v>2020</v>
      </c>
      <c r="CA3" s="61">
        <v>2020</v>
      </c>
      <c r="CB3" s="61">
        <v>2020</v>
      </c>
      <c r="CC3" s="61">
        <v>2020</v>
      </c>
      <c r="CD3" s="61">
        <v>2020</v>
      </c>
      <c r="CE3" s="61">
        <v>2020</v>
      </c>
      <c r="CF3" s="61">
        <v>2020</v>
      </c>
      <c r="CG3" s="61">
        <v>2020</v>
      </c>
      <c r="CH3" s="61">
        <v>2020</v>
      </c>
      <c r="CI3" s="61">
        <v>2020</v>
      </c>
      <c r="CJ3" s="61">
        <v>2020</v>
      </c>
      <c r="CK3" s="61">
        <v>2020</v>
      </c>
      <c r="CL3" s="61">
        <v>2020</v>
      </c>
      <c r="CM3" s="61">
        <v>2020</v>
      </c>
      <c r="CN3" s="61">
        <v>2020</v>
      </c>
      <c r="CO3" s="61">
        <v>2020</v>
      </c>
      <c r="CP3" s="61">
        <v>2020</v>
      </c>
      <c r="CQ3" s="61">
        <v>2020</v>
      </c>
      <c r="CR3" s="61">
        <v>2020</v>
      </c>
      <c r="CS3" s="61">
        <v>2020</v>
      </c>
      <c r="CU3" s="259">
        <v>2021</v>
      </c>
      <c r="CV3" s="259">
        <v>2021</v>
      </c>
      <c r="CW3" s="259">
        <v>2021</v>
      </c>
      <c r="CX3" s="259">
        <v>2021</v>
      </c>
      <c r="CY3" s="259">
        <v>2021</v>
      </c>
      <c r="CZ3" s="259">
        <v>2021</v>
      </c>
      <c r="DA3" s="259">
        <v>2021</v>
      </c>
      <c r="DB3" s="259">
        <v>2021</v>
      </c>
      <c r="DC3" s="259">
        <v>2021</v>
      </c>
      <c r="DD3" s="259">
        <v>2021</v>
      </c>
      <c r="DE3" s="259">
        <v>2021</v>
      </c>
      <c r="DF3" s="259">
        <v>2021</v>
      </c>
      <c r="DG3" s="259">
        <v>2021</v>
      </c>
      <c r="DH3" s="259">
        <v>2021</v>
      </c>
      <c r="DI3" s="259">
        <v>2021</v>
      </c>
      <c r="DJ3" s="259">
        <v>2021</v>
      </c>
      <c r="DK3" s="259">
        <v>2021</v>
      </c>
      <c r="DL3" s="259">
        <v>2021</v>
      </c>
      <c r="DM3" s="259">
        <v>2021</v>
      </c>
      <c r="DN3" s="259">
        <v>2021</v>
      </c>
      <c r="DO3" s="259">
        <v>2021</v>
      </c>
      <c r="DP3" s="259">
        <v>2021</v>
      </c>
      <c r="DQ3" s="259">
        <v>2021</v>
      </c>
      <c r="DS3" s="417">
        <v>2022</v>
      </c>
      <c r="DT3" s="417">
        <v>2022</v>
      </c>
      <c r="DU3" s="417">
        <v>2022</v>
      </c>
      <c r="DV3" s="417">
        <v>2022</v>
      </c>
      <c r="DW3" s="417">
        <v>2022</v>
      </c>
      <c r="DX3" s="417">
        <v>2022</v>
      </c>
      <c r="DY3" s="417">
        <v>2022</v>
      </c>
      <c r="DZ3" s="417">
        <v>2022</v>
      </c>
      <c r="EA3" s="417">
        <v>2022</v>
      </c>
      <c r="EB3" s="417">
        <v>2022</v>
      </c>
      <c r="EC3" s="417">
        <v>2022</v>
      </c>
      <c r="ED3" s="417">
        <v>2022</v>
      </c>
      <c r="EE3" s="417">
        <v>2022</v>
      </c>
      <c r="EF3" s="417">
        <v>2022</v>
      </c>
      <c r="EG3" s="417">
        <v>2022</v>
      </c>
      <c r="EH3" s="417">
        <v>2022</v>
      </c>
      <c r="EI3" s="417">
        <v>2022</v>
      </c>
      <c r="EJ3" s="417">
        <v>2022</v>
      </c>
      <c r="EK3" s="417">
        <v>2022</v>
      </c>
      <c r="EL3" s="417">
        <v>2022</v>
      </c>
      <c r="EM3" s="417">
        <v>2022</v>
      </c>
      <c r="EN3" s="417">
        <v>2022</v>
      </c>
      <c r="EO3" s="417">
        <v>2022</v>
      </c>
    </row>
    <row r="4" spans="1:145" s="66" customFormat="1" ht="63" x14ac:dyDescent="0.25">
      <c r="A4" s="62"/>
      <c r="B4" s="63"/>
      <c r="C4" s="64" t="s">
        <v>239</v>
      </c>
      <c r="D4" s="490" t="s">
        <v>254</v>
      </c>
      <c r="E4" s="491"/>
      <c r="F4" s="491"/>
      <c r="G4" s="492"/>
      <c r="H4" s="65" t="s">
        <v>255</v>
      </c>
      <c r="I4" s="490" t="s">
        <v>256</v>
      </c>
      <c r="J4" s="491"/>
      <c r="K4" s="491"/>
      <c r="L4" s="491"/>
      <c r="M4" s="491"/>
      <c r="N4" s="491"/>
      <c r="O4" s="491"/>
      <c r="P4" s="491"/>
      <c r="Q4" s="491"/>
      <c r="R4" s="491"/>
      <c r="S4" s="491"/>
      <c r="T4" s="492"/>
      <c r="U4" s="490" t="s">
        <v>257</v>
      </c>
      <c r="V4" s="491"/>
      <c r="W4" s="491"/>
      <c r="X4" s="492"/>
      <c r="Y4" s="65" t="s">
        <v>258</v>
      </c>
      <c r="Z4" s="63"/>
      <c r="AA4" s="64" t="s">
        <v>239</v>
      </c>
      <c r="AB4" s="490" t="s">
        <v>254</v>
      </c>
      <c r="AC4" s="491"/>
      <c r="AD4" s="491"/>
      <c r="AE4" s="492"/>
      <c r="AF4" s="65" t="s">
        <v>255</v>
      </c>
      <c r="AG4" s="490" t="s">
        <v>256</v>
      </c>
      <c r="AH4" s="491"/>
      <c r="AI4" s="491"/>
      <c r="AJ4" s="491"/>
      <c r="AK4" s="491"/>
      <c r="AL4" s="491"/>
      <c r="AM4" s="491"/>
      <c r="AN4" s="491"/>
      <c r="AO4" s="491"/>
      <c r="AP4" s="491"/>
      <c r="AQ4" s="491"/>
      <c r="AR4" s="492"/>
      <c r="AS4" s="490" t="s">
        <v>257</v>
      </c>
      <c r="AT4" s="491"/>
      <c r="AU4" s="491"/>
      <c r="AV4" s="492"/>
      <c r="AW4" s="65" t="s">
        <v>258</v>
      </c>
      <c r="AX4" s="63"/>
      <c r="AY4" s="64" t="s">
        <v>239</v>
      </c>
      <c r="AZ4" s="490" t="s">
        <v>254</v>
      </c>
      <c r="BA4" s="491"/>
      <c r="BB4" s="491"/>
      <c r="BC4" s="492"/>
      <c r="BD4" s="65" t="s">
        <v>255</v>
      </c>
      <c r="BE4" s="490" t="s">
        <v>256</v>
      </c>
      <c r="BF4" s="491"/>
      <c r="BG4" s="491"/>
      <c r="BH4" s="491"/>
      <c r="BI4" s="491"/>
      <c r="BJ4" s="491"/>
      <c r="BK4" s="491"/>
      <c r="BL4" s="491"/>
      <c r="BM4" s="491"/>
      <c r="BN4" s="491"/>
      <c r="BO4" s="491"/>
      <c r="BP4" s="492"/>
      <c r="BQ4" s="490" t="s">
        <v>257</v>
      </c>
      <c r="BR4" s="491"/>
      <c r="BS4" s="491"/>
      <c r="BT4" s="492"/>
      <c r="BU4" s="65" t="s">
        <v>258</v>
      </c>
      <c r="BV4" s="63"/>
      <c r="BW4" s="64" t="s">
        <v>239</v>
      </c>
      <c r="BX4" s="490" t="s">
        <v>254</v>
      </c>
      <c r="BY4" s="491"/>
      <c r="BZ4" s="491"/>
      <c r="CA4" s="492"/>
      <c r="CB4" s="65" t="s">
        <v>255</v>
      </c>
      <c r="CC4" s="490" t="s">
        <v>256</v>
      </c>
      <c r="CD4" s="491"/>
      <c r="CE4" s="491"/>
      <c r="CF4" s="491"/>
      <c r="CG4" s="491"/>
      <c r="CH4" s="491"/>
      <c r="CI4" s="491"/>
      <c r="CJ4" s="491"/>
      <c r="CK4" s="491"/>
      <c r="CL4" s="491"/>
      <c r="CM4" s="491"/>
      <c r="CN4" s="492"/>
      <c r="CO4" s="490" t="s">
        <v>257</v>
      </c>
      <c r="CP4" s="491"/>
      <c r="CQ4" s="491"/>
      <c r="CR4" s="492"/>
      <c r="CS4" s="65" t="s">
        <v>258</v>
      </c>
      <c r="CT4" s="63"/>
      <c r="CU4" s="64" t="s">
        <v>239</v>
      </c>
      <c r="CV4" s="490" t="s">
        <v>254</v>
      </c>
      <c r="CW4" s="491"/>
      <c r="CX4" s="491"/>
      <c r="CY4" s="492"/>
      <c r="CZ4" s="65" t="s">
        <v>255</v>
      </c>
      <c r="DA4" s="490" t="s">
        <v>256</v>
      </c>
      <c r="DB4" s="491"/>
      <c r="DC4" s="491"/>
      <c r="DD4" s="491"/>
      <c r="DE4" s="491"/>
      <c r="DF4" s="491"/>
      <c r="DG4" s="491"/>
      <c r="DH4" s="491"/>
      <c r="DI4" s="491"/>
      <c r="DJ4" s="491"/>
      <c r="DK4" s="491"/>
      <c r="DL4" s="492"/>
      <c r="DM4" s="490" t="s">
        <v>257</v>
      </c>
      <c r="DN4" s="491"/>
      <c r="DO4" s="491"/>
      <c r="DP4" s="492"/>
      <c r="DQ4" s="65" t="s">
        <v>258</v>
      </c>
      <c r="DR4" s="63"/>
      <c r="DS4" s="64" t="s">
        <v>239</v>
      </c>
      <c r="DT4" s="490" t="s">
        <v>254</v>
      </c>
      <c r="DU4" s="491"/>
      <c r="DV4" s="491"/>
      <c r="DW4" s="492"/>
      <c r="DX4" s="65" t="s">
        <v>255</v>
      </c>
      <c r="DY4" s="490" t="s">
        <v>256</v>
      </c>
      <c r="DZ4" s="491"/>
      <c r="EA4" s="491"/>
      <c r="EB4" s="491"/>
      <c r="EC4" s="491"/>
      <c r="ED4" s="491"/>
      <c r="EE4" s="491"/>
      <c r="EF4" s="491"/>
      <c r="EG4" s="491"/>
      <c r="EH4" s="491"/>
      <c r="EI4" s="491"/>
      <c r="EJ4" s="492"/>
      <c r="EK4" s="490" t="s">
        <v>257</v>
      </c>
      <c r="EL4" s="491"/>
      <c r="EM4" s="491"/>
      <c r="EN4" s="492"/>
      <c r="EO4" s="65" t="s">
        <v>258</v>
      </c>
    </row>
    <row r="5" spans="1:145" s="105" customFormat="1" ht="79.5" thickBot="1" x14ac:dyDescent="0.3">
      <c r="A5" s="103" t="s">
        <v>58</v>
      </c>
      <c r="B5" s="104"/>
      <c r="C5" s="106" t="s">
        <v>247</v>
      </c>
      <c r="D5" s="107">
        <v>5310</v>
      </c>
      <c r="E5" s="107">
        <v>5065</v>
      </c>
      <c r="F5" s="107">
        <v>5175</v>
      </c>
      <c r="G5" s="107" t="s">
        <v>242</v>
      </c>
      <c r="H5" s="107" t="s">
        <v>259</v>
      </c>
      <c r="I5" s="107">
        <v>5020</v>
      </c>
      <c r="J5" s="107">
        <v>5025</v>
      </c>
      <c r="K5" s="107">
        <v>5040</v>
      </c>
      <c r="L5" s="107">
        <v>5045</v>
      </c>
      <c r="M5" s="107">
        <v>5090</v>
      </c>
      <c r="N5" s="107">
        <v>5095</v>
      </c>
      <c r="O5" s="107">
        <v>5125</v>
      </c>
      <c r="P5" s="107">
        <v>5130</v>
      </c>
      <c r="Q5" s="107">
        <v>5145</v>
      </c>
      <c r="R5" s="107">
        <v>5150</v>
      </c>
      <c r="S5" s="107">
        <v>5155</v>
      </c>
      <c r="T5" s="107" t="s">
        <v>349</v>
      </c>
      <c r="U5" s="107">
        <v>5016</v>
      </c>
      <c r="V5" s="107">
        <v>5017</v>
      </c>
      <c r="W5" s="107">
        <v>5114</v>
      </c>
      <c r="X5" s="107" t="s">
        <v>248</v>
      </c>
      <c r="Y5" s="107" t="s">
        <v>249</v>
      </c>
      <c r="Z5" s="104"/>
      <c r="AA5" s="106" t="s">
        <v>247</v>
      </c>
      <c r="AB5" s="107">
        <v>5310</v>
      </c>
      <c r="AC5" s="107">
        <v>5065</v>
      </c>
      <c r="AD5" s="107">
        <v>5175</v>
      </c>
      <c r="AE5" s="107" t="s">
        <v>242</v>
      </c>
      <c r="AF5" s="107" t="s">
        <v>259</v>
      </c>
      <c r="AG5" s="107">
        <v>5020</v>
      </c>
      <c r="AH5" s="107">
        <v>5025</v>
      </c>
      <c r="AI5" s="107">
        <v>5040</v>
      </c>
      <c r="AJ5" s="107">
        <v>5045</v>
      </c>
      <c r="AK5" s="107">
        <v>5090</v>
      </c>
      <c r="AL5" s="107">
        <v>5095</v>
      </c>
      <c r="AM5" s="107">
        <v>5125</v>
      </c>
      <c r="AN5" s="107">
        <v>5130</v>
      </c>
      <c r="AO5" s="107">
        <v>5145</v>
      </c>
      <c r="AP5" s="107">
        <v>5150</v>
      </c>
      <c r="AQ5" s="107">
        <v>5155</v>
      </c>
      <c r="AR5" s="107" t="s">
        <v>349</v>
      </c>
      <c r="AS5" s="107">
        <v>5016</v>
      </c>
      <c r="AT5" s="107">
        <v>5017</v>
      </c>
      <c r="AU5" s="107">
        <v>5114</v>
      </c>
      <c r="AV5" s="107" t="s">
        <v>248</v>
      </c>
      <c r="AW5" s="107" t="s">
        <v>249</v>
      </c>
      <c r="AX5" s="104"/>
      <c r="AY5" s="106" t="s">
        <v>247</v>
      </c>
      <c r="AZ5" s="107">
        <v>5310</v>
      </c>
      <c r="BA5" s="107">
        <v>5065</v>
      </c>
      <c r="BB5" s="107">
        <v>5175</v>
      </c>
      <c r="BC5" s="107" t="s">
        <v>242</v>
      </c>
      <c r="BD5" s="107" t="s">
        <v>259</v>
      </c>
      <c r="BE5" s="107">
        <v>5020</v>
      </c>
      <c r="BF5" s="107">
        <v>5025</v>
      </c>
      <c r="BG5" s="107">
        <v>5040</v>
      </c>
      <c r="BH5" s="107">
        <v>5045</v>
      </c>
      <c r="BI5" s="107">
        <v>5090</v>
      </c>
      <c r="BJ5" s="107">
        <v>5095</v>
      </c>
      <c r="BK5" s="107">
        <v>5125</v>
      </c>
      <c r="BL5" s="107">
        <v>5130</v>
      </c>
      <c r="BM5" s="107">
        <v>5145</v>
      </c>
      <c r="BN5" s="107">
        <v>5150</v>
      </c>
      <c r="BO5" s="107">
        <v>5155</v>
      </c>
      <c r="BP5" s="107" t="s">
        <v>349</v>
      </c>
      <c r="BQ5" s="107">
        <v>5016</v>
      </c>
      <c r="BR5" s="107">
        <v>5017</v>
      </c>
      <c r="BS5" s="107">
        <v>5114</v>
      </c>
      <c r="BT5" s="107" t="s">
        <v>248</v>
      </c>
      <c r="BU5" s="107" t="s">
        <v>249</v>
      </c>
      <c r="BV5" s="104"/>
      <c r="BW5" s="106" t="s">
        <v>247</v>
      </c>
      <c r="BX5" s="107">
        <v>5310</v>
      </c>
      <c r="BY5" s="107">
        <v>5065</v>
      </c>
      <c r="BZ5" s="107">
        <v>5175</v>
      </c>
      <c r="CA5" s="107" t="s">
        <v>242</v>
      </c>
      <c r="CB5" s="107" t="s">
        <v>259</v>
      </c>
      <c r="CC5" s="107">
        <v>5020</v>
      </c>
      <c r="CD5" s="107">
        <v>5025</v>
      </c>
      <c r="CE5" s="107">
        <v>5040</v>
      </c>
      <c r="CF5" s="107">
        <v>5045</v>
      </c>
      <c r="CG5" s="107">
        <v>5090</v>
      </c>
      <c r="CH5" s="107">
        <v>5095</v>
      </c>
      <c r="CI5" s="107">
        <v>5125</v>
      </c>
      <c r="CJ5" s="107">
        <v>5130</v>
      </c>
      <c r="CK5" s="107">
        <v>5145</v>
      </c>
      <c r="CL5" s="107">
        <v>5150</v>
      </c>
      <c r="CM5" s="107">
        <v>5155</v>
      </c>
      <c r="CN5" s="107" t="s">
        <v>349</v>
      </c>
      <c r="CO5" s="107">
        <v>5016</v>
      </c>
      <c r="CP5" s="107">
        <v>5017</v>
      </c>
      <c r="CQ5" s="107">
        <v>5114</v>
      </c>
      <c r="CR5" s="107" t="s">
        <v>248</v>
      </c>
      <c r="CS5" s="107" t="s">
        <v>249</v>
      </c>
      <c r="CT5" s="104"/>
      <c r="CU5" s="106" t="s">
        <v>247</v>
      </c>
      <c r="CV5" s="107">
        <v>5310</v>
      </c>
      <c r="CW5" s="107">
        <v>5065</v>
      </c>
      <c r="CX5" s="107">
        <v>5175</v>
      </c>
      <c r="CY5" s="107" t="s">
        <v>242</v>
      </c>
      <c r="CZ5" s="107" t="s">
        <v>259</v>
      </c>
      <c r="DA5" s="107">
        <v>5020</v>
      </c>
      <c r="DB5" s="107">
        <v>5025</v>
      </c>
      <c r="DC5" s="107">
        <v>5040</v>
      </c>
      <c r="DD5" s="107">
        <v>5045</v>
      </c>
      <c r="DE5" s="107">
        <v>5090</v>
      </c>
      <c r="DF5" s="107">
        <v>5095</v>
      </c>
      <c r="DG5" s="107">
        <v>5125</v>
      </c>
      <c r="DH5" s="107">
        <v>5130</v>
      </c>
      <c r="DI5" s="107">
        <v>5145</v>
      </c>
      <c r="DJ5" s="107">
        <v>5150</v>
      </c>
      <c r="DK5" s="107">
        <v>5155</v>
      </c>
      <c r="DL5" s="107" t="s">
        <v>349</v>
      </c>
      <c r="DM5" s="107">
        <v>5016</v>
      </c>
      <c r="DN5" s="107">
        <v>5017</v>
      </c>
      <c r="DO5" s="107">
        <v>5114</v>
      </c>
      <c r="DP5" s="107" t="s">
        <v>248</v>
      </c>
      <c r="DQ5" s="107" t="s">
        <v>249</v>
      </c>
      <c r="DR5" s="104"/>
      <c r="DS5" s="106" t="s">
        <v>247</v>
      </c>
      <c r="DT5" s="107">
        <v>5310</v>
      </c>
      <c r="DU5" s="107">
        <v>5065</v>
      </c>
      <c r="DV5" s="107">
        <v>5175</v>
      </c>
      <c r="DW5" s="107" t="s">
        <v>242</v>
      </c>
      <c r="DX5" s="107" t="s">
        <v>259</v>
      </c>
      <c r="DY5" s="107">
        <v>5020</v>
      </c>
      <c r="DZ5" s="107">
        <v>5025</v>
      </c>
      <c r="EA5" s="107">
        <v>5040</v>
      </c>
      <c r="EB5" s="107">
        <v>5045</v>
      </c>
      <c r="EC5" s="107">
        <v>5090</v>
      </c>
      <c r="ED5" s="107">
        <v>5095</v>
      </c>
      <c r="EE5" s="107">
        <v>5125</v>
      </c>
      <c r="EF5" s="107">
        <v>5130</v>
      </c>
      <c r="EG5" s="107">
        <v>5145</v>
      </c>
      <c r="EH5" s="107">
        <v>5150</v>
      </c>
      <c r="EI5" s="107">
        <v>5155</v>
      </c>
      <c r="EJ5" s="107" t="s">
        <v>349</v>
      </c>
      <c r="EK5" s="107">
        <v>5016</v>
      </c>
      <c r="EL5" s="107">
        <v>5017</v>
      </c>
      <c r="EM5" s="107">
        <v>5114</v>
      </c>
      <c r="EN5" s="107" t="s">
        <v>248</v>
      </c>
      <c r="EO5" s="107" t="s">
        <v>249</v>
      </c>
    </row>
    <row r="6" spans="1:145" x14ac:dyDescent="0.25">
      <c r="A6" s="39" t="s">
        <v>1</v>
      </c>
      <c r="C6" s="52">
        <v>11981334.08</v>
      </c>
      <c r="D6" s="53">
        <v>5549180.3600000003</v>
      </c>
      <c r="E6" s="53">
        <v>6757491.5</v>
      </c>
      <c r="F6" s="53">
        <v>1602642.53</v>
      </c>
      <c r="G6" s="53">
        <v>13909314.390000001</v>
      </c>
      <c r="H6" s="53">
        <v>5073955.7699999996</v>
      </c>
      <c r="I6" s="53">
        <v>3572299.94</v>
      </c>
      <c r="J6" s="53">
        <v>985338.17</v>
      </c>
      <c r="K6" s="53">
        <v>1059079.83</v>
      </c>
      <c r="L6" s="53">
        <v>1296721.5900000001</v>
      </c>
      <c r="M6" s="53">
        <v>0</v>
      </c>
      <c r="N6" s="53">
        <v>112954.57</v>
      </c>
      <c r="O6" s="53">
        <v>7018129.9699999997</v>
      </c>
      <c r="P6" s="53">
        <v>917957.5</v>
      </c>
      <c r="Q6" s="53">
        <v>235931.34</v>
      </c>
      <c r="R6" s="53">
        <v>10397714.6</v>
      </c>
      <c r="S6" s="53">
        <v>1455819.73</v>
      </c>
      <c r="T6" s="53">
        <v>27051947.239999998</v>
      </c>
      <c r="U6" s="53">
        <v>3042268.64</v>
      </c>
      <c r="V6" s="53">
        <v>557498.87</v>
      </c>
      <c r="W6" s="53">
        <v>629412.53</v>
      </c>
      <c r="X6" s="53">
        <v>4229180.04</v>
      </c>
      <c r="Y6" s="53">
        <v>373467.1</v>
      </c>
      <c r="Z6" s="4"/>
      <c r="AA6" s="52">
        <v>13939699.98</v>
      </c>
      <c r="AB6" s="53">
        <v>7197523.4199999999</v>
      </c>
      <c r="AC6" s="53">
        <v>6466292.3600000003</v>
      </c>
      <c r="AD6" s="53">
        <v>2001104.75</v>
      </c>
      <c r="AE6" s="53">
        <v>15664920.529999999</v>
      </c>
      <c r="AF6" s="53">
        <v>5362715.41</v>
      </c>
      <c r="AG6" s="53">
        <v>1801028.06</v>
      </c>
      <c r="AH6" s="53">
        <v>903645.82</v>
      </c>
      <c r="AI6" s="53">
        <v>1150265.17</v>
      </c>
      <c r="AJ6" s="53">
        <v>1281770.5</v>
      </c>
      <c r="AK6" s="53">
        <v>0</v>
      </c>
      <c r="AL6" s="53">
        <v>45625.08</v>
      </c>
      <c r="AM6" s="53">
        <v>8689861.5600000005</v>
      </c>
      <c r="AN6" s="53">
        <v>1369948.74</v>
      </c>
      <c r="AO6" s="53">
        <v>275024.83</v>
      </c>
      <c r="AP6" s="53">
        <v>12577963.289999999</v>
      </c>
      <c r="AQ6" s="53">
        <v>1884881.13</v>
      </c>
      <c r="AR6" s="53">
        <v>29980014.18</v>
      </c>
      <c r="AS6" s="53">
        <v>3263795.02</v>
      </c>
      <c r="AT6" s="53">
        <v>483052.69</v>
      </c>
      <c r="AU6" s="53">
        <v>839332.52</v>
      </c>
      <c r="AV6" s="53">
        <v>4586180.2300000004</v>
      </c>
      <c r="AW6" s="53">
        <v>435152.93</v>
      </c>
      <c r="AX6" s="4"/>
      <c r="AY6" s="52">
        <v>32307510.629999999</v>
      </c>
      <c r="AZ6" s="53">
        <v>113733.48</v>
      </c>
      <c r="BA6" s="53">
        <v>8878129.5</v>
      </c>
      <c r="BB6" s="53">
        <v>53495.44</v>
      </c>
      <c r="BC6" s="53">
        <v>9045358.4199999999</v>
      </c>
      <c r="BD6" s="53">
        <v>5027365.12</v>
      </c>
      <c r="BE6" s="53">
        <v>16936782.940000001</v>
      </c>
      <c r="BF6" s="53">
        <v>5953554.3499999996</v>
      </c>
      <c r="BG6" s="53">
        <v>12345992.15</v>
      </c>
      <c r="BH6" s="53">
        <v>11869667.09</v>
      </c>
      <c r="BI6" s="53">
        <v>0</v>
      </c>
      <c r="BJ6" s="53">
        <v>7195.47</v>
      </c>
      <c r="BK6" s="53">
        <v>17766.060000000001</v>
      </c>
      <c r="BL6" s="53">
        <v>0</v>
      </c>
      <c r="BM6" s="53">
        <v>594864.75</v>
      </c>
      <c r="BN6" s="53">
        <v>512173.02</v>
      </c>
      <c r="BO6" s="53">
        <v>0</v>
      </c>
      <c r="BP6" s="53">
        <v>48237995.829999998</v>
      </c>
      <c r="BQ6" s="53">
        <v>1764999.92</v>
      </c>
      <c r="BR6" s="53">
        <v>1569136.44</v>
      </c>
      <c r="BS6" s="53">
        <v>5182407.3899999997</v>
      </c>
      <c r="BT6" s="53">
        <v>8516543.75</v>
      </c>
      <c r="BU6" s="53">
        <v>370445.29</v>
      </c>
      <c r="BV6" s="4"/>
      <c r="BW6" s="52">
        <v>28891002.329999998</v>
      </c>
      <c r="BX6" s="53">
        <v>110665.7</v>
      </c>
      <c r="BY6" s="53">
        <v>3441224.13</v>
      </c>
      <c r="BZ6" s="53">
        <v>27628.25</v>
      </c>
      <c r="CA6" s="53">
        <v>3579518.08</v>
      </c>
      <c r="CB6" s="53">
        <v>5098817.33</v>
      </c>
      <c r="CC6" s="53">
        <v>22431925.870000001</v>
      </c>
      <c r="CD6" s="53">
        <v>5852097.4900000002</v>
      </c>
      <c r="CE6" s="53">
        <v>9561286.8900000006</v>
      </c>
      <c r="CF6" s="53">
        <v>8873634.0700000003</v>
      </c>
      <c r="CG6" s="53">
        <v>0</v>
      </c>
      <c r="CH6" s="53">
        <v>0</v>
      </c>
      <c r="CI6" s="53">
        <v>101465.41</v>
      </c>
      <c r="CJ6" s="53">
        <v>0</v>
      </c>
      <c r="CK6" s="53">
        <v>0</v>
      </c>
      <c r="CL6" s="53">
        <v>1038432.61</v>
      </c>
      <c r="CM6" s="53">
        <v>231878.26</v>
      </c>
      <c r="CN6" s="53">
        <v>48090720.600000001</v>
      </c>
      <c r="CO6" s="53">
        <v>1331438.22</v>
      </c>
      <c r="CP6" s="53">
        <v>1115604.48</v>
      </c>
      <c r="CQ6" s="53">
        <v>4707983.78</v>
      </c>
      <c r="CR6" s="53">
        <v>7155026.4800000004</v>
      </c>
      <c r="CS6" s="53">
        <v>435846.96</v>
      </c>
      <c r="CT6" s="4"/>
      <c r="CU6" s="52">
        <v>29564754.670000002</v>
      </c>
      <c r="CV6" s="53">
        <v>123938.75</v>
      </c>
      <c r="CW6" s="53">
        <v>4318633.3099999996</v>
      </c>
      <c r="CX6" s="53">
        <v>97501.83</v>
      </c>
      <c r="CY6" s="53">
        <v>4540073.8899999997</v>
      </c>
      <c r="CZ6" s="53">
        <v>4936534.53</v>
      </c>
      <c r="DA6" s="53">
        <v>17614587.440000001</v>
      </c>
      <c r="DB6" s="53">
        <v>8330625.0700000003</v>
      </c>
      <c r="DC6" s="53">
        <v>9052075.9600000009</v>
      </c>
      <c r="DD6" s="53">
        <v>10665539.77</v>
      </c>
      <c r="DE6" s="53">
        <v>0</v>
      </c>
      <c r="DF6" s="53">
        <v>0</v>
      </c>
      <c r="DG6" s="53">
        <v>675557.91</v>
      </c>
      <c r="DH6" s="53">
        <v>0</v>
      </c>
      <c r="DI6" s="53">
        <v>268929.59000000003</v>
      </c>
      <c r="DJ6" s="53">
        <v>2257549.46</v>
      </c>
      <c r="DK6" s="53">
        <v>0</v>
      </c>
      <c r="DL6" s="53">
        <v>48864865.200000003</v>
      </c>
      <c r="DM6" s="53">
        <v>1990077.36</v>
      </c>
      <c r="DN6" s="53">
        <v>1339636.27</v>
      </c>
      <c r="DO6" s="53">
        <v>5083045.01</v>
      </c>
      <c r="DP6" s="53">
        <v>8412758.6400000006</v>
      </c>
      <c r="DQ6" s="53">
        <v>623280.93999999994</v>
      </c>
      <c r="DR6" s="4"/>
      <c r="DS6" s="52">
        <v>32262719.510000002</v>
      </c>
      <c r="DT6" s="53">
        <v>24344.82</v>
      </c>
      <c r="DU6" s="53">
        <v>3360119.09</v>
      </c>
      <c r="DV6" s="53">
        <v>436576.92</v>
      </c>
      <c r="DW6" s="53">
        <v>3821040.83</v>
      </c>
      <c r="DX6" s="53">
        <v>4834234.54</v>
      </c>
      <c r="DY6" s="53">
        <v>24147912.84</v>
      </c>
      <c r="DZ6" s="53">
        <v>11579288.77</v>
      </c>
      <c r="EA6" s="53">
        <v>8402732.1999999993</v>
      </c>
      <c r="EB6" s="53">
        <v>13497525.84</v>
      </c>
      <c r="EC6" s="53">
        <v>0</v>
      </c>
      <c r="ED6" s="53">
        <v>0</v>
      </c>
      <c r="EE6" s="53">
        <v>1152652.3400000001</v>
      </c>
      <c r="EF6" s="53">
        <v>0</v>
      </c>
      <c r="EG6" s="53">
        <v>0</v>
      </c>
      <c r="EH6" s="53">
        <v>2908887.49</v>
      </c>
      <c r="EI6" s="53">
        <v>0</v>
      </c>
      <c r="EJ6" s="53">
        <v>61688999.479999997</v>
      </c>
      <c r="EK6" s="53">
        <v>2447953.4900000002</v>
      </c>
      <c r="EL6" s="53">
        <v>1322248.6599999999</v>
      </c>
      <c r="EM6" s="53">
        <v>5890749.1299999999</v>
      </c>
      <c r="EN6" s="53">
        <v>9660951.2799999993</v>
      </c>
      <c r="EO6" s="53">
        <v>-1635.7</v>
      </c>
    </row>
    <row r="7" spans="1:145" x14ac:dyDescent="0.25">
      <c r="A7" s="32" t="s">
        <v>2</v>
      </c>
      <c r="C7" s="46">
        <v>168690.23</v>
      </c>
      <c r="D7" s="7">
        <v>131602.15</v>
      </c>
      <c r="E7" s="7">
        <v>345813.97</v>
      </c>
      <c r="F7" s="7">
        <v>489340.64</v>
      </c>
      <c r="G7" s="53">
        <v>966756.76</v>
      </c>
      <c r="H7" s="7">
        <v>3409082.31</v>
      </c>
      <c r="I7" s="7">
        <v>107741.9</v>
      </c>
      <c r="J7" s="7">
        <v>49490.32</v>
      </c>
      <c r="K7" s="7">
        <v>4251.5600000000004</v>
      </c>
      <c r="L7" s="7">
        <v>0</v>
      </c>
      <c r="M7" s="7">
        <v>5675</v>
      </c>
      <c r="N7" s="7">
        <v>51043.41</v>
      </c>
      <c r="O7" s="7">
        <v>902031.8</v>
      </c>
      <c r="P7" s="7">
        <v>225342.74</v>
      </c>
      <c r="Q7" s="7">
        <v>0</v>
      </c>
      <c r="R7" s="7">
        <v>0</v>
      </c>
      <c r="S7" s="7">
        <v>0</v>
      </c>
      <c r="T7" s="53">
        <v>1345576.73</v>
      </c>
      <c r="U7" s="7">
        <v>33010.85</v>
      </c>
      <c r="V7" s="7">
        <v>7797.84</v>
      </c>
      <c r="W7" s="7">
        <v>33794.480000000003</v>
      </c>
      <c r="X7" s="53">
        <v>74603.17</v>
      </c>
      <c r="Y7" s="7">
        <v>121216.64</v>
      </c>
      <c r="Z7" s="4"/>
      <c r="AA7" s="46">
        <v>159630.62</v>
      </c>
      <c r="AB7" s="7">
        <v>124975.94</v>
      </c>
      <c r="AC7" s="7">
        <v>294963.31</v>
      </c>
      <c r="AD7" s="7">
        <v>457393.39</v>
      </c>
      <c r="AE7" s="53">
        <v>877332.64</v>
      </c>
      <c r="AF7" s="7">
        <v>3616124.33</v>
      </c>
      <c r="AG7" s="7">
        <v>131083.73000000001</v>
      </c>
      <c r="AH7" s="7">
        <v>57191.86</v>
      </c>
      <c r="AI7" s="7">
        <v>10075.18</v>
      </c>
      <c r="AJ7" s="7">
        <v>0</v>
      </c>
      <c r="AK7" s="7">
        <v>0</v>
      </c>
      <c r="AL7" s="7">
        <v>49094.7</v>
      </c>
      <c r="AM7" s="7">
        <v>604776.51</v>
      </c>
      <c r="AN7" s="7">
        <v>197283.93</v>
      </c>
      <c r="AO7" s="7">
        <v>0</v>
      </c>
      <c r="AP7" s="7">
        <v>0</v>
      </c>
      <c r="AQ7" s="7">
        <v>218</v>
      </c>
      <c r="AR7" s="53">
        <v>1049723.9099999999</v>
      </c>
      <c r="AS7" s="7">
        <v>30772.639999999999</v>
      </c>
      <c r="AT7" s="7">
        <v>28012.57</v>
      </c>
      <c r="AU7" s="7">
        <v>56040.26</v>
      </c>
      <c r="AV7" s="53">
        <v>114825.47</v>
      </c>
      <c r="AW7" s="7">
        <v>101800.65</v>
      </c>
      <c r="AX7" s="4"/>
      <c r="AY7" s="46">
        <v>190152.28</v>
      </c>
      <c r="AZ7" s="7">
        <v>118899.73</v>
      </c>
      <c r="BA7" s="7">
        <v>232490.34</v>
      </c>
      <c r="BB7" s="7">
        <v>478280.44</v>
      </c>
      <c r="BC7" s="53">
        <v>829670.51</v>
      </c>
      <c r="BD7" s="7">
        <v>3620096.51</v>
      </c>
      <c r="BE7" s="7">
        <v>88029.89</v>
      </c>
      <c r="BF7" s="7">
        <v>63198.79</v>
      </c>
      <c r="BG7" s="7">
        <v>20201.34</v>
      </c>
      <c r="BH7" s="7">
        <v>0</v>
      </c>
      <c r="BI7" s="7">
        <v>0</v>
      </c>
      <c r="BJ7" s="7">
        <v>54789.75</v>
      </c>
      <c r="BK7" s="7">
        <v>579215.57999999996</v>
      </c>
      <c r="BL7" s="7">
        <v>175087.23</v>
      </c>
      <c r="BM7" s="7">
        <v>0</v>
      </c>
      <c r="BN7" s="7">
        <v>0</v>
      </c>
      <c r="BO7" s="7">
        <v>0</v>
      </c>
      <c r="BP7" s="53">
        <v>980522.58</v>
      </c>
      <c r="BQ7" s="7">
        <v>24654.17</v>
      </c>
      <c r="BR7" s="7">
        <v>34816.080000000002</v>
      </c>
      <c r="BS7" s="7">
        <v>27558.63</v>
      </c>
      <c r="BT7" s="53">
        <v>87028.88</v>
      </c>
      <c r="BU7" s="7">
        <v>142201.03</v>
      </c>
      <c r="BV7" s="4"/>
      <c r="BW7" s="46">
        <v>227714.43</v>
      </c>
      <c r="BX7" s="7">
        <v>136231.63</v>
      </c>
      <c r="BY7" s="7">
        <v>201899.81</v>
      </c>
      <c r="BZ7" s="7">
        <v>574224.89</v>
      </c>
      <c r="CA7" s="53">
        <v>912356.33</v>
      </c>
      <c r="CB7" s="7">
        <v>3595162.02</v>
      </c>
      <c r="CC7" s="7">
        <v>113821.23</v>
      </c>
      <c r="CD7" s="7">
        <v>139493.17000000001</v>
      </c>
      <c r="CE7" s="7">
        <v>16599.16</v>
      </c>
      <c r="CF7" s="7">
        <v>0</v>
      </c>
      <c r="CG7" s="7">
        <v>0</v>
      </c>
      <c r="CH7" s="7">
        <v>20318.189999999999</v>
      </c>
      <c r="CI7" s="7">
        <v>955409.68</v>
      </c>
      <c r="CJ7" s="7">
        <v>206923.07</v>
      </c>
      <c r="CK7" s="7">
        <v>0</v>
      </c>
      <c r="CL7" s="7">
        <v>0</v>
      </c>
      <c r="CM7" s="7">
        <v>0</v>
      </c>
      <c r="CN7" s="53">
        <v>1452564.5</v>
      </c>
      <c r="CO7" s="7">
        <v>18796.54</v>
      </c>
      <c r="CP7" s="7">
        <v>2060.7600000000002</v>
      </c>
      <c r="CQ7" s="7">
        <v>25875.55</v>
      </c>
      <c r="CR7" s="53">
        <v>46732.85</v>
      </c>
      <c r="CS7" s="7">
        <v>113694.48</v>
      </c>
      <c r="CT7" s="4"/>
      <c r="CU7" s="46">
        <v>203613.52</v>
      </c>
      <c r="CV7" s="7">
        <v>129022.5</v>
      </c>
      <c r="CW7" s="7">
        <v>188025.38</v>
      </c>
      <c r="CX7" s="7">
        <v>546643.62</v>
      </c>
      <c r="CY7" s="53">
        <v>863691.5</v>
      </c>
      <c r="CZ7" s="7">
        <v>3839054.67</v>
      </c>
      <c r="DA7" s="7">
        <v>56547.65</v>
      </c>
      <c r="DB7" s="7">
        <v>117599.62</v>
      </c>
      <c r="DC7" s="7">
        <v>21047.5</v>
      </c>
      <c r="DD7" s="7">
        <v>0</v>
      </c>
      <c r="DE7" s="7">
        <v>0</v>
      </c>
      <c r="DF7" s="7">
        <v>153074.01</v>
      </c>
      <c r="DG7" s="7">
        <v>660432.87</v>
      </c>
      <c r="DH7" s="7">
        <v>213370.21</v>
      </c>
      <c r="DI7" s="7">
        <v>0</v>
      </c>
      <c r="DJ7" s="7">
        <v>0</v>
      </c>
      <c r="DK7" s="7">
        <v>0</v>
      </c>
      <c r="DL7" s="53">
        <v>1222071.8600000001</v>
      </c>
      <c r="DM7" s="7">
        <v>46448.77</v>
      </c>
      <c r="DN7" s="7">
        <v>15268.18</v>
      </c>
      <c r="DO7" s="7">
        <v>53968.97</v>
      </c>
      <c r="DP7" s="53">
        <v>115685.92</v>
      </c>
      <c r="DQ7" s="7">
        <v>122308.78</v>
      </c>
      <c r="DR7" s="4"/>
      <c r="DS7" s="46">
        <v>190086.05</v>
      </c>
      <c r="DT7" s="7">
        <v>158373.10999999999</v>
      </c>
      <c r="DU7" s="7">
        <v>202938.69</v>
      </c>
      <c r="DV7" s="7">
        <v>545785.57999999996</v>
      </c>
      <c r="DW7" s="53">
        <v>907097.38</v>
      </c>
      <c r="DX7" s="7">
        <v>3821810.81</v>
      </c>
      <c r="DY7" s="7">
        <v>85409.72</v>
      </c>
      <c r="DZ7" s="7">
        <v>103603.89</v>
      </c>
      <c r="EA7" s="7">
        <v>14105.13</v>
      </c>
      <c r="EB7" s="7">
        <v>0</v>
      </c>
      <c r="EC7" s="7">
        <v>0</v>
      </c>
      <c r="ED7" s="7">
        <v>288353.91999999998</v>
      </c>
      <c r="EE7" s="7">
        <v>625002.65</v>
      </c>
      <c r="EF7" s="7">
        <v>299228.28000000003</v>
      </c>
      <c r="EG7" s="7">
        <v>0</v>
      </c>
      <c r="EH7" s="7">
        <v>0</v>
      </c>
      <c r="EI7" s="7">
        <v>0</v>
      </c>
      <c r="EJ7" s="53">
        <v>1415703.59</v>
      </c>
      <c r="EK7" s="7">
        <v>61618.67</v>
      </c>
      <c r="EL7" s="7">
        <v>22762.84</v>
      </c>
      <c r="EM7" s="7">
        <v>14027.13</v>
      </c>
      <c r="EN7" s="53">
        <v>98408.639999999999</v>
      </c>
      <c r="EO7" s="7">
        <v>89308.15</v>
      </c>
    </row>
    <row r="8" spans="1:145" x14ac:dyDescent="0.25">
      <c r="A8" s="32" t="s">
        <v>3</v>
      </c>
      <c r="C8" s="46">
        <v>135740.91</v>
      </c>
      <c r="D8" s="7">
        <v>30322.86</v>
      </c>
      <c r="E8" s="7">
        <v>16788.38</v>
      </c>
      <c r="F8" s="7">
        <v>34081.08</v>
      </c>
      <c r="G8" s="53">
        <v>81192.320000000007</v>
      </c>
      <c r="H8" s="7">
        <v>60544.41</v>
      </c>
      <c r="I8" s="7">
        <v>363877.05</v>
      </c>
      <c r="J8" s="7">
        <v>44649.47</v>
      </c>
      <c r="K8" s="7">
        <v>0</v>
      </c>
      <c r="L8" s="7">
        <v>0</v>
      </c>
      <c r="M8" s="7">
        <v>0</v>
      </c>
      <c r="N8" s="7">
        <v>0</v>
      </c>
      <c r="O8" s="7">
        <v>0</v>
      </c>
      <c r="P8" s="7">
        <v>0</v>
      </c>
      <c r="Q8" s="7">
        <v>0</v>
      </c>
      <c r="R8" s="7">
        <v>0</v>
      </c>
      <c r="S8" s="7">
        <v>0</v>
      </c>
      <c r="T8" s="53">
        <v>408526.52</v>
      </c>
      <c r="U8" s="7">
        <v>5953.46</v>
      </c>
      <c r="V8" s="7">
        <v>0</v>
      </c>
      <c r="W8" s="7">
        <v>7280.86</v>
      </c>
      <c r="X8" s="53">
        <v>13234.32</v>
      </c>
      <c r="Y8" s="7">
        <v>0</v>
      </c>
      <c r="Z8" s="4"/>
      <c r="AA8" s="46">
        <v>137307.71</v>
      </c>
      <c r="AB8" s="7">
        <v>31214.68</v>
      </c>
      <c r="AC8" s="7">
        <v>16654.46</v>
      </c>
      <c r="AD8" s="7">
        <v>38284.81</v>
      </c>
      <c r="AE8" s="53">
        <v>86153.95</v>
      </c>
      <c r="AF8" s="7">
        <v>41588.230000000003</v>
      </c>
      <c r="AG8" s="7">
        <v>337679.9</v>
      </c>
      <c r="AH8" s="7">
        <v>44188.19</v>
      </c>
      <c r="AI8" s="7">
        <v>0</v>
      </c>
      <c r="AJ8" s="7">
        <v>0</v>
      </c>
      <c r="AK8" s="7">
        <v>0</v>
      </c>
      <c r="AL8" s="7">
        <v>0</v>
      </c>
      <c r="AM8" s="7">
        <v>0</v>
      </c>
      <c r="AN8" s="7">
        <v>1275.3499999999999</v>
      </c>
      <c r="AO8" s="7">
        <v>0</v>
      </c>
      <c r="AP8" s="7">
        <v>0</v>
      </c>
      <c r="AQ8" s="7">
        <v>0</v>
      </c>
      <c r="AR8" s="53">
        <v>383143.44</v>
      </c>
      <c r="AS8" s="7">
        <v>17455.009999999998</v>
      </c>
      <c r="AT8" s="7">
        <v>0</v>
      </c>
      <c r="AU8" s="7">
        <v>5599.01</v>
      </c>
      <c r="AV8" s="53">
        <v>23054.02</v>
      </c>
      <c r="AW8" s="7">
        <v>0</v>
      </c>
      <c r="AX8" s="4"/>
      <c r="AY8" s="46">
        <v>138275.44</v>
      </c>
      <c r="AZ8" s="7">
        <v>29966.82</v>
      </c>
      <c r="BA8" s="7">
        <v>17913.37</v>
      </c>
      <c r="BB8" s="7">
        <v>37351.61</v>
      </c>
      <c r="BC8" s="53">
        <v>85231.8</v>
      </c>
      <c r="BD8" s="7">
        <v>53478.62</v>
      </c>
      <c r="BE8" s="7">
        <v>326278.17</v>
      </c>
      <c r="BF8" s="7">
        <v>44053.23</v>
      </c>
      <c r="BG8" s="7">
        <v>0</v>
      </c>
      <c r="BH8" s="7">
        <v>0</v>
      </c>
      <c r="BI8" s="7">
        <v>0</v>
      </c>
      <c r="BJ8" s="7">
        <v>0</v>
      </c>
      <c r="BK8" s="7">
        <v>0</v>
      </c>
      <c r="BL8" s="7">
        <v>0</v>
      </c>
      <c r="BM8" s="7">
        <v>0</v>
      </c>
      <c r="BN8" s="7">
        <v>0</v>
      </c>
      <c r="BO8" s="7">
        <v>0</v>
      </c>
      <c r="BP8" s="53">
        <v>370331.4</v>
      </c>
      <c r="BQ8" s="7">
        <v>5488.75</v>
      </c>
      <c r="BR8" s="7">
        <v>0</v>
      </c>
      <c r="BS8" s="7">
        <v>7385</v>
      </c>
      <c r="BT8" s="53">
        <v>12873.75</v>
      </c>
      <c r="BU8" s="7">
        <v>0</v>
      </c>
      <c r="BV8" s="4"/>
      <c r="BW8" s="46">
        <v>143184.01</v>
      </c>
      <c r="BX8" s="7">
        <v>29274</v>
      </c>
      <c r="BY8" s="7">
        <v>29772.7</v>
      </c>
      <c r="BZ8" s="7">
        <v>34533.64</v>
      </c>
      <c r="CA8" s="53">
        <v>93580.34</v>
      </c>
      <c r="CB8" s="7">
        <v>34126.83</v>
      </c>
      <c r="CC8" s="7">
        <v>346006.46</v>
      </c>
      <c r="CD8" s="7">
        <v>32120.54</v>
      </c>
      <c r="CE8" s="7">
        <v>0</v>
      </c>
      <c r="CF8" s="7">
        <v>0</v>
      </c>
      <c r="CG8" s="7">
        <v>0</v>
      </c>
      <c r="CH8" s="7">
        <v>0</v>
      </c>
      <c r="CI8" s="7">
        <v>0</v>
      </c>
      <c r="CJ8" s="7">
        <v>2781.73</v>
      </c>
      <c r="CK8" s="7">
        <v>0</v>
      </c>
      <c r="CL8" s="7">
        <v>0</v>
      </c>
      <c r="CM8" s="7">
        <v>0</v>
      </c>
      <c r="CN8" s="53">
        <v>380908.73</v>
      </c>
      <c r="CO8" s="7">
        <v>5570.38</v>
      </c>
      <c r="CP8" s="7">
        <v>774.65</v>
      </c>
      <c r="CQ8" s="7">
        <v>7290.64</v>
      </c>
      <c r="CR8" s="53">
        <v>13635.67</v>
      </c>
      <c r="CS8" s="7">
        <v>0</v>
      </c>
      <c r="CT8" s="4"/>
      <c r="CU8" s="46">
        <v>142752.84</v>
      </c>
      <c r="CV8" s="7">
        <v>29552.23</v>
      </c>
      <c r="CW8" s="7">
        <v>23839.599999999999</v>
      </c>
      <c r="CX8" s="7">
        <v>37140.22</v>
      </c>
      <c r="CY8" s="53">
        <v>90532.05</v>
      </c>
      <c r="CZ8" s="7">
        <v>41837.370000000003</v>
      </c>
      <c r="DA8" s="7">
        <v>290032.98</v>
      </c>
      <c r="DB8" s="7">
        <v>42731.39</v>
      </c>
      <c r="DC8" s="7">
        <v>0</v>
      </c>
      <c r="DD8" s="7">
        <v>0</v>
      </c>
      <c r="DE8" s="7">
        <v>0</v>
      </c>
      <c r="DF8" s="7">
        <v>0</v>
      </c>
      <c r="DG8" s="7">
        <v>27413.74</v>
      </c>
      <c r="DH8" s="7">
        <v>2931.76</v>
      </c>
      <c r="DI8" s="7">
        <v>0</v>
      </c>
      <c r="DJ8" s="7">
        <v>0</v>
      </c>
      <c r="DK8" s="7">
        <v>0</v>
      </c>
      <c r="DL8" s="53">
        <v>363109.87</v>
      </c>
      <c r="DM8" s="7">
        <v>19884.04</v>
      </c>
      <c r="DN8" s="7">
        <v>116.91</v>
      </c>
      <c r="DO8" s="7">
        <v>7365.42</v>
      </c>
      <c r="DP8" s="53">
        <v>27366.37</v>
      </c>
      <c r="DQ8" s="7">
        <v>2632.4</v>
      </c>
      <c r="DR8" s="4"/>
      <c r="DS8" s="46">
        <v>143650.20000000001</v>
      </c>
      <c r="DT8" s="7">
        <v>28818.36</v>
      </c>
      <c r="DU8" s="7">
        <v>0</v>
      </c>
      <c r="DV8" s="7">
        <v>34814.239999999998</v>
      </c>
      <c r="DW8" s="53">
        <v>63632.6</v>
      </c>
      <c r="DX8" s="7">
        <v>41721.160000000003</v>
      </c>
      <c r="DY8" s="7">
        <v>300377.17</v>
      </c>
      <c r="DZ8" s="7">
        <v>51798.3</v>
      </c>
      <c r="EA8" s="7">
        <v>0</v>
      </c>
      <c r="EB8" s="7">
        <v>0</v>
      </c>
      <c r="EC8" s="7">
        <v>0</v>
      </c>
      <c r="ED8" s="7">
        <v>0</v>
      </c>
      <c r="EE8" s="7">
        <v>35067.360000000001</v>
      </c>
      <c r="EF8" s="7">
        <v>3308.41</v>
      </c>
      <c r="EG8" s="7">
        <v>0</v>
      </c>
      <c r="EH8" s="7">
        <v>0</v>
      </c>
      <c r="EI8" s="7">
        <v>0</v>
      </c>
      <c r="EJ8" s="53">
        <v>390551.24</v>
      </c>
      <c r="EK8" s="7">
        <v>5618.25</v>
      </c>
      <c r="EL8" s="7">
        <v>1422.02</v>
      </c>
      <c r="EM8" s="7">
        <v>8054.62</v>
      </c>
      <c r="EN8" s="53">
        <v>15094.89</v>
      </c>
      <c r="EO8" s="7">
        <v>5407.53</v>
      </c>
    </row>
    <row r="9" spans="1:145" x14ac:dyDescent="0.25">
      <c r="A9" s="32" t="s">
        <v>4</v>
      </c>
      <c r="C9" s="46">
        <v>1016774.73</v>
      </c>
      <c r="D9" s="7">
        <v>291163.78999999998</v>
      </c>
      <c r="E9" s="7">
        <v>470216.39</v>
      </c>
      <c r="F9" s="7">
        <v>2632.12</v>
      </c>
      <c r="G9" s="53">
        <v>764012.3</v>
      </c>
      <c r="H9" s="7">
        <v>324348</v>
      </c>
      <c r="I9" s="7">
        <v>785666</v>
      </c>
      <c r="J9" s="7">
        <v>137596.12</v>
      </c>
      <c r="K9" s="7">
        <v>346078.26</v>
      </c>
      <c r="L9" s="7">
        <v>57629.29</v>
      </c>
      <c r="M9" s="7">
        <v>0</v>
      </c>
      <c r="N9" s="7">
        <v>14407.11</v>
      </c>
      <c r="O9" s="7">
        <v>89635.42</v>
      </c>
      <c r="P9" s="7">
        <v>0</v>
      </c>
      <c r="Q9" s="7">
        <v>1103.97</v>
      </c>
      <c r="R9" s="7">
        <v>15085.98</v>
      </c>
      <c r="S9" s="7">
        <v>84.33</v>
      </c>
      <c r="T9" s="53">
        <v>1447286.48</v>
      </c>
      <c r="U9" s="7">
        <v>24789</v>
      </c>
      <c r="V9" s="7">
        <v>3513.77</v>
      </c>
      <c r="W9" s="7">
        <v>38135</v>
      </c>
      <c r="X9" s="53">
        <v>66437.77</v>
      </c>
      <c r="Y9" s="7">
        <v>10489.91</v>
      </c>
      <c r="Z9" s="4"/>
      <c r="AA9" s="46">
        <v>1024016</v>
      </c>
      <c r="AB9" s="7">
        <v>292346</v>
      </c>
      <c r="AC9" s="7">
        <v>520355</v>
      </c>
      <c r="AD9" s="7">
        <v>512</v>
      </c>
      <c r="AE9" s="53">
        <v>813213</v>
      </c>
      <c r="AF9" s="7">
        <v>277552</v>
      </c>
      <c r="AG9" s="7">
        <v>885157</v>
      </c>
      <c r="AH9" s="7">
        <v>181492</v>
      </c>
      <c r="AI9" s="7">
        <v>489435</v>
      </c>
      <c r="AJ9" s="7">
        <v>133021</v>
      </c>
      <c r="AK9" s="7">
        <v>0</v>
      </c>
      <c r="AL9" s="7">
        <v>19111</v>
      </c>
      <c r="AM9" s="7">
        <v>107457</v>
      </c>
      <c r="AN9" s="7">
        <v>0</v>
      </c>
      <c r="AO9" s="7">
        <v>597</v>
      </c>
      <c r="AP9" s="7">
        <v>13694</v>
      </c>
      <c r="AQ9" s="7">
        <v>488</v>
      </c>
      <c r="AR9" s="53">
        <v>1830452</v>
      </c>
      <c r="AS9" s="7">
        <v>27097</v>
      </c>
      <c r="AT9" s="7">
        <v>11220</v>
      </c>
      <c r="AU9" s="7">
        <v>64104</v>
      </c>
      <c r="AV9" s="53">
        <v>102421</v>
      </c>
      <c r="AW9" s="7">
        <v>5539</v>
      </c>
      <c r="AX9" s="4"/>
      <c r="AY9" s="46">
        <v>962570</v>
      </c>
      <c r="AZ9" s="7">
        <v>276307</v>
      </c>
      <c r="BA9" s="7">
        <v>482360</v>
      </c>
      <c r="BB9" s="7">
        <v>631</v>
      </c>
      <c r="BC9" s="53">
        <v>759298</v>
      </c>
      <c r="BD9" s="7">
        <v>238016</v>
      </c>
      <c r="BE9" s="7">
        <v>712885</v>
      </c>
      <c r="BF9" s="7">
        <v>127712</v>
      </c>
      <c r="BG9" s="7">
        <v>494735</v>
      </c>
      <c r="BH9" s="7">
        <v>88710</v>
      </c>
      <c r="BI9" s="7">
        <v>0</v>
      </c>
      <c r="BJ9" s="7">
        <v>37847</v>
      </c>
      <c r="BK9" s="7">
        <v>74376</v>
      </c>
      <c r="BL9" s="7">
        <v>0</v>
      </c>
      <c r="BM9" s="7">
        <v>808</v>
      </c>
      <c r="BN9" s="7">
        <v>5844</v>
      </c>
      <c r="BO9" s="7">
        <v>198</v>
      </c>
      <c r="BP9" s="53">
        <v>1543115</v>
      </c>
      <c r="BQ9" s="7">
        <v>21602</v>
      </c>
      <c r="BR9" s="7">
        <v>22211</v>
      </c>
      <c r="BS9" s="7">
        <v>146441</v>
      </c>
      <c r="BT9" s="53">
        <v>190254</v>
      </c>
      <c r="BU9" s="7">
        <v>11776</v>
      </c>
      <c r="BV9" s="4"/>
      <c r="BW9" s="46">
        <v>947769</v>
      </c>
      <c r="BX9" s="7">
        <v>258748</v>
      </c>
      <c r="BY9" s="7">
        <v>488039</v>
      </c>
      <c r="BZ9" s="7">
        <v>108</v>
      </c>
      <c r="CA9" s="53">
        <v>746895</v>
      </c>
      <c r="CB9" s="7">
        <v>178353</v>
      </c>
      <c r="CC9" s="7">
        <v>761613</v>
      </c>
      <c r="CD9" s="7">
        <v>136701</v>
      </c>
      <c r="CE9" s="7">
        <v>525309</v>
      </c>
      <c r="CF9" s="7">
        <v>95088</v>
      </c>
      <c r="CG9" s="7">
        <v>0</v>
      </c>
      <c r="CH9" s="7">
        <v>31779</v>
      </c>
      <c r="CI9" s="7">
        <v>72183</v>
      </c>
      <c r="CJ9" s="7">
        <v>0</v>
      </c>
      <c r="CK9" s="7">
        <v>2059</v>
      </c>
      <c r="CL9" s="7">
        <v>8437</v>
      </c>
      <c r="CM9" s="7">
        <v>21000</v>
      </c>
      <c r="CN9" s="53">
        <v>1654169</v>
      </c>
      <c r="CO9" s="7">
        <v>24978</v>
      </c>
      <c r="CP9" s="7">
        <v>0</v>
      </c>
      <c r="CQ9" s="7">
        <v>110995</v>
      </c>
      <c r="CR9" s="53">
        <v>135973</v>
      </c>
      <c r="CS9" s="7">
        <v>6548</v>
      </c>
      <c r="CT9" s="4"/>
      <c r="CU9" s="46">
        <v>1015203</v>
      </c>
      <c r="CV9" s="7">
        <v>255787</v>
      </c>
      <c r="CW9" s="7">
        <v>369381</v>
      </c>
      <c r="CX9" s="7">
        <v>204729</v>
      </c>
      <c r="CY9" s="53">
        <v>829897</v>
      </c>
      <c r="CZ9" s="7">
        <v>241330</v>
      </c>
      <c r="DA9" s="7">
        <v>15580</v>
      </c>
      <c r="DB9" s="7">
        <v>166861</v>
      </c>
      <c r="DC9" s="7">
        <v>619982</v>
      </c>
      <c r="DD9" s="7">
        <v>64858</v>
      </c>
      <c r="DE9" s="7">
        <v>0</v>
      </c>
      <c r="DF9" s="7">
        <v>32618</v>
      </c>
      <c r="DG9" s="7">
        <v>39844</v>
      </c>
      <c r="DH9" s="7">
        <v>409780</v>
      </c>
      <c r="DI9" s="7">
        <v>43768</v>
      </c>
      <c r="DJ9" s="7">
        <v>8402</v>
      </c>
      <c r="DK9" s="7">
        <v>15911</v>
      </c>
      <c r="DL9" s="53">
        <v>1417604</v>
      </c>
      <c r="DM9" s="7">
        <v>0</v>
      </c>
      <c r="DN9" s="7">
        <v>45910</v>
      </c>
      <c r="DO9" s="7">
        <v>99247</v>
      </c>
      <c r="DP9" s="53">
        <v>145157</v>
      </c>
      <c r="DQ9" s="7">
        <v>7721</v>
      </c>
      <c r="DR9" s="4"/>
      <c r="DS9" s="46">
        <v>1046116</v>
      </c>
      <c r="DT9" s="7">
        <v>298771</v>
      </c>
      <c r="DU9" s="7">
        <v>269799</v>
      </c>
      <c r="DV9" s="7">
        <v>275902</v>
      </c>
      <c r="DW9" s="53">
        <v>844472</v>
      </c>
      <c r="DX9" s="7">
        <v>365703</v>
      </c>
      <c r="DY9" s="7">
        <v>16731</v>
      </c>
      <c r="DZ9" s="7">
        <v>106353</v>
      </c>
      <c r="EA9" s="7">
        <v>873196</v>
      </c>
      <c r="EB9" s="7">
        <v>301492</v>
      </c>
      <c r="EC9" s="7">
        <v>0</v>
      </c>
      <c r="ED9" s="7">
        <v>34941</v>
      </c>
      <c r="EE9" s="7">
        <v>47118</v>
      </c>
      <c r="EF9" s="7">
        <v>238240</v>
      </c>
      <c r="EG9" s="7">
        <v>34473</v>
      </c>
      <c r="EH9" s="7">
        <v>22706</v>
      </c>
      <c r="EI9" s="7">
        <v>43633</v>
      </c>
      <c r="EJ9" s="53">
        <v>1718883</v>
      </c>
      <c r="EK9" s="7">
        <v>0</v>
      </c>
      <c r="EL9" s="7">
        <v>12325</v>
      </c>
      <c r="EM9" s="7">
        <v>92852</v>
      </c>
      <c r="EN9" s="53">
        <v>105177</v>
      </c>
      <c r="EO9" s="7">
        <v>3265</v>
      </c>
    </row>
    <row r="10" spans="1:145" x14ac:dyDescent="0.25">
      <c r="A10" s="32" t="s">
        <v>6</v>
      </c>
      <c r="C10" s="46">
        <v>838769.15</v>
      </c>
      <c r="D10" s="7">
        <v>336201.04</v>
      </c>
      <c r="E10" s="7">
        <v>167000.57999999999</v>
      </c>
      <c r="F10" s="7">
        <v>452933.53</v>
      </c>
      <c r="G10" s="53">
        <v>956135.15</v>
      </c>
      <c r="H10" s="7">
        <v>579254.32999999996</v>
      </c>
      <c r="I10" s="7">
        <v>245126.2</v>
      </c>
      <c r="J10" s="7">
        <v>431178.16</v>
      </c>
      <c r="K10" s="7">
        <v>15382.92</v>
      </c>
      <c r="L10" s="7">
        <v>421209.41</v>
      </c>
      <c r="M10" s="7">
        <v>0</v>
      </c>
      <c r="N10" s="7">
        <v>0</v>
      </c>
      <c r="O10" s="7">
        <v>1565791</v>
      </c>
      <c r="P10" s="7">
        <v>374351.35</v>
      </c>
      <c r="Q10" s="7">
        <v>59964.98</v>
      </c>
      <c r="R10" s="7">
        <v>577517.44999999995</v>
      </c>
      <c r="S10" s="7">
        <v>389491.95</v>
      </c>
      <c r="T10" s="53">
        <v>4080013.42</v>
      </c>
      <c r="U10" s="7">
        <v>214360.87</v>
      </c>
      <c r="V10" s="7">
        <v>278611.52</v>
      </c>
      <c r="W10" s="7">
        <v>432853.89</v>
      </c>
      <c r="X10" s="53">
        <v>925826.28</v>
      </c>
      <c r="Y10" s="7">
        <v>81238.179999999993</v>
      </c>
      <c r="Z10" s="4"/>
      <c r="AA10" s="46">
        <v>791186.79</v>
      </c>
      <c r="AB10" s="7">
        <v>347816.83</v>
      </c>
      <c r="AC10" s="7">
        <v>140801.06</v>
      </c>
      <c r="AD10" s="7">
        <v>283995.58</v>
      </c>
      <c r="AE10" s="53">
        <v>772613.47</v>
      </c>
      <c r="AF10" s="7">
        <v>486693.21</v>
      </c>
      <c r="AG10" s="7">
        <v>312759.2</v>
      </c>
      <c r="AH10" s="7">
        <v>388705.52</v>
      </c>
      <c r="AI10" s="7">
        <v>13716.73</v>
      </c>
      <c r="AJ10" s="7">
        <v>281624.12</v>
      </c>
      <c r="AK10" s="7">
        <v>0</v>
      </c>
      <c r="AL10" s="7">
        <v>0</v>
      </c>
      <c r="AM10" s="7">
        <v>1822841.33</v>
      </c>
      <c r="AN10" s="7">
        <v>427308.73</v>
      </c>
      <c r="AO10" s="7">
        <v>83160.61</v>
      </c>
      <c r="AP10" s="7">
        <v>562091.61</v>
      </c>
      <c r="AQ10" s="7">
        <v>560032.54</v>
      </c>
      <c r="AR10" s="53">
        <v>4452240.3899999997</v>
      </c>
      <c r="AS10" s="7">
        <v>140412.18</v>
      </c>
      <c r="AT10" s="7">
        <v>237718.74</v>
      </c>
      <c r="AU10" s="7">
        <v>443252.3</v>
      </c>
      <c r="AV10" s="53">
        <v>821383.22</v>
      </c>
      <c r="AW10" s="7">
        <v>86137.74</v>
      </c>
      <c r="AX10" s="4"/>
      <c r="AY10" s="46">
        <v>804980.91</v>
      </c>
      <c r="AZ10" s="7">
        <v>359378.34</v>
      </c>
      <c r="BA10" s="7">
        <v>158083.09</v>
      </c>
      <c r="BB10" s="7">
        <v>175851.78</v>
      </c>
      <c r="BC10" s="53">
        <v>693313.21</v>
      </c>
      <c r="BD10" s="7">
        <v>596249.09</v>
      </c>
      <c r="BE10" s="7">
        <v>303256.98</v>
      </c>
      <c r="BF10" s="7">
        <v>491299.71</v>
      </c>
      <c r="BG10" s="7">
        <v>39641.120000000003</v>
      </c>
      <c r="BH10" s="7">
        <v>307373.74</v>
      </c>
      <c r="BI10" s="7">
        <v>0</v>
      </c>
      <c r="BJ10" s="7">
        <v>0</v>
      </c>
      <c r="BK10" s="7">
        <v>1369351.92</v>
      </c>
      <c r="BL10" s="7">
        <v>250130.15</v>
      </c>
      <c r="BM10" s="7">
        <v>40302.980000000003</v>
      </c>
      <c r="BN10" s="7">
        <v>659768.65</v>
      </c>
      <c r="BO10" s="7">
        <v>459989.9</v>
      </c>
      <c r="BP10" s="53">
        <v>3921115.15</v>
      </c>
      <c r="BQ10" s="7">
        <v>227546.04</v>
      </c>
      <c r="BR10" s="7">
        <v>382271.91</v>
      </c>
      <c r="BS10" s="7">
        <v>398030.13</v>
      </c>
      <c r="BT10" s="53">
        <v>1007848.08</v>
      </c>
      <c r="BU10" s="7">
        <v>218968.75</v>
      </c>
      <c r="BV10" s="4"/>
      <c r="BW10" s="46">
        <v>930341.46</v>
      </c>
      <c r="BX10" s="7">
        <v>295440.40999999997</v>
      </c>
      <c r="BY10" s="7">
        <v>315934.48</v>
      </c>
      <c r="BZ10" s="7">
        <v>264551.67</v>
      </c>
      <c r="CA10" s="53">
        <v>875926.56</v>
      </c>
      <c r="CB10" s="7">
        <v>802353.4</v>
      </c>
      <c r="CC10" s="7">
        <v>395817.71</v>
      </c>
      <c r="CD10" s="7">
        <v>539176.1</v>
      </c>
      <c r="CE10" s="7">
        <v>38740.58</v>
      </c>
      <c r="CF10" s="7">
        <v>376148.56</v>
      </c>
      <c r="CG10" s="7">
        <v>0</v>
      </c>
      <c r="CH10" s="7">
        <v>0</v>
      </c>
      <c r="CI10" s="7">
        <v>1414994.41</v>
      </c>
      <c r="CJ10" s="7">
        <v>410822.73</v>
      </c>
      <c r="CK10" s="7">
        <v>47293.65</v>
      </c>
      <c r="CL10" s="7">
        <v>435267.44</v>
      </c>
      <c r="CM10" s="7">
        <v>407702.1</v>
      </c>
      <c r="CN10" s="53">
        <v>4065963.28</v>
      </c>
      <c r="CO10" s="7">
        <v>199997.4</v>
      </c>
      <c r="CP10" s="7">
        <v>240086.21</v>
      </c>
      <c r="CQ10" s="7">
        <v>585503.48</v>
      </c>
      <c r="CR10" s="53">
        <v>1025587.09</v>
      </c>
      <c r="CS10" s="7">
        <v>44657.36</v>
      </c>
      <c r="CT10" s="4"/>
      <c r="CU10" s="46">
        <v>1171161.6200000001</v>
      </c>
      <c r="CV10" s="7">
        <v>270430.59000000003</v>
      </c>
      <c r="CW10" s="7">
        <v>391083.31</v>
      </c>
      <c r="CX10" s="7">
        <v>270471.64</v>
      </c>
      <c r="CY10" s="53">
        <v>931985.54</v>
      </c>
      <c r="CZ10" s="7">
        <v>534400.11</v>
      </c>
      <c r="DA10" s="7">
        <v>403439.32</v>
      </c>
      <c r="DB10" s="7">
        <v>426662.16</v>
      </c>
      <c r="DC10" s="7">
        <v>32091.46</v>
      </c>
      <c r="DD10" s="7">
        <v>456974.74</v>
      </c>
      <c r="DE10" s="7">
        <v>0</v>
      </c>
      <c r="DF10" s="7">
        <v>0</v>
      </c>
      <c r="DG10" s="7">
        <v>1864868.7</v>
      </c>
      <c r="DH10" s="7">
        <v>525287.23</v>
      </c>
      <c r="DI10" s="7">
        <v>30886.87</v>
      </c>
      <c r="DJ10" s="7">
        <v>478965.61</v>
      </c>
      <c r="DK10" s="7">
        <v>720076.26</v>
      </c>
      <c r="DL10" s="53">
        <v>4939252.3499999996</v>
      </c>
      <c r="DM10" s="7">
        <v>269441.40999999997</v>
      </c>
      <c r="DN10" s="7">
        <v>383679.28</v>
      </c>
      <c r="DO10" s="7">
        <v>619455.65</v>
      </c>
      <c r="DP10" s="53">
        <v>1272576.3400000001</v>
      </c>
      <c r="DQ10" s="7">
        <v>73656.5</v>
      </c>
      <c r="DR10" s="4"/>
      <c r="DS10" s="46">
        <v>1310685.8799999999</v>
      </c>
      <c r="DT10" s="7">
        <v>270800.51</v>
      </c>
      <c r="DU10" s="7">
        <v>307855.2</v>
      </c>
      <c r="DV10" s="7">
        <v>198644.95</v>
      </c>
      <c r="DW10" s="53">
        <v>777300.66</v>
      </c>
      <c r="DX10" s="7">
        <v>696259.95</v>
      </c>
      <c r="DY10" s="7">
        <v>365283.68</v>
      </c>
      <c r="DZ10" s="7">
        <v>520931.13</v>
      </c>
      <c r="EA10" s="7">
        <v>48648.93</v>
      </c>
      <c r="EB10" s="7">
        <v>444534.93</v>
      </c>
      <c r="EC10" s="7">
        <v>0</v>
      </c>
      <c r="ED10" s="7">
        <v>0</v>
      </c>
      <c r="EE10" s="7">
        <v>1893100.6</v>
      </c>
      <c r="EF10" s="7">
        <v>559444.09</v>
      </c>
      <c r="EG10" s="7">
        <v>7238.99</v>
      </c>
      <c r="EH10" s="7">
        <v>458013.01</v>
      </c>
      <c r="EI10" s="7">
        <v>718344.45</v>
      </c>
      <c r="EJ10" s="53">
        <v>5015539.8099999996</v>
      </c>
      <c r="EK10" s="7">
        <v>254889.39</v>
      </c>
      <c r="EL10" s="7">
        <v>360326.91</v>
      </c>
      <c r="EM10" s="7">
        <v>529672.62</v>
      </c>
      <c r="EN10" s="53">
        <v>1144888.92</v>
      </c>
      <c r="EO10" s="7">
        <v>113043.74</v>
      </c>
    </row>
    <row r="11" spans="1:145" x14ac:dyDescent="0.25">
      <c r="A11" s="32" t="s">
        <v>7</v>
      </c>
      <c r="C11" s="46">
        <v>440537.35</v>
      </c>
      <c r="D11" s="7">
        <v>85960.4</v>
      </c>
      <c r="E11" s="7">
        <v>348418.38</v>
      </c>
      <c r="F11" s="7">
        <v>515464.25</v>
      </c>
      <c r="G11" s="53">
        <v>949843.03</v>
      </c>
      <c r="H11" s="7">
        <v>442526.91</v>
      </c>
      <c r="I11" s="7">
        <v>111267.65</v>
      </c>
      <c r="J11" s="7">
        <v>14144.58</v>
      </c>
      <c r="K11" s="7">
        <v>77048.63</v>
      </c>
      <c r="L11" s="7">
        <v>104181.04</v>
      </c>
      <c r="M11" s="7">
        <v>0</v>
      </c>
      <c r="N11" s="7">
        <v>35742.44</v>
      </c>
      <c r="O11" s="7">
        <v>468548.37</v>
      </c>
      <c r="P11" s="7">
        <v>303530.76</v>
      </c>
      <c r="Q11" s="7">
        <v>3798.4</v>
      </c>
      <c r="R11" s="7">
        <v>37923.089999999997</v>
      </c>
      <c r="S11" s="7">
        <v>53967.63</v>
      </c>
      <c r="T11" s="53">
        <v>1210152.5900000001</v>
      </c>
      <c r="U11" s="7">
        <v>138983.09</v>
      </c>
      <c r="V11" s="7">
        <v>36261.18</v>
      </c>
      <c r="W11" s="7">
        <v>108395.57</v>
      </c>
      <c r="X11" s="53">
        <v>283639.84000000003</v>
      </c>
      <c r="Y11" s="7">
        <v>81885.179999999993</v>
      </c>
      <c r="Z11" s="4"/>
      <c r="AA11" s="46">
        <v>473925.97</v>
      </c>
      <c r="AB11" s="7">
        <v>78136.33</v>
      </c>
      <c r="AC11" s="7">
        <v>306813.24</v>
      </c>
      <c r="AD11" s="7">
        <v>413301.19</v>
      </c>
      <c r="AE11" s="53">
        <v>798250.76</v>
      </c>
      <c r="AF11" s="7">
        <v>478200.74</v>
      </c>
      <c r="AG11" s="7">
        <v>95308.9</v>
      </c>
      <c r="AH11" s="7">
        <v>24423.34</v>
      </c>
      <c r="AI11" s="7">
        <v>140058.54</v>
      </c>
      <c r="AJ11" s="7">
        <v>108514.3</v>
      </c>
      <c r="AK11" s="7">
        <v>0</v>
      </c>
      <c r="AL11" s="7">
        <v>35897.440000000002</v>
      </c>
      <c r="AM11" s="7">
        <v>550293.66</v>
      </c>
      <c r="AN11" s="7">
        <v>321027.71000000002</v>
      </c>
      <c r="AO11" s="7">
        <v>4394.8500000000004</v>
      </c>
      <c r="AP11" s="7">
        <v>35610.97</v>
      </c>
      <c r="AQ11" s="7">
        <v>51304.95</v>
      </c>
      <c r="AR11" s="53">
        <v>1366834.66</v>
      </c>
      <c r="AS11" s="7">
        <v>119543.89</v>
      </c>
      <c r="AT11" s="7">
        <v>11166.55</v>
      </c>
      <c r="AU11" s="7">
        <v>34609.82</v>
      </c>
      <c r="AV11" s="53">
        <v>165320.26</v>
      </c>
      <c r="AW11" s="7">
        <v>93519.39</v>
      </c>
      <c r="AX11" s="4"/>
      <c r="AY11" s="46">
        <v>423352.82</v>
      </c>
      <c r="AZ11" s="7">
        <v>77993.22</v>
      </c>
      <c r="BA11" s="7">
        <v>334239.28000000003</v>
      </c>
      <c r="BB11" s="7">
        <v>454529.84</v>
      </c>
      <c r="BC11" s="53">
        <v>866762.34</v>
      </c>
      <c r="BD11" s="7">
        <v>530239.96</v>
      </c>
      <c r="BE11" s="7">
        <v>166598.13</v>
      </c>
      <c r="BF11" s="7">
        <v>40914.620000000003</v>
      </c>
      <c r="BG11" s="7">
        <v>91555.7</v>
      </c>
      <c r="BH11" s="7">
        <v>100929.19</v>
      </c>
      <c r="BI11" s="7">
        <v>0</v>
      </c>
      <c r="BJ11" s="7">
        <v>41571.360000000001</v>
      </c>
      <c r="BK11" s="7">
        <v>394076</v>
      </c>
      <c r="BL11" s="7">
        <v>249251.43</v>
      </c>
      <c r="BM11" s="7">
        <v>2154.81</v>
      </c>
      <c r="BN11" s="7">
        <v>38309.9</v>
      </c>
      <c r="BO11" s="7">
        <v>50028.98</v>
      </c>
      <c r="BP11" s="53">
        <v>1175390.1200000001</v>
      </c>
      <c r="BQ11" s="7">
        <v>81977.460000000006</v>
      </c>
      <c r="BR11" s="7">
        <v>7462.61</v>
      </c>
      <c r="BS11" s="7">
        <v>39903.46</v>
      </c>
      <c r="BT11" s="53">
        <v>129343.53</v>
      </c>
      <c r="BU11" s="7">
        <v>124428.39</v>
      </c>
      <c r="BV11" s="4"/>
      <c r="BW11" s="46">
        <v>393655.66</v>
      </c>
      <c r="BX11" s="7">
        <v>89227.49</v>
      </c>
      <c r="BY11" s="7">
        <v>292513.53999999998</v>
      </c>
      <c r="BZ11" s="7">
        <v>422210.5</v>
      </c>
      <c r="CA11" s="53">
        <v>803951.53</v>
      </c>
      <c r="CB11" s="7">
        <v>492409.46</v>
      </c>
      <c r="CC11" s="7">
        <v>118073.91</v>
      </c>
      <c r="CD11" s="7">
        <v>40311.53</v>
      </c>
      <c r="CE11" s="7">
        <v>98176.53</v>
      </c>
      <c r="CF11" s="7">
        <v>197492.16</v>
      </c>
      <c r="CG11" s="7">
        <v>2520.1799999999998</v>
      </c>
      <c r="CH11" s="7">
        <v>99665.63</v>
      </c>
      <c r="CI11" s="7">
        <v>455368.55</v>
      </c>
      <c r="CJ11" s="7">
        <v>316969.67</v>
      </c>
      <c r="CK11" s="7">
        <v>3312.31</v>
      </c>
      <c r="CL11" s="7">
        <v>26950.2</v>
      </c>
      <c r="CM11" s="7">
        <v>57938.05</v>
      </c>
      <c r="CN11" s="53">
        <v>1416778.72</v>
      </c>
      <c r="CO11" s="7">
        <v>93269.21</v>
      </c>
      <c r="CP11" s="7">
        <v>38172.46</v>
      </c>
      <c r="CQ11" s="7">
        <v>70239</v>
      </c>
      <c r="CR11" s="53">
        <v>201680.67</v>
      </c>
      <c r="CS11" s="7">
        <v>161877.78</v>
      </c>
      <c r="CT11" s="4"/>
      <c r="CU11" s="46">
        <v>380955.85</v>
      </c>
      <c r="CV11" s="7">
        <v>85639.61</v>
      </c>
      <c r="CW11" s="7">
        <v>271490.26</v>
      </c>
      <c r="CX11" s="7">
        <v>492639.86</v>
      </c>
      <c r="CY11" s="53">
        <v>849769.73</v>
      </c>
      <c r="CZ11" s="7">
        <v>581800.03</v>
      </c>
      <c r="DA11" s="7">
        <v>75713.23</v>
      </c>
      <c r="DB11" s="7">
        <v>31786.77</v>
      </c>
      <c r="DC11" s="7">
        <v>124644.8</v>
      </c>
      <c r="DD11" s="7">
        <v>166504.67000000001</v>
      </c>
      <c r="DE11" s="7">
        <v>0</v>
      </c>
      <c r="DF11" s="7">
        <v>71629.960000000006</v>
      </c>
      <c r="DG11" s="7">
        <v>478826.98</v>
      </c>
      <c r="DH11" s="7">
        <v>266168.7</v>
      </c>
      <c r="DI11" s="7">
        <v>4985.59</v>
      </c>
      <c r="DJ11" s="7">
        <v>27963.13</v>
      </c>
      <c r="DK11" s="7">
        <v>74110.679999999993</v>
      </c>
      <c r="DL11" s="53">
        <v>1322334.51</v>
      </c>
      <c r="DM11" s="7">
        <v>124405.98</v>
      </c>
      <c r="DN11" s="7">
        <v>44193</v>
      </c>
      <c r="DO11" s="7">
        <v>43474.49</v>
      </c>
      <c r="DP11" s="53">
        <v>212073.47</v>
      </c>
      <c r="DQ11" s="7">
        <v>137750.29</v>
      </c>
      <c r="DR11" s="4"/>
      <c r="DS11" s="46">
        <v>359718.62</v>
      </c>
      <c r="DT11" s="7">
        <v>72077.460000000006</v>
      </c>
      <c r="DU11" s="7">
        <v>319761.14</v>
      </c>
      <c r="DV11" s="7">
        <v>449629.31</v>
      </c>
      <c r="DW11" s="53">
        <v>841467.91</v>
      </c>
      <c r="DX11" s="7">
        <v>588145.54</v>
      </c>
      <c r="DY11" s="7">
        <v>116483.17</v>
      </c>
      <c r="DZ11" s="7">
        <v>37185.589999999997</v>
      </c>
      <c r="EA11" s="7">
        <v>106146.31</v>
      </c>
      <c r="EB11" s="7">
        <v>240622.45</v>
      </c>
      <c r="EC11" s="7">
        <v>121.08</v>
      </c>
      <c r="ED11" s="7">
        <v>70756.600000000006</v>
      </c>
      <c r="EE11" s="7">
        <v>419010.81</v>
      </c>
      <c r="EF11" s="7">
        <v>326722.18</v>
      </c>
      <c r="EG11" s="7">
        <v>31893.39</v>
      </c>
      <c r="EH11" s="7">
        <v>31378.52</v>
      </c>
      <c r="EI11" s="7">
        <v>56255.06</v>
      </c>
      <c r="EJ11" s="53">
        <v>1436575.16</v>
      </c>
      <c r="EK11" s="7">
        <v>9639.35</v>
      </c>
      <c r="EL11" s="7">
        <v>9911.0400000000009</v>
      </c>
      <c r="EM11" s="7">
        <v>64217.73</v>
      </c>
      <c r="EN11" s="53">
        <v>83768.12</v>
      </c>
      <c r="EO11" s="7">
        <v>57661.3</v>
      </c>
    </row>
    <row r="12" spans="1:145" x14ac:dyDescent="0.25">
      <c r="A12" s="32" t="s">
        <v>8</v>
      </c>
      <c r="C12" s="46">
        <v>249547.17</v>
      </c>
      <c r="D12" s="7">
        <v>105052.09</v>
      </c>
      <c r="E12" s="7">
        <v>81009.119999999995</v>
      </c>
      <c r="F12" s="7">
        <v>14.97</v>
      </c>
      <c r="G12" s="53">
        <v>186076.18</v>
      </c>
      <c r="H12" s="7">
        <v>64462.51</v>
      </c>
      <c r="I12" s="7">
        <v>4917.1899999999996</v>
      </c>
      <c r="J12" s="7">
        <v>5060.7700000000004</v>
      </c>
      <c r="K12" s="7">
        <v>96.62</v>
      </c>
      <c r="L12" s="7">
        <v>0</v>
      </c>
      <c r="M12" s="7">
        <v>0</v>
      </c>
      <c r="N12" s="7">
        <v>5420.73</v>
      </c>
      <c r="O12" s="7">
        <v>16644.43</v>
      </c>
      <c r="P12" s="7">
        <v>43437.37</v>
      </c>
      <c r="Q12" s="7">
        <v>228.91</v>
      </c>
      <c r="R12" s="7">
        <v>5242.05</v>
      </c>
      <c r="S12" s="7">
        <v>174432.28</v>
      </c>
      <c r="T12" s="53">
        <v>255480.35</v>
      </c>
      <c r="U12" s="7">
        <v>44.69</v>
      </c>
      <c r="V12" s="7">
        <v>18471.8</v>
      </c>
      <c r="W12" s="7">
        <v>16523.07</v>
      </c>
      <c r="X12" s="53">
        <v>35039.56</v>
      </c>
      <c r="Y12" s="7">
        <v>17797.009999999998</v>
      </c>
      <c r="Z12" s="4"/>
      <c r="AA12" s="46">
        <v>234581.7</v>
      </c>
      <c r="AB12" s="7">
        <v>115138.1</v>
      </c>
      <c r="AC12" s="7">
        <v>87195.82</v>
      </c>
      <c r="AD12" s="7">
        <v>0</v>
      </c>
      <c r="AE12" s="53">
        <v>202333.92</v>
      </c>
      <c r="AF12" s="7">
        <v>47220.36</v>
      </c>
      <c r="AG12" s="7">
        <v>4653.1899999999996</v>
      </c>
      <c r="AH12" s="7">
        <v>6672.47</v>
      </c>
      <c r="AI12" s="7">
        <v>0</v>
      </c>
      <c r="AJ12" s="7">
        <v>337.5</v>
      </c>
      <c r="AK12" s="7">
        <v>0</v>
      </c>
      <c r="AL12" s="7">
        <v>0</v>
      </c>
      <c r="AM12" s="7">
        <v>23623.33</v>
      </c>
      <c r="AN12" s="7">
        <v>46627.7</v>
      </c>
      <c r="AO12" s="7">
        <v>2966.27</v>
      </c>
      <c r="AP12" s="7">
        <v>11394.22</v>
      </c>
      <c r="AQ12" s="7">
        <v>135875.82</v>
      </c>
      <c r="AR12" s="53">
        <v>232150.5</v>
      </c>
      <c r="AS12" s="7">
        <v>0</v>
      </c>
      <c r="AT12" s="7">
        <v>14117.76</v>
      </c>
      <c r="AU12" s="7">
        <v>33263.25</v>
      </c>
      <c r="AV12" s="53">
        <v>47381.01</v>
      </c>
      <c r="AW12" s="7">
        <v>50260.95</v>
      </c>
      <c r="AX12" s="4"/>
      <c r="AY12" s="46">
        <v>263944.15000000002</v>
      </c>
      <c r="AZ12" s="7">
        <v>116105.83</v>
      </c>
      <c r="BA12" s="7">
        <v>97098.21</v>
      </c>
      <c r="BB12" s="7">
        <v>0</v>
      </c>
      <c r="BC12" s="53">
        <v>213204.04</v>
      </c>
      <c r="BD12" s="7">
        <v>42737.54</v>
      </c>
      <c r="BE12" s="7">
        <v>5649.51</v>
      </c>
      <c r="BF12" s="7">
        <v>7613.65</v>
      </c>
      <c r="BG12" s="7">
        <v>0</v>
      </c>
      <c r="BH12" s="7">
        <v>0</v>
      </c>
      <c r="BI12" s="7">
        <v>0</v>
      </c>
      <c r="BJ12" s="7">
        <v>8091.51</v>
      </c>
      <c r="BK12" s="7">
        <v>42826.38</v>
      </c>
      <c r="BL12" s="7">
        <v>48978.79</v>
      </c>
      <c r="BM12" s="7">
        <v>1490.93</v>
      </c>
      <c r="BN12" s="7">
        <v>35171.269999999997</v>
      </c>
      <c r="BO12" s="7">
        <v>134226</v>
      </c>
      <c r="BP12" s="53">
        <v>284048.03999999998</v>
      </c>
      <c r="BQ12" s="7">
        <v>0</v>
      </c>
      <c r="BR12" s="7">
        <v>13862.88</v>
      </c>
      <c r="BS12" s="7">
        <v>69134.48</v>
      </c>
      <c r="BT12" s="53">
        <v>82997.36</v>
      </c>
      <c r="BU12" s="7">
        <v>60396.36</v>
      </c>
      <c r="BV12" s="4"/>
      <c r="BW12" s="46">
        <v>281314.28999999998</v>
      </c>
      <c r="BX12" s="7">
        <v>116034.92</v>
      </c>
      <c r="BY12" s="7">
        <v>93787.32</v>
      </c>
      <c r="BZ12" s="7">
        <v>0</v>
      </c>
      <c r="CA12" s="53">
        <v>209822.24</v>
      </c>
      <c r="CB12" s="7">
        <v>52013.16</v>
      </c>
      <c r="CC12" s="7">
        <v>1307.0899999999999</v>
      </c>
      <c r="CD12" s="7">
        <v>9524.41</v>
      </c>
      <c r="CE12" s="7">
        <v>0</v>
      </c>
      <c r="CF12" s="7">
        <v>1460</v>
      </c>
      <c r="CG12" s="7">
        <v>0</v>
      </c>
      <c r="CH12" s="7">
        <v>11133.59</v>
      </c>
      <c r="CI12" s="7">
        <v>17401.46</v>
      </c>
      <c r="CJ12" s="7">
        <v>33138.58</v>
      </c>
      <c r="CK12" s="7">
        <v>378.4</v>
      </c>
      <c r="CL12" s="7">
        <v>9103.57</v>
      </c>
      <c r="CM12" s="7">
        <v>159786.54999999999</v>
      </c>
      <c r="CN12" s="53">
        <v>243233.65</v>
      </c>
      <c r="CO12" s="7">
        <v>0</v>
      </c>
      <c r="CP12" s="7">
        <v>17111.91</v>
      </c>
      <c r="CQ12" s="7">
        <v>37094.379999999997</v>
      </c>
      <c r="CR12" s="53">
        <v>54206.29</v>
      </c>
      <c r="CS12" s="7">
        <v>26940.31</v>
      </c>
      <c r="CT12" s="4"/>
      <c r="CU12" s="46">
        <v>312299.88</v>
      </c>
      <c r="CV12" s="7">
        <v>117460.55</v>
      </c>
      <c r="CW12" s="7">
        <v>71479.759999999995</v>
      </c>
      <c r="CX12" s="7">
        <v>0</v>
      </c>
      <c r="CY12" s="53">
        <v>188940.31</v>
      </c>
      <c r="CZ12" s="7">
        <v>61537.18</v>
      </c>
      <c r="DA12" s="7">
        <v>4554.7</v>
      </c>
      <c r="DB12" s="7">
        <v>16049.16</v>
      </c>
      <c r="DC12" s="7">
        <v>0</v>
      </c>
      <c r="DD12" s="7">
        <v>0</v>
      </c>
      <c r="DE12" s="7">
        <v>0</v>
      </c>
      <c r="DF12" s="7">
        <v>11586.36</v>
      </c>
      <c r="DG12" s="7">
        <v>18356.59</v>
      </c>
      <c r="DH12" s="7">
        <v>78207.06</v>
      </c>
      <c r="DI12" s="7">
        <v>0</v>
      </c>
      <c r="DJ12" s="7">
        <v>1331.13</v>
      </c>
      <c r="DK12" s="7">
        <v>84402.53</v>
      </c>
      <c r="DL12" s="53">
        <v>214487.53</v>
      </c>
      <c r="DM12" s="7">
        <v>0</v>
      </c>
      <c r="DN12" s="7">
        <v>20543</v>
      </c>
      <c r="DO12" s="7">
        <v>25432.75</v>
      </c>
      <c r="DP12" s="53">
        <v>45975.75</v>
      </c>
      <c r="DQ12" s="7">
        <v>21062.26</v>
      </c>
      <c r="DR12" s="4"/>
      <c r="DS12" s="46">
        <v>336890.4</v>
      </c>
      <c r="DT12" s="7">
        <v>116587.56</v>
      </c>
      <c r="DU12" s="7">
        <v>75069.259999999995</v>
      </c>
      <c r="DV12" s="7">
        <v>0</v>
      </c>
      <c r="DW12" s="53">
        <v>191656.82</v>
      </c>
      <c r="DX12" s="7">
        <v>64445.1</v>
      </c>
      <c r="DY12" s="7">
        <v>889.93</v>
      </c>
      <c r="DZ12" s="7">
        <v>12992.27</v>
      </c>
      <c r="EA12" s="7">
        <v>0</v>
      </c>
      <c r="EB12" s="7">
        <v>0</v>
      </c>
      <c r="EC12" s="7">
        <v>0</v>
      </c>
      <c r="ED12" s="7">
        <v>11705.62</v>
      </c>
      <c r="EE12" s="7">
        <v>16906.71</v>
      </c>
      <c r="EF12" s="7">
        <v>106332.72</v>
      </c>
      <c r="EG12" s="7">
        <v>3060</v>
      </c>
      <c r="EH12" s="7">
        <v>403.95</v>
      </c>
      <c r="EI12" s="7">
        <v>116558.56</v>
      </c>
      <c r="EJ12" s="53">
        <v>268849.76</v>
      </c>
      <c r="EK12" s="7">
        <v>0</v>
      </c>
      <c r="EL12" s="7">
        <v>23563</v>
      </c>
      <c r="EM12" s="7">
        <v>31337.27</v>
      </c>
      <c r="EN12" s="53">
        <v>54900.27</v>
      </c>
      <c r="EO12" s="7">
        <v>44284.83</v>
      </c>
    </row>
    <row r="13" spans="1:145" x14ac:dyDescent="0.25">
      <c r="A13" s="32" t="s">
        <v>9</v>
      </c>
      <c r="C13" s="46">
        <v>80401.11</v>
      </c>
      <c r="D13" s="7">
        <v>41027.29</v>
      </c>
      <c r="E13" s="7">
        <v>7009.77</v>
      </c>
      <c r="F13" s="7">
        <v>0</v>
      </c>
      <c r="G13" s="53">
        <v>48037.06</v>
      </c>
      <c r="H13" s="7">
        <v>0</v>
      </c>
      <c r="I13" s="7">
        <v>162956.96</v>
      </c>
      <c r="J13" s="7">
        <v>63380.92</v>
      </c>
      <c r="K13" s="7">
        <v>0</v>
      </c>
      <c r="L13" s="7">
        <v>0</v>
      </c>
      <c r="M13" s="7">
        <v>0</v>
      </c>
      <c r="N13" s="7">
        <v>2480.9699999999998</v>
      </c>
      <c r="O13" s="7">
        <v>0</v>
      </c>
      <c r="P13" s="7">
        <v>0</v>
      </c>
      <c r="Q13" s="7">
        <v>0</v>
      </c>
      <c r="R13" s="7">
        <v>0</v>
      </c>
      <c r="S13" s="7">
        <v>0</v>
      </c>
      <c r="T13" s="53">
        <v>228818.85</v>
      </c>
      <c r="U13" s="7">
        <v>2030.44</v>
      </c>
      <c r="V13" s="7">
        <v>50</v>
      </c>
      <c r="W13" s="7">
        <v>0</v>
      </c>
      <c r="X13" s="53">
        <v>2080.44</v>
      </c>
      <c r="Y13" s="7">
        <v>0</v>
      </c>
      <c r="Z13" s="4"/>
      <c r="AA13" s="46">
        <v>71976.98</v>
      </c>
      <c r="AB13" s="7">
        <v>41226.620000000003</v>
      </c>
      <c r="AC13" s="7">
        <v>392.43</v>
      </c>
      <c r="AD13" s="7">
        <v>0</v>
      </c>
      <c r="AE13" s="53">
        <v>41619.050000000003</v>
      </c>
      <c r="AF13" s="7">
        <v>0</v>
      </c>
      <c r="AG13" s="7">
        <v>164676.78</v>
      </c>
      <c r="AH13" s="7">
        <v>-774.7</v>
      </c>
      <c r="AI13" s="7">
        <v>0</v>
      </c>
      <c r="AJ13" s="7">
        <v>0</v>
      </c>
      <c r="AK13" s="7">
        <v>0</v>
      </c>
      <c r="AL13" s="7">
        <v>2495.85</v>
      </c>
      <c r="AM13" s="7">
        <v>0</v>
      </c>
      <c r="AN13" s="7">
        <v>0</v>
      </c>
      <c r="AO13" s="7">
        <v>0</v>
      </c>
      <c r="AP13" s="7">
        <v>0</v>
      </c>
      <c r="AQ13" s="7">
        <v>0</v>
      </c>
      <c r="AR13" s="53">
        <v>166397.93</v>
      </c>
      <c r="AS13" s="7">
        <v>2281.09</v>
      </c>
      <c r="AT13" s="7">
        <v>50</v>
      </c>
      <c r="AU13" s="7">
        <v>0</v>
      </c>
      <c r="AV13" s="53">
        <v>2331.09</v>
      </c>
      <c r="AW13" s="7">
        <v>306.57</v>
      </c>
      <c r="AX13" s="4"/>
      <c r="AY13" s="46">
        <v>81433.350000000006</v>
      </c>
      <c r="AZ13" s="7">
        <v>41011.910000000003</v>
      </c>
      <c r="BA13" s="7">
        <v>915.13</v>
      </c>
      <c r="BB13" s="7">
        <v>0</v>
      </c>
      <c r="BC13" s="53">
        <v>41927.040000000001</v>
      </c>
      <c r="BD13" s="7">
        <v>0</v>
      </c>
      <c r="BE13" s="7">
        <v>148520.24</v>
      </c>
      <c r="BF13" s="7">
        <v>26074.400000000001</v>
      </c>
      <c r="BG13" s="7">
        <v>0</v>
      </c>
      <c r="BH13" s="7">
        <v>0</v>
      </c>
      <c r="BI13" s="7">
        <v>0</v>
      </c>
      <c r="BJ13" s="7">
        <v>3356</v>
      </c>
      <c r="BK13" s="7">
        <v>0</v>
      </c>
      <c r="BL13" s="7">
        <v>0</v>
      </c>
      <c r="BM13" s="7">
        <v>0</v>
      </c>
      <c r="BN13" s="7">
        <v>0</v>
      </c>
      <c r="BO13" s="7">
        <v>0</v>
      </c>
      <c r="BP13" s="53">
        <v>177950.64</v>
      </c>
      <c r="BQ13" s="7">
        <v>2394.2600000000002</v>
      </c>
      <c r="BR13" s="7">
        <v>59.99</v>
      </c>
      <c r="BS13" s="7">
        <v>0</v>
      </c>
      <c r="BT13" s="53">
        <v>2454.25</v>
      </c>
      <c r="BU13" s="7">
        <v>0</v>
      </c>
      <c r="BV13" s="4"/>
      <c r="BW13" s="46">
        <v>87002.58</v>
      </c>
      <c r="BX13" s="7">
        <v>42695.48</v>
      </c>
      <c r="BY13" s="7">
        <v>172.08</v>
      </c>
      <c r="BZ13" s="7">
        <v>0</v>
      </c>
      <c r="CA13" s="53">
        <v>42867.56</v>
      </c>
      <c r="CB13" s="7">
        <v>0</v>
      </c>
      <c r="CC13" s="7">
        <v>151348.76</v>
      </c>
      <c r="CD13" s="7">
        <v>54416.959999999999</v>
      </c>
      <c r="CE13" s="7">
        <v>0</v>
      </c>
      <c r="CF13" s="7">
        <v>0</v>
      </c>
      <c r="CG13" s="7">
        <v>0</v>
      </c>
      <c r="CH13" s="7">
        <v>4661.75</v>
      </c>
      <c r="CI13" s="7">
        <v>0</v>
      </c>
      <c r="CJ13" s="7">
        <v>0</v>
      </c>
      <c r="CK13" s="7">
        <v>0</v>
      </c>
      <c r="CL13" s="7">
        <v>0</v>
      </c>
      <c r="CM13" s="7">
        <v>0</v>
      </c>
      <c r="CN13" s="53">
        <v>210427.47</v>
      </c>
      <c r="CO13" s="7">
        <v>1062.9100000000001</v>
      </c>
      <c r="CP13" s="7">
        <v>350</v>
      </c>
      <c r="CQ13" s="7">
        <v>0</v>
      </c>
      <c r="CR13" s="53">
        <v>1412.91</v>
      </c>
      <c r="CS13" s="7">
        <v>0</v>
      </c>
      <c r="CT13" s="4"/>
      <c r="CU13" s="46">
        <v>77786.94</v>
      </c>
      <c r="CV13" s="7">
        <v>44404.63</v>
      </c>
      <c r="CW13" s="7">
        <v>619.75</v>
      </c>
      <c r="CX13" s="7">
        <v>0</v>
      </c>
      <c r="CY13" s="53">
        <v>45024.38</v>
      </c>
      <c r="CZ13" s="7">
        <v>3638.5</v>
      </c>
      <c r="DA13" s="7">
        <v>70101.14</v>
      </c>
      <c r="DB13" s="7">
        <v>49185.65</v>
      </c>
      <c r="DC13" s="7">
        <v>0</v>
      </c>
      <c r="DD13" s="7">
        <v>0</v>
      </c>
      <c r="DE13" s="7">
        <v>0</v>
      </c>
      <c r="DF13" s="7">
        <v>7215.88</v>
      </c>
      <c r="DG13" s="7">
        <v>20520.71</v>
      </c>
      <c r="DH13" s="7">
        <v>0</v>
      </c>
      <c r="DI13" s="7">
        <v>0</v>
      </c>
      <c r="DJ13" s="7">
        <v>0</v>
      </c>
      <c r="DK13" s="7">
        <v>0</v>
      </c>
      <c r="DL13" s="53">
        <v>147023.38</v>
      </c>
      <c r="DM13" s="7">
        <v>2303.63</v>
      </c>
      <c r="DN13" s="7">
        <v>50</v>
      </c>
      <c r="DO13" s="7">
        <v>0</v>
      </c>
      <c r="DP13" s="53">
        <v>2353.63</v>
      </c>
      <c r="DQ13" s="7">
        <v>1847.25</v>
      </c>
      <c r="DR13" s="4"/>
      <c r="DS13" s="46">
        <v>64020.17</v>
      </c>
      <c r="DT13" s="7">
        <v>0</v>
      </c>
      <c r="DU13" s="7">
        <v>6617.18</v>
      </c>
      <c r="DV13" s="7">
        <v>0</v>
      </c>
      <c r="DW13" s="53">
        <v>6617.18</v>
      </c>
      <c r="DX13" s="7">
        <v>4741.58</v>
      </c>
      <c r="DY13" s="473">
        <v>92169.64</v>
      </c>
      <c r="DZ13" s="473">
        <v>20270</v>
      </c>
      <c r="EA13" s="473">
        <v>0</v>
      </c>
      <c r="EB13" s="473">
        <v>0</v>
      </c>
      <c r="EC13" s="473">
        <v>0</v>
      </c>
      <c r="ED13" s="473">
        <v>4784.42</v>
      </c>
      <c r="EE13" s="473">
        <v>34629.83</v>
      </c>
      <c r="EF13" s="473">
        <v>0</v>
      </c>
      <c r="EG13" s="473">
        <v>0</v>
      </c>
      <c r="EH13" s="473">
        <v>0</v>
      </c>
      <c r="EI13" s="473">
        <v>0</v>
      </c>
      <c r="EJ13" s="237">
        <v>151853.89000000001</v>
      </c>
      <c r="EK13" s="7">
        <v>3709.25</v>
      </c>
      <c r="EL13" s="7">
        <v>3010.32</v>
      </c>
      <c r="EM13" s="7">
        <v>0</v>
      </c>
      <c r="EN13" s="53">
        <v>6719.57</v>
      </c>
      <c r="EO13" s="7">
        <v>2839.14</v>
      </c>
    </row>
    <row r="14" spans="1:145" x14ac:dyDescent="0.25">
      <c r="A14" s="32" t="s">
        <v>10</v>
      </c>
      <c r="C14" s="46">
        <v>181308.44</v>
      </c>
      <c r="D14" s="7">
        <v>179.04</v>
      </c>
      <c r="E14" s="7">
        <v>1555</v>
      </c>
      <c r="F14" s="7">
        <v>801.29</v>
      </c>
      <c r="G14" s="53">
        <v>2535.33</v>
      </c>
      <c r="H14" s="7">
        <v>12114</v>
      </c>
      <c r="I14" s="7">
        <v>0</v>
      </c>
      <c r="J14" s="7">
        <v>0</v>
      </c>
      <c r="K14" s="7">
        <v>0</v>
      </c>
      <c r="L14" s="7">
        <v>0</v>
      </c>
      <c r="M14" s="7">
        <v>0</v>
      </c>
      <c r="N14" s="7">
        <v>0</v>
      </c>
      <c r="O14" s="7">
        <v>3803</v>
      </c>
      <c r="P14" s="7">
        <v>0</v>
      </c>
      <c r="Q14" s="7">
        <v>0</v>
      </c>
      <c r="R14" s="7">
        <v>8069</v>
      </c>
      <c r="S14" s="7">
        <v>1800</v>
      </c>
      <c r="T14" s="53">
        <v>13672</v>
      </c>
      <c r="U14" s="7">
        <v>0</v>
      </c>
      <c r="V14" s="7">
        <v>0</v>
      </c>
      <c r="W14" s="7">
        <v>4306.3900000000003</v>
      </c>
      <c r="X14" s="53">
        <v>4306.3900000000003</v>
      </c>
      <c r="Y14" s="7">
        <v>6436.5</v>
      </c>
      <c r="Z14" s="4"/>
      <c r="AA14" s="46">
        <v>190010.41</v>
      </c>
      <c r="AB14" s="7">
        <v>0</v>
      </c>
      <c r="AC14" s="7">
        <v>0</v>
      </c>
      <c r="AD14" s="7">
        <v>0</v>
      </c>
      <c r="AE14" s="53">
        <v>0</v>
      </c>
      <c r="AF14" s="7">
        <v>17127.5</v>
      </c>
      <c r="AG14" s="7">
        <v>0</v>
      </c>
      <c r="AH14" s="7">
        <v>0</v>
      </c>
      <c r="AI14" s="7">
        <v>0</v>
      </c>
      <c r="AJ14" s="7">
        <v>0</v>
      </c>
      <c r="AK14" s="7">
        <v>0</v>
      </c>
      <c r="AL14" s="7">
        <v>0</v>
      </c>
      <c r="AM14" s="7">
        <v>5553</v>
      </c>
      <c r="AN14" s="7">
        <v>0</v>
      </c>
      <c r="AO14" s="7">
        <v>0</v>
      </c>
      <c r="AP14" s="7">
        <v>7720.5</v>
      </c>
      <c r="AQ14" s="7">
        <v>325</v>
      </c>
      <c r="AR14" s="53">
        <v>13598.5</v>
      </c>
      <c r="AS14" s="7">
        <v>0</v>
      </c>
      <c r="AT14" s="7">
        <v>0</v>
      </c>
      <c r="AU14" s="7">
        <v>6846.95</v>
      </c>
      <c r="AV14" s="53">
        <v>6846.95</v>
      </c>
      <c r="AW14" s="7">
        <v>5675.5</v>
      </c>
      <c r="AX14" s="4"/>
      <c r="AY14" s="46">
        <v>205335.67999999999</v>
      </c>
      <c r="AZ14" s="7">
        <v>0</v>
      </c>
      <c r="BA14" s="7">
        <v>11979.3</v>
      </c>
      <c r="BB14" s="7">
        <v>0</v>
      </c>
      <c r="BC14" s="53">
        <v>11979.3</v>
      </c>
      <c r="BD14" s="7">
        <v>9577</v>
      </c>
      <c r="BE14" s="7">
        <v>0</v>
      </c>
      <c r="BF14" s="7">
        <v>0</v>
      </c>
      <c r="BG14" s="7">
        <v>0</v>
      </c>
      <c r="BH14" s="7">
        <v>0</v>
      </c>
      <c r="BI14" s="7">
        <v>0</v>
      </c>
      <c r="BJ14" s="7">
        <v>0</v>
      </c>
      <c r="BK14" s="7">
        <v>3910</v>
      </c>
      <c r="BL14" s="7">
        <v>0</v>
      </c>
      <c r="BM14" s="7">
        <v>0</v>
      </c>
      <c r="BN14" s="7">
        <v>5267.63</v>
      </c>
      <c r="BO14" s="7">
        <v>1914.75</v>
      </c>
      <c r="BP14" s="53">
        <v>11092.38</v>
      </c>
      <c r="BQ14" s="7">
        <v>0</v>
      </c>
      <c r="BR14" s="7">
        <v>0</v>
      </c>
      <c r="BS14" s="7">
        <v>3633.16</v>
      </c>
      <c r="BT14" s="53">
        <v>3633.16</v>
      </c>
      <c r="BU14" s="7">
        <v>3913</v>
      </c>
      <c r="BV14" s="4"/>
      <c r="BW14" s="46">
        <v>200842.43</v>
      </c>
      <c r="BX14" s="7">
        <v>0</v>
      </c>
      <c r="BY14" s="7">
        <v>6489.59</v>
      </c>
      <c r="BZ14" s="7">
        <v>0</v>
      </c>
      <c r="CA14" s="53">
        <v>6489.59</v>
      </c>
      <c r="CB14" s="7">
        <v>6175</v>
      </c>
      <c r="CC14" s="7">
        <v>0</v>
      </c>
      <c r="CD14" s="7">
        <v>0</v>
      </c>
      <c r="CE14" s="7">
        <v>0</v>
      </c>
      <c r="CF14" s="7">
        <v>0</v>
      </c>
      <c r="CG14" s="7">
        <v>0</v>
      </c>
      <c r="CH14" s="7">
        <v>0</v>
      </c>
      <c r="CI14" s="7">
        <v>5816.85</v>
      </c>
      <c r="CJ14" s="7">
        <v>0</v>
      </c>
      <c r="CK14" s="7">
        <v>0</v>
      </c>
      <c r="CL14" s="7">
        <v>8113.16</v>
      </c>
      <c r="CM14" s="7">
        <v>1370.65</v>
      </c>
      <c r="CN14" s="53">
        <v>15300.66</v>
      </c>
      <c r="CO14" s="7">
        <v>0</v>
      </c>
      <c r="CP14" s="7">
        <v>0</v>
      </c>
      <c r="CQ14" s="7">
        <v>24765.25</v>
      </c>
      <c r="CR14" s="53">
        <v>24765.25</v>
      </c>
      <c r="CS14" s="7">
        <v>5321.5</v>
      </c>
      <c r="CT14" s="4"/>
      <c r="CU14" s="46">
        <v>208433.18</v>
      </c>
      <c r="CV14" s="7">
        <v>0</v>
      </c>
      <c r="CW14" s="7">
        <v>3296.15</v>
      </c>
      <c r="CX14" s="7">
        <v>0</v>
      </c>
      <c r="CY14" s="53">
        <v>3296.15</v>
      </c>
      <c r="CZ14" s="7">
        <v>7170</v>
      </c>
      <c r="DA14" s="7">
        <v>0</v>
      </c>
      <c r="DB14" s="7">
        <v>0</v>
      </c>
      <c r="DC14" s="7">
        <v>0</v>
      </c>
      <c r="DD14" s="7">
        <v>0</v>
      </c>
      <c r="DE14" s="7">
        <v>0</v>
      </c>
      <c r="DF14" s="7">
        <v>0</v>
      </c>
      <c r="DG14" s="7">
        <v>6832.68</v>
      </c>
      <c r="DH14" s="7">
        <v>0</v>
      </c>
      <c r="DI14" s="7">
        <v>0</v>
      </c>
      <c r="DJ14" s="7">
        <v>12709.47</v>
      </c>
      <c r="DK14" s="7">
        <v>1936.5</v>
      </c>
      <c r="DL14" s="53">
        <v>21478.65</v>
      </c>
      <c r="DM14" s="7">
        <v>0</v>
      </c>
      <c r="DN14" s="7">
        <v>1052.24</v>
      </c>
      <c r="DO14" s="7">
        <v>5987.86</v>
      </c>
      <c r="DP14" s="53">
        <v>7040.1</v>
      </c>
      <c r="DQ14" s="7">
        <v>6487.96</v>
      </c>
      <c r="DR14" s="4"/>
      <c r="DS14" s="46">
        <v>205191.29</v>
      </c>
      <c r="DT14" s="7">
        <v>0</v>
      </c>
      <c r="DU14" s="7">
        <v>2609.1</v>
      </c>
      <c r="DV14" s="7">
        <v>0</v>
      </c>
      <c r="DW14" s="53">
        <v>2609.1</v>
      </c>
      <c r="DX14" s="7">
        <v>6950</v>
      </c>
      <c r="DY14" s="7">
        <v>0</v>
      </c>
      <c r="DZ14" s="7">
        <v>0</v>
      </c>
      <c r="EA14" s="7">
        <v>0</v>
      </c>
      <c r="EB14" s="7">
        <v>0</v>
      </c>
      <c r="EC14" s="7">
        <v>0</v>
      </c>
      <c r="ED14" s="7">
        <v>0</v>
      </c>
      <c r="EE14" s="7">
        <v>7241.76</v>
      </c>
      <c r="EF14" s="7">
        <v>0</v>
      </c>
      <c r="EG14" s="7">
        <v>0</v>
      </c>
      <c r="EH14" s="7">
        <v>8667.01</v>
      </c>
      <c r="EI14" s="7">
        <v>1675.5</v>
      </c>
      <c r="EJ14" s="53">
        <v>17584.27</v>
      </c>
      <c r="EK14" s="7">
        <v>0</v>
      </c>
      <c r="EL14" s="7">
        <v>1072.17</v>
      </c>
      <c r="EM14" s="7">
        <v>10543.83</v>
      </c>
      <c r="EN14" s="53">
        <v>11616</v>
      </c>
      <c r="EO14" s="7">
        <v>7174.02</v>
      </c>
    </row>
    <row r="15" spans="1:145" x14ac:dyDescent="0.25">
      <c r="A15" s="32" t="s">
        <v>11</v>
      </c>
      <c r="C15" s="46">
        <v>247438.75</v>
      </c>
      <c r="D15" s="7">
        <v>73635.83</v>
      </c>
      <c r="E15" s="7">
        <v>16060</v>
      </c>
      <c r="F15" s="7">
        <v>132405.85</v>
      </c>
      <c r="G15" s="53">
        <v>222101.68</v>
      </c>
      <c r="H15" s="7">
        <v>64818.92</v>
      </c>
      <c r="I15" s="7">
        <v>14131.39</v>
      </c>
      <c r="J15" s="7">
        <v>723.21</v>
      </c>
      <c r="K15" s="7">
        <v>206784.92</v>
      </c>
      <c r="L15" s="7">
        <v>0</v>
      </c>
      <c r="M15" s="7">
        <v>0</v>
      </c>
      <c r="N15" s="7">
        <v>9113.1</v>
      </c>
      <c r="O15" s="7">
        <v>122561.37</v>
      </c>
      <c r="P15" s="7">
        <v>55453.58</v>
      </c>
      <c r="Q15" s="7">
        <v>0</v>
      </c>
      <c r="R15" s="7">
        <v>89246.83</v>
      </c>
      <c r="S15" s="7">
        <v>101913.43</v>
      </c>
      <c r="T15" s="53">
        <v>599927.82999999996</v>
      </c>
      <c r="U15" s="7">
        <v>620.49</v>
      </c>
      <c r="V15" s="7">
        <v>0</v>
      </c>
      <c r="W15" s="7">
        <v>0</v>
      </c>
      <c r="X15" s="53">
        <v>620.49</v>
      </c>
      <c r="Y15" s="7">
        <v>32848.9</v>
      </c>
      <c r="Z15" s="4"/>
      <c r="AA15" s="46">
        <v>395631.51</v>
      </c>
      <c r="AB15" s="7">
        <v>62496.51</v>
      </c>
      <c r="AC15" s="7">
        <v>16892.439999999999</v>
      </c>
      <c r="AD15" s="7">
        <v>165199.09</v>
      </c>
      <c r="AE15" s="53">
        <v>244588.04</v>
      </c>
      <c r="AF15" s="7">
        <v>59604.82</v>
      </c>
      <c r="AG15" s="7">
        <v>21775.03</v>
      </c>
      <c r="AH15" s="7">
        <v>-723.21</v>
      </c>
      <c r="AI15" s="7">
        <v>155928.51999999999</v>
      </c>
      <c r="AJ15" s="7">
        <v>0</v>
      </c>
      <c r="AK15" s="7">
        <v>0</v>
      </c>
      <c r="AL15" s="7">
        <v>29676.22</v>
      </c>
      <c r="AM15" s="7">
        <v>151797.64000000001</v>
      </c>
      <c r="AN15" s="7">
        <v>70283.87</v>
      </c>
      <c r="AO15" s="7">
        <v>0</v>
      </c>
      <c r="AP15" s="7">
        <v>76419.95</v>
      </c>
      <c r="AQ15" s="7">
        <v>112910.59</v>
      </c>
      <c r="AR15" s="53">
        <v>618068.61</v>
      </c>
      <c r="AS15" s="7">
        <v>8567.44</v>
      </c>
      <c r="AT15" s="7">
        <v>0</v>
      </c>
      <c r="AU15" s="7">
        <v>0</v>
      </c>
      <c r="AV15" s="53">
        <v>8567.44</v>
      </c>
      <c r="AW15" s="7">
        <v>23900.37</v>
      </c>
      <c r="AX15" s="4"/>
      <c r="AY15" s="46">
        <v>285257.63</v>
      </c>
      <c r="AZ15" s="7">
        <v>60289.45</v>
      </c>
      <c r="BA15" s="7">
        <v>18112.580000000002</v>
      </c>
      <c r="BB15" s="7">
        <v>168034.94</v>
      </c>
      <c r="BC15" s="53">
        <v>246436.97</v>
      </c>
      <c r="BD15" s="7">
        <v>54099.03</v>
      </c>
      <c r="BE15" s="7">
        <v>30447.17</v>
      </c>
      <c r="BF15" s="7">
        <v>0</v>
      </c>
      <c r="BG15" s="7">
        <v>201011.12</v>
      </c>
      <c r="BH15" s="7">
        <v>0</v>
      </c>
      <c r="BI15" s="7">
        <v>0</v>
      </c>
      <c r="BJ15" s="7">
        <v>32576.55</v>
      </c>
      <c r="BK15" s="7">
        <v>165548.66</v>
      </c>
      <c r="BL15" s="7">
        <v>78366.91</v>
      </c>
      <c r="BM15" s="7">
        <v>0</v>
      </c>
      <c r="BN15" s="7">
        <v>100353.36</v>
      </c>
      <c r="BO15" s="7">
        <v>138620.22</v>
      </c>
      <c r="BP15" s="53">
        <v>746923.99</v>
      </c>
      <c r="BQ15" s="7">
        <v>0</v>
      </c>
      <c r="BR15" s="7">
        <v>0</v>
      </c>
      <c r="BS15" s="7">
        <v>0</v>
      </c>
      <c r="BT15" s="53">
        <v>0</v>
      </c>
      <c r="BU15" s="7">
        <v>30109.119999999999</v>
      </c>
      <c r="BV15" s="4"/>
      <c r="BW15" s="46">
        <v>255283.29</v>
      </c>
      <c r="BX15" s="7">
        <v>54892.69</v>
      </c>
      <c r="BY15" s="7">
        <v>17458.95</v>
      </c>
      <c r="BZ15" s="7">
        <v>167027.69</v>
      </c>
      <c r="CA15" s="53">
        <v>239379.33</v>
      </c>
      <c r="CB15" s="7">
        <v>64737.48</v>
      </c>
      <c r="CC15" s="7">
        <v>18257.46</v>
      </c>
      <c r="CD15" s="7">
        <v>0</v>
      </c>
      <c r="CE15" s="7">
        <v>168287.92</v>
      </c>
      <c r="CF15" s="7">
        <v>0</v>
      </c>
      <c r="CG15" s="7">
        <v>0</v>
      </c>
      <c r="CH15" s="7">
        <v>35523.86</v>
      </c>
      <c r="CI15" s="7">
        <v>112344.34</v>
      </c>
      <c r="CJ15" s="7">
        <v>47763.15</v>
      </c>
      <c r="CK15" s="7">
        <v>0</v>
      </c>
      <c r="CL15" s="7">
        <v>32634.94</v>
      </c>
      <c r="CM15" s="7">
        <v>69221.53</v>
      </c>
      <c r="CN15" s="53">
        <v>484033.2</v>
      </c>
      <c r="CO15" s="7">
        <v>0</v>
      </c>
      <c r="CP15" s="7">
        <v>0</v>
      </c>
      <c r="CQ15" s="7">
        <v>0</v>
      </c>
      <c r="CR15" s="53">
        <v>0</v>
      </c>
      <c r="CS15" s="7">
        <v>38893.839999999997</v>
      </c>
      <c r="CT15" s="4"/>
      <c r="CU15" s="46">
        <v>289726.90000000002</v>
      </c>
      <c r="CV15" s="7">
        <v>52913.34</v>
      </c>
      <c r="CW15" s="7">
        <v>41903.61</v>
      </c>
      <c r="CX15" s="7">
        <v>125171.04</v>
      </c>
      <c r="CY15" s="53">
        <v>219987.99</v>
      </c>
      <c r="CZ15" s="7">
        <v>128425.91</v>
      </c>
      <c r="DA15" s="7">
        <v>24388.639999999999</v>
      </c>
      <c r="DB15" s="7">
        <v>0</v>
      </c>
      <c r="DC15" s="7">
        <v>189984.57</v>
      </c>
      <c r="DD15" s="7">
        <v>0</v>
      </c>
      <c r="DE15" s="7">
        <v>0</v>
      </c>
      <c r="DF15" s="7">
        <v>16995.79</v>
      </c>
      <c r="DG15" s="7">
        <v>103682.81</v>
      </c>
      <c r="DH15" s="7">
        <v>57032.62</v>
      </c>
      <c r="DI15" s="7">
        <v>0</v>
      </c>
      <c r="DJ15" s="7">
        <v>23605.27</v>
      </c>
      <c r="DK15" s="7">
        <v>144119.03</v>
      </c>
      <c r="DL15" s="53">
        <v>559808.73</v>
      </c>
      <c r="DM15" s="7">
        <v>0</v>
      </c>
      <c r="DN15" s="7">
        <v>0</v>
      </c>
      <c r="DO15" s="7">
        <v>0</v>
      </c>
      <c r="DP15" s="53">
        <v>0</v>
      </c>
      <c r="DQ15" s="7">
        <v>40750.14</v>
      </c>
      <c r="DR15" s="4"/>
      <c r="DS15" s="46">
        <v>284407.24</v>
      </c>
      <c r="DT15" s="7">
        <v>64228.01</v>
      </c>
      <c r="DU15" s="7">
        <v>19736.53</v>
      </c>
      <c r="DV15" s="7">
        <v>178683.46</v>
      </c>
      <c r="DW15" s="53">
        <v>262648</v>
      </c>
      <c r="DX15" s="7">
        <v>260269.61</v>
      </c>
      <c r="DY15" s="7">
        <v>856.22</v>
      </c>
      <c r="DZ15" s="7">
        <v>41</v>
      </c>
      <c r="EA15" s="7">
        <v>236349.38</v>
      </c>
      <c r="EB15" s="7">
        <v>3945.53</v>
      </c>
      <c r="EC15" s="7">
        <v>0</v>
      </c>
      <c r="ED15" s="7">
        <v>38158.300000000003</v>
      </c>
      <c r="EE15" s="7">
        <v>121347.94</v>
      </c>
      <c r="EF15" s="7">
        <v>82693.210000000006</v>
      </c>
      <c r="EG15" s="7">
        <v>575.79999999999995</v>
      </c>
      <c r="EH15" s="7">
        <v>52188.67</v>
      </c>
      <c r="EI15" s="7">
        <v>91302.23</v>
      </c>
      <c r="EJ15" s="53">
        <v>627458.28</v>
      </c>
      <c r="EK15" s="7">
        <v>84.58</v>
      </c>
      <c r="EL15" s="7">
        <v>0</v>
      </c>
      <c r="EM15" s="7">
        <v>0</v>
      </c>
      <c r="EN15" s="53">
        <v>84.58</v>
      </c>
      <c r="EO15" s="7">
        <v>69640.3</v>
      </c>
    </row>
    <row r="16" spans="1:145" x14ac:dyDescent="0.25">
      <c r="A16" s="32" t="s">
        <v>12</v>
      </c>
      <c r="C16" s="46">
        <v>493860.08</v>
      </c>
      <c r="D16" s="7">
        <v>187458.41</v>
      </c>
      <c r="E16" s="7">
        <v>3400.36</v>
      </c>
      <c r="F16" s="7">
        <v>286680.90999999997</v>
      </c>
      <c r="G16" s="53">
        <v>477539.68</v>
      </c>
      <c r="H16" s="7">
        <v>67171.77</v>
      </c>
      <c r="I16" s="7">
        <v>12362.99</v>
      </c>
      <c r="J16" s="7">
        <v>73841.440000000002</v>
      </c>
      <c r="K16" s="7">
        <v>6461.47</v>
      </c>
      <c r="L16" s="7">
        <v>755.24</v>
      </c>
      <c r="M16" s="7">
        <v>0</v>
      </c>
      <c r="N16" s="7">
        <v>0</v>
      </c>
      <c r="O16" s="7">
        <v>173952.66</v>
      </c>
      <c r="P16" s="7">
        <v>106358.26</v>
      </c>
      <c r="Q16" s="7">
        <v>0</v>
      </c>
      <c r="R16" s="7">
        <v>116660.82</v>
      </c>
      <c r="S16" s="7">
        <v>195519.04</v>
      </c>
      <c r="T16" s="53">
        <v>685911.92</v>
      </c>
      <c r="U16" s="7">
        <v>0</v>
      </c>
      <c r="V16" s="7">
        <v>0</v>
      </c>
      <c r="W16" s="7">
        <v>45677.74</v>
      </c>
      <c r="X16" s="53">
        <v>45677.74</v>
      </c>
      <c r="Y16" s="7">
        <v>39631.440000000002</v>
      </c>
      <c r="Z16" s="4"/>
      <c r="AA16" s="46">
        <v>441714.73</v>
      </c>
      <c r="AB16" s="7">
        <v>221601.6</v>
      </c>
      <c r="AC16" s="7">
        <v>257.77999999999997</v>
      </c>
      <c r="AD16" s="7">
        <v>280124.82</v>
      </c>
      <c r="AE16" s="53">
        <v>501984.2</v>
      </c>
      <c r="AF16" s="7">
        <v>169641.25</v>
      </c>
      <c r="AG16" s="7">
        <v>34882.559999999998</v>
      </c>
      <c r="AH16" s="7">
        <v>60435.85</v>
      </c>
      <c r="AI16" s="7">
        <v>8677.64</v>
      </c>
      <c r="AJ16" s="7">
        <v>1982.4</v>
      </c>
      <c r="AK16" s="7">
        <v>0</v>
      </c>
      <c r="AL16" s="7">
        <v>0</v>
      </c>
      <c r="AM16" s="7">
        <v>180381.84</v>
      </c>
      <c r="AN16" s="7">
        <v>81855.56</v>
      </c>
      <c r="AO16" s="7">
        <v>186.16</v>
      </c>
      <c r="AP16" s="7">
        <v>90764.34</v>
      </c>
      <c r="AQ16" s="7">
        <v>163425.22</v>
      </c>
      <c r="AR16" s="53">
        <v>622591.56999999995</v>
      </c>
      <c r="AS16" s="7">
        <v>0</v>
      </c>
      <c r="AT16" s="7">
        <v>0</v>
      </c>
      <c r="AU16" s="7">
        <v>77454.09</v>
      </c>
      <c r="AV16" s="53">
        <v>77454.09</v>
      </c>
      <c r="AW16" s="7">
        <v>101513.21</v>
      </c>
      <c r="AX16" s="4"/>
      <c r="AY16" s="46">
        <v>508232.48</v>
      </c>
      <c r="AZ16" s="7">
        <v>180848.45</v>
      </c>
      <c r="BA16" s="7">
        <v>23257.64</v>
      </c>
      <c r="BB16" s="7">
        <v>249595.24</v>
      </c>
      <c r="BC16" s="53">
        <v>453701.33</v>
      </c>
      <c r="BD16" s="7">
        <v>155306.53</v>
      </c>
      <c r="BE16" s="7">
        <v>59159.44</v>
      </c>
      <c r="BF16" s="7">
        <v>65616.09</v>
      </c>
      <c r="BG16" s="7">
        <v>6529.92</v>
      </c>
      <c r="BH16" s="7">
        <v>645.72</v>
      </c>
      <c r="BI16" s="7">
        <v>0</v>
      </c>
      <c r="BJ16" s="7">
        <v>0</v>
      </c>
      <c r="BK16" s="7">
        <v>104476.7</v>
      </c>
      <c r="BL16" s="7">
        <v>120044.13</v>
      </c>
      <c r="BM16" s="7">
        <v>5018.88</v>
      </c>
      <c r="BN16" s="7">
        <v>75307.62</v>
      </c>
      <c r="BO16" s="7">
        <v>253921.29</v>
      </c>
      <c r="BP16" s="53">
        <v>690719.79</v>
      </c>
      <c r="BQ16" s="7">
        <v>1739.52</v>
      </c>
      <c r="BR16" s="7">
        <v>2272</v>
      </c>
      <c r="BS16" s="7">
        <v>72754.81</v>
      </c>
      <c r="BT16" s="53">
        <v>76766.33</v>
      </c>
      <c r="BU16" s="7">
        <v>52195.12</v>
      </c>
      <c r="BV16" s="4"/>
      <c r="BW16" s="46">
        <v>546560.03</v>
      </c>
      <c r="BX16" s="7">
        <v>175357.62</v>
      </c>
      <c r="BY16" s="7">
        <v>1751.57</v>
      </c>
      <c r="BZ16" s="7">
        <v>245618.68</v>
      </c>
      <c r="CA16" s="53">
        <v>422727.87</v>
      </c>
      <c r="CB16" s="7">
        <v>114693.2</v>
      </c>
      <c r="CC16" s="7">
        <v>93034.89</v>
      </c>
      <c r="CD16" s="7">
        <v>37185.31</v>
      </c>
      <c r="CE16" s="7">
        <v>19748.419999999998</v>
      </c>
      <c r="CF16" s="7">
        <v>21322.17</v>
      </c>
      <c r="CG16" s="7">
        <v>0</v>
      </c>
      <c r="CH16" s="7">
        <v>0</v>
      </c>
      <c r="CI16" s="7">
        <v>147924.29</v>
      </c>
      <c r="CJ16" s="7">
        <v>241846.23</v>
      </c>
      <c r="CK16" s="7">
        <v>1850.33</v>
      </c>
      <c r="CL16" s="7">
        <v>60447.29</v>
      </c>
      <c r="CM16" s="7">
        <v>221913.38</v>
      </c>
      <c r="CN16" s="53">
        <v>845272.31</v>
      </c>
      <c r="CO16" s="7">
        <v>5728.94</v>
      </c>
      <c r="CP16" s="7">
        <v>0</v>
      </c>
      <c r="CQ16" s="7">
        <v>195506.08</v>
      </c>
      <c r="CR16" s="53">
        <v>201235.02</v>
      </c>
      <c r="CS16" s="7">
        <v>114286.28</v>
      </c>
      <c r="CT16" s="4"/>
      <c r="CU16" s="46">
        <v>549017.06000000006</v>
      </c>
      <c r="CV16" s="7">
        <v>165477.93</v>
      </c>
      <c r="CW16" s="7">
        <v>5600.4</v>
      </c>
      <c r="CX16" s="7">
        <v>264370.58</v>
      </c>
      <c r="CY16" s="53">
        <v>435448.91</v>
      </c>
      <c r="CZ16" s="7">
        <v>193238.83</v>
      </c>
      <c r="DA16" s="7">
        <v>73911.520000000004</v>
      </c>
      <c r="DB16" s="7">
        <v>30176.26</v>
      </c>
      <c r="DC16" s="7">
        <v>19205.21</v>
      </c>
      <c r="DD16" s="7">
        <v>5174.9399999999996</v>
      </c>
      <c r="DE16" s="7">
        <v>0</v>
      </c>
      <c r="DF16" s="7">
        <v>0</v>
      </c>
      <c r="DG16" s="7">
        <v>76910.899999999994</v>
      </c>
      <c r="DH16" s="7">
        <v>205874.01</v>
      </c>
      <c r="DI16" s="7">
        <v>2932.03</v>
      </c>
      <c r="DJ16" s="7">
        <v>81016.679999999993</v>
      </c>
      <c r="DK16" s="7">
        <v>232614.24</v>
      </c>
      <c r="DL16" s="53">
        <v>727815.79</v>
      </c>
      <c r="DM16" s="7">
        <v>4767.8900000000003</v>
      </c>
      <c r="DN16" s="7">
        <v>0</v>
      </c>
      <c r="DO16" s="7">
        <v>99651.13</v>
      </c>
      <c r="DP16" s="53">
        <v>104419.02</v>
      </c>
      <c r="DQ16" s="7">
        <v>35160.080000000002</v>
      </c>
      <c r="DR16" s="4"/>
      <c r="DS16" s="46">
        <v>546496.43000000005</v>
      </c>
      <c r="DT16" s="7">
        <v>169917.94</v>
      </c>
      <c r="DU16" s="7">
        <v>3967.3</v>
      </c>
      <c r="DV16" s="7">
        <v>281336.45</v>
      </c>
      <c r="DW16" s="53">
        <v>455221.69</v>
      </c>
      <c r="DX16" s="7">
        <v>182446.03</v>
      </c>
      <c r="DY16" s="7">
        <v>105196.22</v>
      </c>
      <c r="DZ16" s="7">
        <v>-19528.05</v>
      </c>
      <c r="EA16" s="7">
        <v>31517.84</v>
      </c>
      <c r="EB16" s="7">
        <v>916.93</v>
      </c>
      <c r="EC16" s="7">
        <v>0</v>
      </c>
      <c r="ED16" s="7">
        <v>0</v>
      </c>
      <c r="EE16" s="7">
        <v>47042.99</v>
      </c>
      <c r="EF16" s="7">
        <v>244453.02</v>
      </c>
      <c r="EG16" s="7">
        <v>538.58000000000004</v>
      </c>
      <c r="EH16" s="7">
        <v>70214.83</v>
      </c>
      <c r="EI16" s="7">
        <v>222658.4</v>
      </c>
      <c r="EJ16" s="53">
        <v>703010.76</v>
      </c>
      <c r="EK16" s="7">
        <v>0</v>
      </c>
      <c r="EL16" s="7">
        <v>41094.800000000003</v>
      </c>
      <c r="EM16" s="7">
        <v>57548.6</v>
      </c>
      <c r="EN16" s="53">
        <v>98643.4</v>
      </c>
      <c r="EO16" s="7">
        <v>11740.6</v>
      </c>
    </row>
    <row r="17" spans="1:145" x14ac:dyDescent="0.25">
      <c r="A17" s="32" t="s">
        <v>13</v>
      </c>
      <c r="C17" s="46">
        <v>1221120.54</v>
      </c>
      <c r="D17" s="7">
        <v>74145</v>
      </c>
      <c r="E17" s="7">
        <v>18969</v>
      </c>
      <c r="F17" s="7">
        <v>173672.61</v>
      </c>
      <c r="G17" s="53">
        <v>266786.61</v>
      </c>
      <c r="H17" s="7">
        <v>178843.14</v>
      </c>
      <c r="I17" s="7">
        <v>36972</v>
      </c>
      <c r="J17" s="7">
        <v>6007</v>
      </c>
      <c r="K17" s="7">
        <v>0</v>
      </c>
      <c r="L17" s="7">
        <v>0</v>
      </c>
      <c r="M17" s="7">
        <v>0</v>
      </c>
      <c r="N17" s="7">
        <v>0</v>
      </c>
      <c r="O17" s="7">
        <v>20529</v>
      </c>
      <c r="P17" s="7">
        <v>142548.75</v>
      </c>
      <c r="Q17" s="7">
        <v>0</v>
      </c>
      <c r="R17" s="7">
        <v>83812.149999999994</v>
      </c>
      <c r="S17" s="7">
        <v>207097.45</v>
      </c>
      <c r="T17" s="53">
        <v>496966.35</v>
      </c>
      <c r="U17" s="7">
        <v>1932</v>
      </c>
      <c r="V17" s="7">
        <v>3668</v>
      </c>
      <c r="W17" s="7">
        <v>43630.67</v>
      </c>
      <c r="X17" s="53">
        <v>49230.67</v>
      </c>
      <c r="Y17" s="7">
        <v>62564.75</v>
      </c>
      <c r="Z17" s="4"/>
      <c r="AA17" s="46">
        <v>1224455.6100000001</v>
      </c>
      <c r="AB17" s="7">
        <v>71079</v>
      </c>
      <c r="AC17" s="7">
        <v>24575</v>
      </c>
      <c r="AD17" s="7">
        <v>234171.03</v>
      </c>
      <c r="AE17" s="53">
        <v>329825.03000000003</v>
      </c>
      <c r="AF17" s="7">
        <v>205381.32</v>
      </c>
      <c r="AG17" s="7">
        <v>40088</v>
      </c>
      <c r="AH17" s="7">
        <v>6548</v>
      </c>
      <c r="AI17" s="7">
        <v>0</v>
      </c>
      <c r="AJ17" s="7">
        <v>0</v>
      </c>
      <c r="AK17" s="7">
        <v>0</v>
      </c>
      <c r="AL17" s="7">
        <v>0</v>
      </c>
      <c r="AM17" s="7">
        <v>13550</v>
      </c>
      <c r="AN17" s="7">
        <v>204016.17</v>
      </c>
      <c r="AO17" s="7">
        <v>0</v>
      </c>
      <c r="AP17" s="7">
        <v>99167.15</v>
      </c>
      <c r="AQ17" s="7">
        <v>244662.08</v>
      </c>
      <c r="AR17" s="53">
        <v>608031.4</v>
      </c>
      <c r="AS17" s="7">
        <v>830</v>
      </c>
      <c r="AT17" s="7">
        <v>3245</v>
      </c>
      <c r="AU17" s="7">
        <v>55721.81</v>
      </c>
      <c r="AV17" s="53">
        <v>59796.81</v>
      </c>
      <c r="AW17" s="7">
        <v>74546.78</v>
      </c>
      <c r="AX17" s="4"/>
      <c r="AY17" s="46">
        <v>1381632.98</v>
      </c>
      <c r="AZ17" s="7">
        <v>0</v>
      </c>
      <c r="BA17" s="7">
        <v>1768.87</v>
      </c>
      <c r="BB17" s="7">
        <v>432165.66</v>
      </c>
      <c r="BC17" s="53">
        <v>433934.53</v>
      </c>
      <c r="BD17" s="7">
        <v>144224.16</v>
      </c>
      <c r="BE17" s="7">
        <v>17830.580000000002</v>
      </c>
      <c r="BF17" s="7">
        <v>1643.07</v>
      </c>
      <c r="BG17" s="7">
        <v>347.78</v>
      </c>
      <c r="BH17" s="7">
        <v>0</v>
      </c>
      <c r="BI17" s="7">
        <v>0</v>
      </c>
      <c r="BJ17" s="7">
        <v>0</v>
      </c>
      <c r="BK17" s="7">
        <v>0</v>
      </c>
      <c r="BL17" s="7">
        <v>294145.8</v>
      </c>
      <c r="BM17" s="7">
        <v>0</v>
      </c>
      <c r="BN17" s="7">
        <v>10297.459999999999</v>
      </c>
      <c r="BO17" s="7">
        <v>343309.74</v>
      </c>
      <c r="BP17" s="53">
        <v>667574.43000000005</v>
      </c>
      <c r="BQ17" s="7">
        <v>2986.73</v>
      </c>
      <c r="BR17" s="7">
        <v>485.78</v>
      </c>
      <c r="BS17" s="7">
        <v>133371.54999999999</v>
      </c>
      <c r="BT17" s="53">
        <v>136844.06</v>
      </c>
      <c r="BU17" s="7">
        <v>85386.98</v>
      </c>
      <c r="BV17" s="4"/>
      <c r="BW17" s="46">
        <v>1229822</v>
      </c>
      <c r="BX17" s="7">
        <v>0</v>
      </c>
      <c r="BY17" s="7">
        <v>0</v>
      </c>
      <c r="BZ17" s="7">
        <v>433361</v>
      </c>
      <c r="CA17" s="53">
        <v>433361</v>
      </c>
      <c r="CB17" s="7">
        <v>143843</v>
      </c>
      <c r="CC17" s="7">
        <v>10532</v>
      </c>
      <c r="CD17" s="7">
        <v>936</v>
      </c>
      <c r="CE17" s="7">
        <v>344</v>
      </c>
      <c r="CF17" s="7">
        <v>86</v>
      </c>
      <c r="CG17" s="7">
        <v>0</v>
      </c>
      <c r="CH17" s="7">
        <v>0</v>
      </c>
      <c r="CI17" s="7">
        <v>307468</v>
      </c>
      <c r="CJ17" s="7">
        <v>310426</v>
      </c>
      <c r="CK17" s="7">
        <v>0</v>
      </c>
      <c r="CL17" s="7">
        <v>46467</v>
      </c>
      <c r="CM17" s="7">
        <v>167353</v>
      </c>
      <c r="CN17" s="53">
        <v>843612</v>
      </c>
      <c r="CO17" s="7">
        <v>12089</v>
      </c>
      <c r="CP17" s="7">
        <v>2573</v>
      </c>
      <c r="CQ17" s="7">
        <v>92456</v>
      </c>
      <c r="CR17" s="53">
        <v>107118</v>
      </c>
      <c r="CS17" s="7">
        <v>64312</v>
      </c>
      <c r="CT17" s="4"/>
      <c r="CU17" s="46">
        <v>966773.35</v>
      </c>
      <c r="CV17" s="7">
        <v>202145.67</v>
      </c>
      <c r="CW17" s="7">
        <v>0</v>
      </c>
      <c r="CX17" s="7">
        <v>454470.74</v>
      </c>
      <c r="CY17" s="53">
        <v>656616.41</v>
      </c>
      <c r="CZ17" s="7">
        <v>149656.19</v>
      </c>
      <c r="DA17" s="7">
        <v>29950.91</v>
      </c>
      <c r="DB17" s="7">
        <v>1393.05</v>
      </c>
      <c r="DC17" s="7">
        <v>4605.83</v>
      </c>
      <c r="DD17" s="7">
        <v>414.43</v>
      </c>
      <c r="DE17" s="7">
        <v>0</v>
      </c>
      <c r="DF17" s="7">
        <v>0</v>
      </c>
      <c r="DG17" s="7">
        <v>235749.24</v>
      </c>
      <c r="DH17" s="7">
        <v>311296.96000000002</v>
      </c>
      <c r="DI17" s="7">
        <v>0</v>
      </c>
      <c r="DJ17" s="7">
        <v>21201.45</v>
      </c>
      <c r="DK17" s="7">
        <v>67993.289999999994</v>
      </c>
      <c r="DL17" s="53">
        <v>672605.16</v>
      </c>
      <c r="DM17" s="7">
        <v>6943.53</v>
      </c>
      <c r="DN17" s="7">
        <v>707.37</v>
      </c>
      <c r="DO17" s="7">
        <v>63238.39</v>
      </c>
      <c r="DP17" s="53">
        <v>70889.289999999994</v>
      </c>
      <c r="DQ17" s="7">
        <v>65517.45</v>
      </c>
      <c r="DR17" s="4"/>
      <c r="DS17" s="46">
        <v>1038927.46</v>
      </c>
      <c r="DT17" s="7">
        <v>156781.01999999999</v>
      </c>
      <c r="DU17" s="7">
        <v>1187.2</v>
      </c>
      <c r="DV17" s="7">
        <v>391669.66</v>
      </c>
      <c r="DW17" s="53">
        <v>549637.88</v>
      </c>
      <c r="DX17" s="7">
        <v>189438.14</v>
      </c>
      <c r="DY17" s="7">
        <v>9859.32</v>
      </c>
      <c r="DZ17" s="7">
        <v>1021.55</v>
      </c>
      <c r="EA17" s="7">
        <v>3167.14</v>
      </c>
      <c r="EB17" s="7">
        <v>485.78</v>
      </c>
      <c r="EC17" s="7">
        <v>0</v>
      </c>
      <c r="ED17" s="7">
        <v>0</v>
      </c>
      <c r="EE17" s="7">
        <v>184264.23</v>
      </c>
      <c r="EF17" s="7">
        <v>302145.26</v>
      </c>
      <c r="EG17" s="7">
        <v>0</v>
      </c>
      <c r="EH17" s="7">
        <v>23570.92</v>
      </c>
      <c r="EI17" s="7">
        <v>231714.12</v>
      </c>
      <c r="EJ17" s="53">
        <v>756228.32</v>
      </c>
      <c r="EK17" s="7">
        <v>9346.61</v>
      </c>
      <c r="EL17" s="7">
        <v>928.65</v>
      </c>
      <c r="EM17" s="7">
        <v>56892.06</v>
      </c>
      <c r="EN17" s="53">
        <v>67167.320000000007</v>
      </c>
      <c r="EO17" s="7">
        <v>83678.75</v>
      </c>
    </row>
    <row r="18" spans="1:145" x14ac:dyDescent="0.25">
      <c r="A18" s="32" t="s">
        <v>14</v>
      </c>
      <c r="C18" s="46">
        <v>4997160.45</v>
      </c>
      <c r="D18" s="7">
        <v>577184.56000000006</v>
      </c>
      <c r="E18" s="7">
        <v>795724.99</v>
      </c>
      <c r="F18" s="7">
        <v>506955.65</v>
      </c>
      <c r="G18" s="53">
        <v>1879865.2</v>
      </c>
      <c r="H18" s="7">
        <v>1646932.21</v>
      </c>
      <c r="I18" s="7">
        <v>608133</v>
      </c>
      <c r="J18" s="7">
        <v>303583.28999999998</v>
      </c>
      <c r="K18" s="7">
        <v>605396</v>
      </c>
      <c r="L18" s="7">
        <v>1401989.65</v>
      </c>
      <c r="M18" s="7">
        <v>0</v>
      </c>
      <c r="N18" s="7">
        <v>116818.72</v>
      </c>
      <c r="O18" s="7">
        <v>575047.04</v>
      </c>
      <c r="P18" s="7">
        <v>87467.36</v>
      </c>
      <c r="Q18" s="7">
        <v>24863</v>
      </c>
      <c r="R18" s="7">
        <v>236435.32</v>
      </c>
      <c r="S18" s="7">
        <v>695746.17</v>
      </c>
      <c r="T18" s="53">
        <v>4655479.55</v>
      </c>
      <c r="U18" s="7">
        <v>147153</v>
      </c>
      <c r="V18" s="7">
        <v>64706.67</v>
      </c>
      <c r="W18" s="7">
        <v>604436.69999999995</v>
      </c>
      <c r="X18" s="53">
        <v>816296.37</v>
      </c>
      <c r="Y18" s="7">
        <v>229618.52</v>
      </c>
      <c r="Z18" s="4"/>
      <c r="AA18" s="46">
        <v>4734904.03</v>
      </c>
      <c r="AB18" s="7">
        <v>595166.76</v>
      </c>
      <c r="AC18" s="7">
        <v>563403.63</v>
      </c>
      <c r="AD18" s="7">
        <v>585435.28</v>
      </c>
      <c r="AE18" s="53">
        <v>1744005.67</v>
      </c>
      <c r="AF18" s="7">
        <v>1259634.1299999999</v>
      </c>
      <c r="AG18" s="7">
        <v>877528</v>
      </c>
      <c r="AH18" s="7">
        <v>411057.61</v>
      </c>
      <c r="AI18" s="7">
        <v>590802</v>
      </c>
      <c r="AJ18" s="7">
        <v>1227943.94</v>
      </c>
      <c r="AK18" s="7">
        <v>0</v>
      </c>
      <c r="AL18" s="7">
        <v>12015.93</v>
      </c>
      <c r="AM18" s="7">
        <v>825898.81</v>
      </c>
      <c r="AN18" s="7">
        <v>82476.12</v>
      </c>
      <c r="AO18" s="7">
        <v>20752</v>
      </c>
      <c r="AP18" s="7">
        <v>446235.19</v>
      </c>
      <c r="AQ18" s="7">
        <v>650400.13</v>
      </c>
      <c r="AR18" s="53">
        <v>5145109.7300000004</v>
      </c>
      <c r="AS18" s="7">
        <v>135085</v>
      </c>
      <c r="AT18" s="7">
        <v>143884.49</v>
      </c>
      <c r="AU18" s="7">
        <v>763158.7</v>
      </c>
      <c r="AV18" s="53">
        <v>1042128.19</v>
      </c>
      <c r="AW18" s="7">
        <v>195977.64</v>
      </c>
      <c r="AX18" s="4"/>
      <c r="AY18" s="46">
        <v>3650041.64</v>
      </c>
      <c r="AZ18" s="7">
        <v>219200.7</v>
      </c>
      <c r="BA18" s="7">
        <v>466812.33</v>
      </c>
      <c r="BB18" s="7">
        <v>525062.79</v>
      </c>
      <c r="BC18" s="53">
        <v>1211075.82</v>
      </c>
      <c r="BD18" s="7">
        <v>895949.08</v>
      </c>
      <c r="BE18" s="7">
        <v>577960.6</v>
      </c>
      <c r="BF18" s="7">
        <v>280398.64</v>
      </c>
      <c r="BG18" s="7">
        <v>550911.02</v>
      </c>
      <c r="BH18" s="7">
        <v>1002559.12</v>
      </c>
      <c r="BI18" s="7">
        <v>0</v>
      </c>
      <c r="BJ18" s="7">
        <v>256500.78</v>
      </c>
      <c r="BK18" s="7">
        <v>223643.29</v>
      </c>
      <c r="BL18" s="7">
        <v>44591.97</v>
      </c>
      <c r="BM18" s="7">
        <v>26515.71</v>
      </c>
      <c r="BN18" s="7">
        <v>541188.97</v>
      </c>
      <c r="BO18" s="7">
        <v>407348.17</v>
      </c>
      <c r="BP18" s="53">
        <v>3911618.27</v>
      </c>
      <c r="BQ18" s="7">
        <v>133174.75</v>
      </c>
      <c r="BR18" s="7">
        <v>20207.7</v>
      </c>
      <c r="BS18" s="7">
        <v>331316.96000000002</v>
      </c>
      <c r="BT18" s="53">
        <v>484699.41</v>
      </c>
      <c r="BU18" s="7">
        <v>153519.38</v>
      </c>
      <c r="BV18" s="4"/>
      <c r="BW18" s="46">
        <v>4940176.07</v>
      </c>
      <c r="BX18" s="7">
        <v>190807.01</v>
      </c>
      <c r="BY18" s="7">
        <v>371058.14</v>
      </c>
      <c r="BZ18" s="7">
        <v>827946.57</v>
      </c>
      <c r="CA18" s="53">
        <v>1389811.72</v>
      </c>
      <c r="CB18" s="7">
        <v>1034939.97</v>
      </c>
      <c r="CC18" s="7">
        <v>930997.18</v>
      </c>
      <c r="CD18" s="7">
        <v>407090.97</v>
      </c>
      <c r="CE18" s="7">
        <v>474057.29</v>
      </c>
      <c r="CF18" s="7">
        <v>1116800.3</v>
      </c>
      <c r="CG18" s="7">
        <v>0</v>
      </c>
      <c r="CH18" s="7">
        <v>232857.98</v>
      </c>
      <c r="CI18" s="7">
        <v>199275.53</v>
      </c>
      <c r="CJ18" s="7">
        <v>61015.67</v>
      </c>
      <c r="CK18" s="7">
        <v>32096.91</v>
      </c>
      <c r="CL18" s="7">
        <v>501340.31</v>
      </c>
      <c r="CM18" s="7">
        <v>307726.11</v>
      </c>
      <c r="CN18" s="53">
        <v>4263258.25</v>
      </c>
      <c r="CO18" s="7">
        <v>185602.15</v>
      </c>
      <c r="CP18" s="7">
        <v>89709.8</v>
      </c>
      <c r="CQ18" s="7">
        <v>411068.69</v>
      </c>
      <c r="CR18" s="53">
        <v>686380.64</v>
      </c>
      <c r="CS18" s="7">
        <v>110168.03</v>
      </c>
      <c r="CT18" s="4"/>
      <c r="CU18" s="46">
        <v>5964394.2300000004</v>
      </c>
      <c r="CV18" s="7">
        <v>211868.47</v>
      </c>
      <c r="CW18" s="7">
        <v>316964.44</v>
      </c>
      <c r="CX18" s="7">
        <v>1011567.57</v>
      </c>
      <c r="CY18" s="53">
        <v>1540400.48</v>
      </c>
      <c r="CZ18" s="7">
        <v>1320894.26</v>
      </c>
      <c r="DA18" s="7">
        <v>984379.6</v>
      </c>
      <c r="DB18" s="7">
        <v>411034.75</v>
      </c>
      <c r="DC18" s="7">
        <v>395286.29</v>
      </c>
      <c r="DD18" s="7">
        <v>1135611.08</v>
      </c>
      <c r="DE18" s="7">
        <v>0</v>
      </c>
      <c r="DF18" s="7">
        <v>215604.19</v>
      </c>
      <c r="DG18" s="7">
        <v>271725</v>
      </c>
      <c r="DH18" s="7">
        <v>70304.460000000006</v>
      </c>
      <c r="DI18" s="7">
        <v>32236.2</v>
      </c>
      <c r="DJ18" s="7">
        <v>406360.48</v>
      </c>
      <c r="DK18" s="7">
        <v>275018.07</v>
      </c>
      <c r="DL18" s="53">
        <v>4197560.12</v>
      </c>
      <c r="DM18" s="7">
        <v>144186.41</v>
      </c>
      <c r="DN18" s="7">
        <v>41547.46</v>
      </c>
      <c r="DO18" s="7">
        <v>632480.68000000005</v>
      </c>
      <c r="DP18" s="53">
        <v>818214.55</v>
      </c>
      <c r="DQ18" s="7">
        <v>92072.59</v>
      </c>
      <c r="DR18" s="4"/>
      <c r="DS18" s="46">
        <v>5499469.2000000002</v>
      </c>
      <c r="DT18" s="7">
        <v>253236.1</v>
      </c>
      <c r="DU18" s="7">
        <v>365222.05</v>
      </c>
      <c r="DV18" s="7">
        <v>699779.8</v>
      </c>
      <c r="DW18" s="53">
        <v>1318237.95</v>
      </c>
      <c r="DX18" s="7">
        <v>1174709.3</v>
      </c>
      <c r="DY18" s="7">
        <v>913976.21</v>
      </c>
      <c r="DZ18" s="7">
        <v>605760.25</v>
      </c>
      <c r="EA18" s="7">
        <v>451455.06</v>
      </c>
      <c r="EB18" s="7">
        <v>1316422.02</v>
      </c>
      <c r="EC18" s="7">
        <v>0</v>
      </c>
      <c r="ED18" s="7">
        <v>182385.29</v>
      </c>
      <c r="EE18" s="7">
        <v>624516.97</v>
      </c>
      <c r="EF18" s="7">
        <v>38661.01</v>
      </c>
      <c r="EG18" s="7">
        <v>10224.74</v>
      </c>
      <c r="EH18" s="7">
        <v>209894.18</v>
      </c>
      <c r="EI18" s="7">
        <v>226278.56</v>
      </c>
      <c r="EJ18" s="53">
        <v>4579574.29</v>
      </c>
      <c r="EK18" s="7">
        <v>144525.24</v>
      </c>
      <c r="EL18" s="7">
        <v>54653.13</v>
      </c>
      <c r="EM18" s="7">
        <v>438952.47</v>
      </c>
      <c r="EN18" s="53">
        <v>638130.84</v>
      </c>
      <c r="EO18" s="7">
        <v>69371.820000000007</v>
      </c>
    </row>
    <row r="19" spans="1:145" x14ac:dyDescent="0.25">
      <c r="A19" s="32" t="s">
        <v>15</v>
      </c>
      <c r="C19" s="46">
        <v>1389773.54</v>
      </c>
      <c r="D19" s="7">
        <v>603240.43000000005</v>
      </c>
      <c r="E19" s="7">
        <v>651910.63</v>
      </c>
      <c r="F19" s="7">
        <v>0</v>
      </c>
      <c r="G19" s="53">
        <v>1255151.06</v>
      </c>
      <c r="H19" s="7">
        <v>867897.35</v>
      </c>
      <c r="I19" s="7">
        <v>1738847.09</v>
      </c>
      <c r="J19" s="7">
        <v>427510.49</v>
      </c>
      <c r="K19" s="7">
        <v>732496.07</v>
      </c>
      <c r="L19" s="7">
        <v>310288.46000000002</v>
      </c>
      <c r="M19" s="7">
        <v>0</v>
      </c>
      <c r="N19" s="7">
        <v>0</v>
      </c>
      <c r="O19" s="7">
        <v>0</v>
      </c>
      <c r="P19" s="7">
        <v>758585.98</v>
      </c>
      <c r="Q19" s="7">
        <v>0</v>
      </c>
      <c r="R19" s="7">
        <v>0</v>
      </c>
      <c r="S19" s="7">
        <v>535918.93999999994</v>
      </c>
      <c r="T19" s="53">
        <v>4503647.03</v>
      </c>
      <c r="U19" s="7">
        <v>0</v>
      </c>
      <c r="V19" s="7">
        <v>0</v>
      </c>
      <c r="W19" s="7">
        <v>51816.08</v>
      </c>
      <c r="X19" s="53">
        <v>51816.08</v>
      </c>
      <c r="Y19" s="7">
        <v>0</v>
      </c>
      <c r="Z19" s="4"/>
      <c r="AA19" s="46">
        <v>1457174.45</v>
      </c>
      <c r="AB19" s="7">
        <v>735999.52</v>
      </c>
      <c r="AC19" s="7">
        <v>565196.07999999996</v>
      </c>
      <c r="AD19" s="7">
        <v>0</v>
      </c>
      <c r="AE19" s="53">
        <v>1301195.6000000001</v>
      </c>
      <c r="AF19" s="7">
        <v>940596.14</v>
      </c>
      <c r="AG19" s="7">
        <v>1870961.56</v>
      </c>
      <c r="AH19" s="7">
        <v>166321.4</v>
      </c>
      <c r="AI19" s="7">
        <v>986133.41</v>
      </c>
      <c r="AJ19" s="7">
        <v>276621.18</v>
      </c>
      <c r="AK19" s="7">
        <v>0</v>
      </c>
      <c r="AL19" s="7">
        <v>0</v>
      </c>
      <c r="AM19" s="7">
        <v>0</v>
      </c>
      <c r="AN19" s="7">
        <v>146762.07999999999</v>
      </c>
      <c r="AO19" s="7">
        <v>0</v>
      </c>
      <c r="AP19" s="7">
        <v>0</v>
      </c>
      <c r="AQ19" s="7">
        <v>510588.17</v>
      </c>
      <c r="AR19" s="53">
        <v>3957387.8</v>
      </c>
      <c r="AS19" s="7">
        <v>0</v>
      </c>
      <c r="AT19" s="7">
        <v>0</v>
      </c>
      <c r="AU19" s="7">
        <v>27430.73</v>
      </c>
      <c r="AV19" s="53">
        <v>27430.73</v>
      </c>
      <c r="AW19" s="7">
        <v>554347.02</v>
      </c>
      <c r="AX19" s="4"/>
      <c r="AY19" s="46">
        <v>1457225.17</v>
      </c>
      <c r="AZ19" s="7">
        <v>725792.47</v>
      </c>
      <c r="BA19" s="7">
        <v>696527.35999999999</v>
      </c>
      <c r="BB19" s="7">
        <v>0</v>
      </c>
      <c r="BC19" s="53">
        <v>1422319.83</v>
      </c>
      <c r="BD19" s="7">
        <v>1044572.7</v>
      </c>
      <c r="BE19" s="7">
        <v>1626840.96</v>
      </c>
      <c r="BF19" s="7">
        <v>133523.39000000001</v>
      </c>
      <c r="BG19" s="7">
        <v>957625.98</v>
      </c>
      <c r="BH19" s="7">
        <v>250057.55</v>
      </c>
      <c r="BI19" s="7">
        <v>0</v>
      </c>
      <c r="BJ19" s="7">
        <v>0</v>
      </c>
      <c r="BK19" s="7">
        <v>0</v>
      </c>
      <c r="BL19" s="7">
        <v>141701.18</v>
      </c>
      <c r="BM19" s="7">
        <v>0</v>
      </c>
      <c r="BN19" s="7">
        <v>0</v>
      </c>
      <c r="BO19" s="7">
        <v>637148.64</v>
      </c>
      <c r="BP19" s="53">
        <v>3746897.7</v>
      </c>
      <c r="BQ19" s="7">
        <v>0</v>
      </c>
      <c r="BR19" s="7">
        <v>0</v>
      </c>
      <c r="BS19" s="7">
        <v>-79891.429999999993</v>
      </c>
      <c r="BT19" s="53">
        <v>-79891.429999999993</v>
      </c>
      <c r="BU19" s="7">
        <v>576172.68000000005</v>
      </c>
      <c r="BV19" s="4"/>
      <c r="BW19" s="46">
        <v>1534148.11</v>
      </c>
      <c r="BX19" s="7">
        <v>734161.17</v>
      </c>
      <c r="BY19" s="7">
        <v>619718.18999999994</v>
      </c>
      <c r="BZ19" s="7">
        <v>0</v>
      </c>
      <c r="CA19" s="53">
        <v>1353879.36</v>
      </c>
      <c r="CB19" s="7">
        <v>1019853.05</v>
      </c>
      <c r="CC19" s="7">
        <v>1598758.77</v>
      </c>
      <c r="CD19" s="7">
        <v>118794.74</v>
      </c>
      <c r="CE19" s="7">
        <v>1255026.1399999999</v>
      </c>
      <c r="CF19" s="7">
        <v>121722.82</v>
      </c>
      <c r="CG19" s="7">
        <v>0</v>
      </c>
      <c r="CH19" s="7">
        <v>0</v>
      </c>
      <c r="CI19" s="7">
        <v>0</v>
      </c>
      <c r="CJ19" s="7">
        <v>180195.84</v>
      </c>
      <c r="CK19" s="7">
        <v>0</v>
      </c>
      <c r="CL19" s="7">
        <v>0</v>
      </c>
      <c r="CM19" s="7">
        <v>900563.29</v>
      </c>
      <c r="CN19" s="53">
        <v>4175061.6</v>
      </c>
      <c r="CO19" s="7">
        <v>0</v>
      </c>
      <c r="CP19" s="7">
        <v>0</v>
      </c>
      <c r="CQ19" s="7">
        <v>20716.02</v>
      </c>
      <c r="CR19" s="53">
        <v>20716.02</v>
      </c>
      <c r="CS19" s="7">
        <v>937464.26</v>
      </c>
      <c r="CT19" s="4"/>
      <c r="CU19" s="46">
        <v>1544191.02</v>
      </c>
      <c r="CV19" s="7">
        <v>702872.87</v>
      </c>
      <c r="CW19" s="7">
        <v>607348.46</v>
      </c>
      <c r="CX19" s="7">
        <v>0</v>
      </c>
      <c r="CY19" s="53">
        <v>1310221.33</v>
      </c>
      <c r="CZ19" s="7">
        <v>1244075.26</v>
      </c>
      <c r="DA19" s="7">
        <v>1401373.34</v>
      </c>
      <c r="DB19" s="7">
        <v>137412.88</v>
      </c>
      <c r="DC19" s="7">
        <v>935874.08</v>
      </c>
      <c r="DD19" s="7">
        <v>229634</v>
      </c>
      <c r="DE19" s="7">
        <v>0</v>
      </c>
      <c r="DF19" s="7">
        <v>0</v>
      </c>
      <c r="DG19" s="7">
        <v>0</v>
      </c>
      <c r="DH19" s="7">
        <v>183460.91</v>
      </c>
      <c r="DI19" s="7">
        <v>0</v>
      </c>
      <c r="DJ19" s="7">
        <v>0</v>
      </c>
      <c r="DK19" s="7">
        <v>663576.32999999996</v>
      </c>
      <c r="DL19" s="53">
        <v>3551331.54</v>
      </c>
      <c r="DM19" s="7">
        <v>0</v>
      </c>
      <c r="DN19" s="7">
        <v>0</v>
      </c>
      <c r="DO19" s="7">
        <v>12525.37</v>
      </c>
      <c r="DP19" s="53">
        <v>12525.37</v>
      </c>
      <c r="DQ19" s="7">
        <v>1009835.58</v>
      </c>
      <c r="DR19" s="4"/>
      <c r="DS19" s="46">
        <v>1600217.84</v>
      </c>
      <c r="DT19" s="7">
        <v>735928.61</v>
      </c>
      <c r="DU19" s="7">
        <v>734272.96</v>
      </c>
      <c r="DV19" s="7">
        <v>0</v>
      </c>
      <c r="DW19" s="53">
        <v>1470201.57</v>
      </c>
      <c r="DX19" s="7">
        <v>1019122.62</v>
      </c>
      <c r="DY19" s="7">
        <v>1918135.29</v>
      </c>
      <c r="DZ19" s="7">
        <v>143732.29</v>
      </c>
      <c r="EA19" s="7">
        <v>900344.55</v>
      </c>
      <c r="EB19" s="7">
        <v>280525.15000000002</v>
      </c>
      <c r="EC19" s="7">
        <v>0</v>
      </c>
      <c r="ED19" s="7">
        <v>0</v>
      </c>
      <c r="EE19" s="7">
        <v>0</v>
      </c>
      <c r="EF19" s="7">
        <v>119851.78</v>
      </c>
      <c r="EG19" s="7">
        <v>0</v>
      </c>
      <c r="EH19" s="7">
        <v>0</v>
      </c>
      <c r="EI19" s="7">
        <v>729181.29</v>
      </c>
      <c r="EJ19" s="53">
        <v>4091770.35</v>
      </c>
      <c r="EK19" s="7">
        <v>0</v>
      </c>
      <c r="EL19" s="7">
        <v>0</v>
      </c>
      <c r="EM19" s="7">
        <v>4078.55</v>
      </c>
      <c r="EN19" s="53">
        <v>4078.55</v>
      </c>
      <c r="EO19" s="7">
        <v>1095880.5</v>
      </c>
    </row>
    <row r="20" spans="1:145" x14ac:dyDescent="0.25">
      <c r="A20" s="32" t="s">
        <v>424</v>
      </c>
      <c r="C20" s="34">
        <v>3466784.84</v>
      </c>
      <c r="D20" s="31">
        <v>1245766.57</v>
      </c>
      <c r="E20" s="31">
        <v>1061032.94</v>
      </c>
      <c r="F20" s="31">
        <v>0</v>
      </c>
      <c r="G20" s="41">
        <v>2306799.5099999998</v>
      </c>
      <c r="H20" s="31">
        <v>1148170.56</v>
      </c>
      <c r="I20" s="31">
        <v>1039176.87</v>
      </c>
      <c r="J20" s="31">
        <v>409184.97</v>
      </c>
      <c r="K20" s="31">
        <v>495640.74</v>
      </c>
      <c r="L20" s="31">
        <v>367661.63</v>
      </c>
      <c r="M20" s="31">
        <v>13895.41</v>
      </c>
      <c r="N20" s="31">
        <v>21228</v>
      </c>
      <c r="O20" s="31">
        <v>1245934.47</v>
      </c>
      <c r="P20" s="31">
        <v>801615.8</v>
      </c>
      <c r="Q20" s="31">
        <v>120976.48</v>
      </c>
      <c r="R20" s="31">
        <v>558664.16</v>
      </c>
      <c r="S20" s="31">
        <v>520478.6</v>
      </c>
      <c r="T20" s="41">
        <v>5594457.1299999999</v>
      </c>
      <c r="U20" s="31">
        <v>179461.36</v>
      </c>
      <c r="V20" s="31">
        <v>111021.3</v>
      </c>
      <c r="W20" s="31">
        <v>110667.55</v>
      </c>
      <c r="X20" s="41">
        <v>401150.21</v>
      </c>
      <c r="Y20" s="31">
        <v>606780.18000000005</v>
      </c>
      <c r="Z20" s="11"/>
      <c r="AA20" s="34">
        <v>3772291.7</v>
      </c>
      <c r="AB20" s="31">
        <v>1320510.95</v>
      </c>
      <c r="AC20" s="31">
        <v>989900.19</v>
      </c>
      <c r="AD20" s="31">
        <v>0</v>
      </c>
      <c r="AE20" s="41">
        <v>2310411.14</v>
      </c>
      <c r="AF20" s="31">
        <v>1367988.64</v>
      </c>
      <c r="AG20" s="31">
        <v>1029451.24</v>
      </c>
      <c r="AH20" s="31">
        <v>368733.16</v>
      </c>
      <c r="AI20" s="31">
        <v>489764.37</v>
      </c>
      <c r="AJ20" s="31">
        <v>446575.47</v>
      </c>
      <c r="AK20" s="31">
        <v>13026.19</v>
      </c>
      <c r="AL20" s="31">
        <v>20776</v>
      </c>
      <c r="AM20" s="31">
        <v>1461431.53</v>
      </c>
      <c r="AN20" s="31">
        <v>924192.45</v>
      </c>
      <c r="AO20" s="31">
        <v>169197.13</v>
      </c>
      <c r="AP20" s="31">
        <v>783200.95</v>
      </c>
      <c r="AQ20" s="31">
        <v>637282.13</v>
      </c>
      <c r="AR20" s="41">
        <v>6343630.6200000001</v>
      </c>
      <c r="AS20" s="31">
        <v>167958.22</v>
      </c>
      <c r="AT20" s="31">
        <v>78401.81</v>
      </c>
      <c r="AU20" s="31">
        <v>82091.47</v>
      </c>
      <c r="AV20" s="41">
        <v>328451.5</v>
      </c>
      <c r="AW20" s="31">
        <v>577731.30000000005</v>
      </c>
      <c r="AX20" s="11"/>
      <c r="AY20" s="34">
        <v>4027621.35</v>
      </c>
      <c r="AZ20" s="31">
        <v>1354105.26</v>
      </c>
      <c r="BA20" s="31">
        <v>1198540.05</v>
      </c>
      <c r="BB20" s="31">
        <v>0</v>
      </c>
      <c r="BC20" s="41">
        <v>2552645.31</v>
      </c>
      <c r="BD20" s="31">
        <v>1453155.58</v>
      </c>
      <c r="BE20" s="31">
        <v>898024.1</v>
      </c>
      <c r="BF20" s="31">
        <v>354628.88</v>
      </c>
      <c r="BG20" s="31">
        <v>494533.79</v>
      </c>
      <c r="BH20" s="31">
        <v>465491.06</v>
      </c>
      <c r="BI20" s="31">
        <v>6866.96</v>
      </c>
      <c r="BJ20" s="31">
        <v>20776</v>
      </c>
      <c r="BK20" s="31">
        <v>1259022.92</v>
      </c>
      <c r="BL20" s="31">
        <v>888610.38</v>
      </c>
      <c r="BM20" s="31">
        <v>164384.24</v>
      </c>
      <c r="BN20" s="31">
        <v>821109.12</v>
      </c>
      <c r="BO20" s="31">
        <v>523419.63</v>
      </c>
      <c r="BP20" s="41">
        <v>5896867.0800000001</v>
      </c>
      <c r="BQ20" s="31">
        <v>147808.66</v>
      </c>
      <c r="BR20" s="31">
        <v>79469.740000000005</v>
      </c>
      <c r="BS20" s="31">
        <v>108150.35</v>
      </c>
      <c r="BT20" s="41">
        <v>335428.75</v>
      </c>
      <c r="BU20" s="31">
        <v>461142.62</v>
      </c>
      <c r="BV20" s="11"/>
      <c r="BW20" s="34">
        <v>3914444.6</v>
      </c>
      <c r="BX20" s="31">
        <v>1441704.22</v>
      </c>
      <c r="BY20" s="31">
        <v>1195748.78</v>
      </c>
      <c r="BZ20" s="31">
        <v>0</v>
      </c>
      <c r="CA20" s="41">
        <v>2637453</v>
      </c>
      <c r="CB20" s="31">
        <v>1402356.16</v>
      </c>
      <c r="CC20" s="31">
        <v>829635.55</v>
      </c>
      <c r="CD20" s="31">
        <v>325524.96999999997</v>
      </c>
      <c r="CE20" s="31">
        <v>449734.35</v>
      </c>
      <c r="CF20" s="31">
        <v>450105.1</v>
      </c>
      <c r="CG20" s="31">
        <v>2835.6</v>
      </c>
      <c r="CH20" s="31">
        <v>20736</v>
      </c>
      <c r="CI20" s="31">
        <v>1285722.58</v>
      </c>
      <c r="CJ20" s="31">
        <v>892370.34</v>
      </c>
      <c r="CK20" s="31">
        <v>224879.73</v>
      </c>
      <c r="CL20" s="31">
        <v>749155.51</v>
      </c>
      <c r="CM20" s="31">
        <v>612547.42000000004</v>
      </c>
      <c r="CN20" s="41">
        <v>5843247.1500000004</v>
      </c>
      <c r="CO20" s="31">
        <v>113625.45</v>
      </c>
      <c r="CP20" s="31">
        <v>69336</v>
      </c>
      <c r="CQ20" s="31">
        <v>66546.34</v>
      </c>
      <c r="CR20" s="41">
        <v>249507.79</v>
      </c>
      <c r="CS20" s="31">
        <v>467827.7</v>
      </c>
      <c r="CT20" s="11"/>
      <c r="CU20" s="34">
        <v>4093515.39</v>
      </c>
      <c r="CV20" s="31">
        <v>1948648.35</v>
      </c>
      <c r="CW20" s="31">
        <v>1130544.81</v>
      </c>
      <c r="CX20" s="31">
        <v>0</v>
      </c>
      <c r="CY20" s="41">
        <v>3079193.16</v>
      </c>
      <c r="CZ20" s="31">
        <v>1347494.11</v>
      </c>
      <c r="DA20" s="31">
        <v>850509.67</v>
      </c>
      <c r="DB20" s="31">
        <v>428947.99</v>
      </c>
      <c r="DC20" s="31">
        <v>522667.19</v>
      </c>
      <c r="DD20" s="31">
        <v>375901.73</v>
      </c>
      <c r="DE20" s="31">
        <v>8756.76</v>
      </c>
      <c r="DF20" s="31">
        <v>20736</v>
      </c>
      <c r="DG20" s="31">
        <v>1319843.82</v>
      </c>
      <c r="DH20" s="31">
        <v>1167597.3400000001</v>
      </c>
      <c r="DI20" s="31">
        <v>141641.03</v>
      </c>
      <c r="DJ20" s="31">
        <v>845775.45</v>
      </c>
      <c r="DK20" s="31">
        <v>581572.11</v>
      </c>
      <c r="DL20" s="41">
        <v>6263949.0899999999</v>
      </c>
      <c r="DM20" s="31">
        <v>179184.88</v>
      </c>
      <c r="DN20" s="31">
        <v>145148.14000000001</v>
      </c>
      <c r="DO20" s="31">
        <v>63255.38</v>
      </c>
      <c r="DP20" s="41">
        <v>387588.4</v>
      </c>
      <c r="DQ20" s="31">
        <v>400287.49</v>
      </c>
      <c r="DR20" s="11"/>
      <c r="DS20" s="34">
        <v>3889984.68</v>
      </c>
      <c r="DT20" s="31">
        <v>1979470.46</v>
      </c>
      <c r="DU20" s="31">
        <v>1144141.96</v>
      </c>
      <c r="DV20" s="31">
        <v>0</v>
      </c>
      <c r="DW20" s="41">
        <v>3123612.42</v>
      </c>
      <c r="DX20" s="31">
        <v>1322071.01</v>
      </c>
      <c r="DY20" s="31">
        <v>1240113.58</v>
      </c>
      <c r="DZ20" s="31">
        <v>248321.37</v>
      </c>
      <c r="EA20" s="31">
        <v>426989.4</v>
      </c>
      <c r="EB20" s="31">
        <v>891154.88</v>
      </c>
      <c r="EC20" s="31">
        <v>7156.3</v>
      </c>
      <c r="ED20" s="31">
        <v>48347.37</v>
      </c>
      <c r="EE20" s="31">
        <v>1456811.74</v>
      </c>
      <c r="EF20" s="31">
        <v>1364895.97</v>
      </c>
      <c r="EG20" s="31">
        <v>376081.82</v>
      </c>
      <c r="EH20" s="31">
        <v>946805.1</v>
      </c>
      <c r="EI20" s="31">
        <v>625641.94999999995</v>
      </c>
      <c r="EJ20" s="41">
        <v>7632319.4800000004</v>
      </c>
      <c r="EK20" s="31">
        <v>30066.400000000001</v>
      </c>
      <c r="EL20" s="31">
        <v>57540.32</v>
      </c>
      <c r="EM20" s="31">
        <v>234334.68</v>
      </c>
      <c r="EN20" s="41">
        <v>321941.40000000002</v>
      </c>
      <c r="EO20" s="31">
        <v>630331.02</v>
      </c>
    </row>
    <row r="21" spans="1:145" x14ac:dyDescent="0.25">
      <c r="A21" s="32" t="s">
        <v>17</v>
      </c>
      <c r="C21" s="46">
        <v>1398049.58</v>
      </c>
      <c r="D21" s="7">
        <v>232108.46</v>
      </c>
      <c r="E21" s="7">
        <v>63596.39</v>
      </c>
      <c r="F21" s="7">
        <v>203652.33</v>
      </c>
      <c r="G21" s="53">
        <v>499357.18</v>
      </c>
      <c r="H21" s="7">
        <v>278236.28000000003</v>
      </c>
      <c r="I21" s="7">
        <v>113018.84</v>
      </c>
      <c r="J21" s="7">
        <v>17049.05</v>
      </c>
      <c r="K21" s="7">
        <v>285520.34999999998</v>
      </c>
      <c r="L21" s="7">
        <v>187760.75</v>
      </c>
      <c r="M21" s="7">
        <v>952.99</v>
      </c>
      <c r="N21" s="7">
        <v>4437.18</v>
      </c>
      <c r="O21" s="7">
        <v>249882.98</v>
      </c>
      <c r="P21" s="7">
        <v>184784.47</v>
      </c>
      <c r="Q21" s="7">
        <v>4730.0200000000004</v>
      </c>
      <c r="R21" s="7">
        <v>19274.72</v>
      </c>
      <c r="S21" s="7">
        <v>183377.49</v>
      </c>
      <c r="T21" s="53">
        <v>1250788.8400000001</v>
      </c>
      <c r="U21" s="7">
        <v>56260.78</v>
      </c>
      <c r="V21" s="7">
        <v>89408.13</v>
      </c>
      <c r="W21" s="7">
        <v>163616.70000000001</v>
      </c>
      <c r="X21" s="53">
        <v>309285.61</v>
      </c>
      <c r="Y21" s="7">
        <v>70082.899999999994</v>
      </c>
      <c r="Z21" s="4"/>
      <c r="AA21" s="46">
        <v>1464777.61</v>
      </c>
      <c r="AB21" s="7">
        <v>213612.46</v>
      </c>
      <c r="AC21" s="7">
        <v>89373.26</v>
      </c>
      <c r="AD21" s="7">
        <v>248572.14</v>
      </c>
      <c r="AE21" s="53">
        <v>551557.86</v>
      </c>
      <c r="AF21" s="7">
        <v>280247.74</v>
      </c>
      <c r="AG21" s="7">
        <v>149391.22</v>
      </c>
      <c r="AH21" s="7">
        <v>4241.62</v>
      </c>
      <c r="AI21" s="7">
        <v>218939.11</v>
      </c>
      <c r="AJ21" s="7">
        <v>343336.06</v>
      </c>
      <c r="AK21" s="7">
        <v>0</v>
      </c>
      <c r="AL21" s="7">
        <v>9659.64</v>
      </c>
      <c r="AM21" s="7">
        <v>125926.17</v>
      </c>
      <c r="AN21" s="7">
        <v>256305.49</v>
      </c>
      <c r="AO21" s="7">
        <v>124.82</v>
      </c>
      <c r="AP21" s="7">
        <v>30243.03</v>
      </c>
      <c r="AQ21" s="7">
        <v>234659.77</v>
      </c>
      <c r="AR21" s="53">
        <v>1372826.93</v>
      </c>
      <c r="AS21" s="7">
        <v>84042.97</v>
      </c>
      <c r="AT21" s="7">
        <v>86237.64</v>
      </c>
      <c r="AU21" s="7">
        <v>149804.74</v>
      </c>
      <c r="AV21" s="53">
        <v>320085.34999999998</v>
      </c>
      <c r="AW21" s="7">
        <v>60120.58</v>
      </c>
      <c r="AX21" s="4"/>
      <c r="AY21" s="46">
        <v>1110800.31</v>
      </c>
      <c r="AZ21" s="7">
        <v>68084.27</v>
      </c>
      <c r="BA21" s="7">
        <v>97802.77</v>
      </c>
      <c r="BB21" s="7">
        <v>223203.17</v>
      </c>
      <c r="BC21" s="53">
        <v>389090.21</v>
      </c>
      <c r="BD21" s="7">
        <v>270686.78000000003</v>
      </c>
      <c r="BE21" s="7">
        <v>136720.29</v>
      </c>
      <c r="BF21" s="7">
        <v>11915.51</v>
      </c>
      <c r="BG21" s="7">
        <v>185556.7</v>
      </c>
      <c r="BH21" s="7">
        <v>418953.2</v>
      </c>
      <c r="BI21" s="7">
        <v>0</v>
      </c>
      <c r="BJ21" s="7">
        <v>0</v>
      </c>
      <c r="BK21" s="7">
        <v>333743.15999999997</v>
      </c>
      <c r="BL21" s="7">
        <v>322602.39</v>
      </c>
      <c r="BM21" s="7">
        <v>-5575.29</v>
      </c>
      <c r="BN21" s="7">
        <v>42252.58</v>
      </c>
      <c r="BO21" s="7">
        <v>210351.58</v>
      </c>
      <c r="BP21" s="53">
        <v>1656520.12</v>
      </c>
      <c r="BQ21" s="7">
        <v>101302</v>
      </c>
      <c r="BR21" s="7">
        <v>137392.75</v>
      </c>
      <c r="BS21" s="7">
        <v>76173.64</v>
      </c>
      <c r="BT21" s="53">
        <v>314868.39</v>
      </c>
      <c r="BU21" s="7">
        <v>152189.6</v>
      </c>
      <c r="BV21" s="4"/>
      <c r="BW21" s="46">
        <v>1143295.28</v>
      </c>
      <c r="BX21" s="7">
        <v>69015.600000000006</v>
      </c>
      <c r="BY21" s="7">
        <v>150361.76</v>
      </c>
      <c r="BZ21" s="7">
        <v>252347.48</v>
      </c>
      <c r="CA21" s="53">
        <v>471724.84</v>
      </c>
      <c r="CB21" s="7">
        <v>115451.68</v>
      </c>
      <c r="CC21" s="7">
        <v>129916.68</v>
      </c>
      <c r="CD21" s="7">
        <v>8813.82</v>
      </c>
      <c r="CE21" s="7">
        <v>141402.06</v>
      </c>
      <c r="CF21" s="7">
        <v>481577.52</v>
      </c>
      <c r="CG21" s="7">
        <v>0</v>
      </c>
      <c r="CH21" s="7">
        <v>0</v>
      </c>
      <c r="CI21" s="7">
        <v>349815.91</v>
      </c>
      <c r="CJ21" s="7">
        <v>336798.25</v>
      </c>
      <c r="CK21" s="7">
        <v>8780.74</v>
      </c>
      <c r="CL21" s="7">
        <v>65354.400000000001</v>
      </c>
      <c r="CM21" s="7">
        <v>212110.52</v>
      </c>
      <c r="CN21" s="53">
        <v>1734569.9</v>
      </c>
      <c r="CO21" s="7">
        <v>58922.73</v>
      </c>
      <c r="CP21" s="7">
        <v>139141.85</v>
      </c>
      <c r="CQ21" s="7">
        <v>61621.37</v>
      </c>
      <c r="CR21" s="53">
        <v>259685.95</v>
      </c>
      <c r="CS21" s="7">
        <v>106429.2</v>
      </c>
      <c r="CT21" s="4"/>
      <c r="CU21" s="46">
        <v>1374273.35</v>
      </c>
      <c r="CV21" s="7">
        <v>55924.23</v>
      </c>
      <c r="CW21" s="7">
        <v>151557.98000000001</v>
      </c>
      <c r="CX21" s="7">
        <v>230715.09</v>
      </c>
      <c r="CY21" s="53">
        <v>438197.3</v>
      </c>
      <c r="CZ21" s="7">
        <v>198890.16</v>
      </c>
      <c r="DA21" s="7">
        <v>150289.97</v>
      </c>
      <c r="DB21" s="7">
        <v>13993.15</v>
      </c>
      <c r="DC21" s="7">
        <v>172039.95</v>
      </c>
      <c r="DD21" s="7">
        <v>501668.01</v>
      </c>
      <c r="DE21" s="7">
        <v>0</v>
      </c>
      <c r="DF21" s="7">
        <v>0</v>
      </c>
      <c r="DG21" s="7">
        <v>439794.65</v>
      </c>
      <c r="DH21" s="7">
        <v>331402.98</v>
      </c>
      <c r="DI21" s="7">
        <v>7207.95</v>
      </c>
      <c r="DJ21" s="7">
        <v>47597.1</v>
      </c>
      <c r="DK21" s="7">
        <v>251337.1</v>
      </c>
      <c r="DL21" s="53">
        <v>1915330.86</v>
      </c>
      <c r="DM21" s="7">
        <v>59573.82</v>
      </c>
      <c r="DN21" s="7">
        <v>128054.23</v>
      </c>
      <c r="DO21" s="7">
        <v>93330.99</v>
      </c>
      <c r="DP21" s="53">
        <v>280959.03999999998</v>
      </c>
      <c r="DQ21" s="7">
        <v>120644.17</v>
      </c>
      <c r="DR21" s="4"/>
      <c r="DS21" s="46">
        <v>1420952.83</v>
      </c>
      <c r="DT21" s="7">
        <v>586.42999999999995</v>
      </c>
      <c r="DU21" s="7">
        <v>125815.11</v>
      </c>
      <c r="DV21" s="7">
        <v>260341.24</v>
      </c>
      <c r="DW21" s="53">
        <v>386742.78</v>
      </c>
      <c r="DX21" s="7">
        <v>459319.9</v>
      </c>
      <c r="DY21" s="7">
        <v>193851.74</v>
      </c>
      <c r="DZ21" s="7">
        <v>7862.79</v>
      </c>
      <c r="EA21" s="7">
        <v>137157.93</v>
      </c>
      <c r="EB21" s="7">
        <v>503685.35</v>
      </c>
      <c r="EC21" s="7">
        <v>0</v>
      </c>
      <c r="ED21" s="7">
        <v>0</v>
      </c>
      <c r="EE21" s="7">
        <v>416108.76</v>
      </c>
      <c r="EF21" s="7">
        <v>304231.7</v>
      </c>
      <c r="EG21" s="7">
        <v>5359.86</v>
      </c>
      <c r="EH21" s="7">
        <v>91080.3</v>
      </c>
      <c r="EI21" s="7">
        <v>307812.7</v>
      </c>
      <c r="EJ21" s="53">
        <v>1967151.13</v>
      </c>
      <c r="EK21" s="7">
        <v>64968.94</v>
      </c>
      <c r="EL21" s="7">
        <v>100248.83</v>
      </c>
      <c r="EM21" s="7">
        <v>173346.96</v>
      </c>
      <c r="EN21" s="53">
        <v>338564.73</v>
      </c>
      <c r="EO21" s="7">
        <v>167467.35</v>
      </c>
    </row>
    <row r="22" spans="1:145" x14ac:dyDescent="0.25">
      <c r="A22" s="32" t="s">
        <v>19</v>
      </c>
      <c r="C22" s="46">
        <v>597990.51</v>
      </c>
      <c r="D22" s="7">
        <v>109149.09</v>
      </c>
      <c r="E22" s="7">
        <v>241167.04</v>
      </c>
      <c r="F22" s="7">
        <v>863.52</v>
      </c>
      <c r="G22" s="53">
        <v>351179.65</v>
      </c>
      <c r="H22" s="7">
        <v>401440.16</v>
      </c>
      <c r="I22" s="7">
        <v>142388.87</v>
      </c>
      <c r="J22" s="7">
        <v>45935.45</v>
      </c>
      <c r="K22" s="7">
        <v>55111.54</v>
      </c>
      <c r="L22" s="7">
        <v>16206.53</v>
      </c>
      <c r="M22" s="7">
        <v>0</v>
      </c>
      <c r="N22" s="7">
        <v>0</v>
      </c>
      <c r="O22" s="7">
        <v>145791.99</v>
      </c>
      <c r="P22" s="7">
        <v>140193.79</v>
      </c>
      <c r="Q22" s="7">
        <v>186.82</v>
      </c>
      <c r="R22" s="7">
        <v>110177.93</v>
      </c>
      <c r="S22" s="7">
        <v>205894.79</v>
      </c>
      <c r="T22" s="53">
        <v>861887.71</v>
      </c>
      <c r="U22" s="7">
        <v>0</v>
      </c>
      <c r="V22" s="7">
        <v>0</v>
      </c>
      <c r="W22" s="7">
        <v>0</v>
      </c>
      <c r="X22" s="53">
        <v>0</v>
      </c>
      <c r="Y22" s="7">
        <v>82270.03</v>
      </c>
      <c r="Z22" s="4"/>
      <c r="AA22" s="46">
        <v>707142.1</v>
      </c>
      <c r="AB22" s="7">
        <v>112779.27</v>
      </c>
      <c r="AC22" s="7">
        <v>271853.82</v>
      </c>
      <c r="AD22" s="7">
        <v>4203.05</v>
      </c>
      <c r="AE22" s="53">
        <v>388836.14</v>
      </c>
      <c r="AF22" s="7">
        <v>477071.94</v>
      </c>
      <c r="AG22" s="7">
        <v>78898.490000000005</v>
      </c>
      <c r="AH22" s="7">
        <v>29966.93</v>
      </c>
      <c r="AI22" s="7">
        <v>43237.14</v>
      </c>
      <c r="AJ22" s="7">
        <v>22276.31</v>
      </c>
      <c r="AK22" s="7">
        <v>0</v>
      </c>
      <c r="AL22" s="7">
        <v>0</v>
      </c>
      <c r="AM22" s="7">
        <v>273743.68</v>
      </c>
      <c r="AN22" s="7">
        <v>146967.34</v>
      </c>
      <c r="AO22" s="7">
        <v>1033.26</v>
      </c>
      <c r="AP22" s="7">
        <v>73388.03</v>
      </c>
      <c r="AQ22" s="7">
        <v>264881.69</v>
      </c>
      <c r="AR22" s="53">
        <v>934392.87</v>
      </c>
      <c r="AS22" s="7">
        <v>0</v>
      </c>
      <c r="AT22" s="7">
        <v>0</v>
      </c>
      <c r="AU22" s="7">
        <v>0</v>
      </c>
      <c r="AV22" s="53">
        <v>0</v>
      </c>
      <c r="AW22" s="7">
        <v>32115.39</v>
      </c>
      <c r="AX22" s="4"/>
      <c r="AY22" s="46">
        <v>695223.4</v>
      </c>
      <c r="AZ22" s="7">
        <v>122915.59</v>
      </c>
      <c r="BA22" s="7">
        <v>219982.46</v>
      </c>
      <c r="BB22" s="7">
        <v>3884.15</v>
      </c>
      <c r="BC22" s="53">
        <v>346782.2</v>
      </c>
      <c r="BD22" s="7">
        <v>460911.75</v>
      </c>
      <c r="BE22" s="7">
        <v>72010</v>
      </c>
      <c r="BF22" s="7">
        <v>27030.799999999999</v>
      </c>
      <c r="BG22" s="7">
        <v>63653.07</v>
      </c>
      <c r="BH22" s="7">
        <v>33107.120000000003</v>
      </c>
      <c r="BI22" s="7">
        <v>0</v>
      </c>
      <c r="BJ22" s="7">
        <v>0</v>
      </c>
      <c r="BK22" s="7">
        <v>140801.51999999999</v>
      </c>
      <c r="BL22" s="7">
        <v>152717.93</v>
      </c>
      <c r="BM22" s="7">
        <v>0</v>
      </c>
      <c r="BN22" s="7">
        <v>86306.69</v>
      </c>
      <c r="BO22" s="7">
        <v>202472.11</v>
      </c>
      <c r="BP22" s="53">
        <v>778099.24</v>
      </c>
      <c r="BQ22" s="7">
        <v>0</v>
      </c>
      <c r="BR22" s="7">
        <v>0</v>
      </c>
      <c r="BS22" s="7">
        <v>0</v>
      </c>
      <c r="BT22" s="53">
        <v>0</v>
      </c>
      <c r="BU22" s="7">
        <v>85217.47</v>
      </c>
      <c r="BV22" s="4"/>
      <c r="BW22" s="46">
        <v>799699.77</v>
      </c>
      <c r="BX22" s="7">
        <v>26593.46</v>
      </c>
      <c r="BY22" s="7">
        <v>220277.61</v>
      </c>
      <c r="BZ22" s="7">
        <v>469.66</v>
      </c>
      <c r="CA22" s="53">
        <v>247340.73</v>
      </c>
      <c r="CB22" s="7">
        <v>400555.13</v>
      </c>
      <c r="CC22" s="7">
        <v>94494.82</v>
      </c>
      <c r="CD22" s="7">
        <v>45173.16</v>
      </c>
      <c r="CE22" s="7">
        <v>46389.4</v>
      </c>
      <c r="CF22" s="7">
        <v>17948.37</v>
      </c>
      <c r="CG22" s="7">
        <v>0</v>
      </c>
      <c r="CH22" s="7">
        <v>0</v>
      </c>
      <c r="CI22" s="7">
        <v>147935.73000000001</v>
      </c>
      <c r="CJ22" s="7">
        <v>127553.96</v>
      </c>
      <c r="CK22" s="7">
        <v>0</v>
      </c>
      <c r="CL22" s="7">
        <v>102521.74</v>
      </c>
      <c r="CM22" s="7">
        <v>160149.82</v>
      </c>
      <c r="CN22" s="53">
        <v>742167</v>
      </c>
      <c r="CO22" s="7">
        <v>0</v>
      </c>
      <c r="CP22" s="7">
        <v>0</v>
      </c>
      <c r="CQ22" s="7">
        <v>0</v>
      </c>
      <c r="CR22" s="53">
        <v>0</v>
      </c>
      <c r="CS22" s="7">
        <v>79293.5</v>
      </c>
      <c r="CT22" s="4"/>
      <c r="CU22" s="46">
        <v>830754.52</v>
      </c>
      <c r="CV22" s="7">
        <v>13713.74</v>
      </c>
      <c r="CW22" s="7">
        <v>219733.02</v>
      </c>
      <c r="CX22" s="7">
        <v>1593.68</v>
      </c>
      <c r="CY22" s="53">
        <v>235040.44</v>
      </c>
      <c r="CZ22" s="7">
        <v>407053.68</v>
      </c>
      <c r="DA22" s="7">
        <v>148652.54999999999</v>
      </c>
      <c r="DB22" s="7">
        <v>-2586.33</v>
      </c>
      <c r="DC22" s="7">
        <v>87892.19</v>
      </c>
      <c r="DD22" s="7">
        <v>20719.419999999998</v>
      </c>
      <c r="DE22" s="7">
        <v>0</v>
      </c>
      <c r="DF22" s="7">
        <v>0</v>
      </c>
      <c r="DG22" s="7">
        <v>164407.16</v>
      </c>
      <c r="DH22" s="7">
        <v>141239.97</v>
      </c>
      <c r="DI22" s="7">
        <v>0</v>
      </c>
      <c r="DJ22" s="7">
        <v>74032.37</v>
      </c>
      <c r="DK22" s="7">
        <v>174131.86</v>
      </c>
      <c r="DL22" s="53">
        <v>808489.19</v>
      </c>
      <c r="DM22" s="7">
        <v>0</v>
      </c>
      <c r="DN22" s="7">
        <v>0</v>
      </c>
      <c r="DO22" s="7">
        <v>0</v>
      </c>
      <c r="DP22" s="53">
        <v>0</v>
      </c>
      <c r="DQ22" s="7">
        <v>32877.39</v>
      </c>
      <c r="DR22" s="4"/>
      <c r="DS22" s="46">
        <v>947733.53</v>
      </c>
      <c r="DT22" s="7">
        <v>12910.82</v>
      </c>
      <c r="DU22" s="7">
        <v>257890.82</v>
      </c>
      <c r="DV22" s="7">
        <v>3938.7</v>
      </c>
      <c r="DW22" s="53">
        <v>274740.34000000003</v>
      </c>
      <c r="DX22" s="7">
        <v>466342.79</v>
      </c>
      <c r="DY22" s="7">
        <v>221100.32</v>
      </c>
      <c r="DZ22" s="7">
        <v>140304.59</v>
      </c>
      <c r="EA22" s="7">
        <v>96410.3</v>
      </c>
      <c r="EB22" s="7">
        <v>24365</v>
      </c>
      <c r="EC22" s="7">
        <v>0</v>
      </c>
      <c r="ED22" s="7">
        <v>0</v>
      </c>
      <c r="EE22" s="7">
        <v>269510.17</v>
      </c>
      <c r="EF22" s="7">
        <v>180738.29</v>
      </c>
      <c r="EG22" s="7">
        <v>0</v>
      </c>
      <c r="EH22" s="7">
        <v>111485.46</v>
      </c>
      <c r="EI22" s="7">
        <v>135181.93</v>
      </c>
      <c r="EJ22" s="53">
        <v>1179096.06</v>
      </c>
      <c r="EK22" s="7">
        <v>0</v>
      </c>
      <c r="EL22" s="7">
        <v>0</v>
      </c>
      <c r="EM22" s="7">
        <v>0</v>
      </c>
      <c r="EN22" s="53">
        <v>0</v>
      </c>
      <c r="EO22" s="7">
        <v>97518.18</v>
      </c>
    </row>
    <row r="23" spans="1:145" x14ac:dyDescent="0.25">
      <c r="A23" s="32" t="s">
        <v>20</v>
      </c>
      <c r="C23" s="46">
        <v>577068.05000000005</v>
      </c>
      <c r="D23" s="7">
        <v>250860.13</v>
      </c>
      <c r="E23" s="7">
        <v>343672.27</v>
      </c>
      <c r="F23" s="7">
        <v>85555.16</v>
      </c>
      <c r="G23" s="53">
        <v>680087.56</v>
      </c>
      <c r="H23" s="7">
        <v>166952.15</v>
      </c>
      <c r="I23" s="7">
        <v>12191.05</v>
      </c>
      <c r="J23" s="7">
        <v>25430.11</v>
      </c>
      <c r="K23" s="7">
        <v>7474.92</v>
      </c>
      <c r="L23" s="7">
        <v>212.97</v>
      </c>
      <c r="M23" s="7">
        <v>0</v>
      </c>
      <c r="N23" s="7">
        <v>14261.64</v>
      </c>
      <c r="O23" s="7">
        <v>95605.48</v>
      </c>
      <c r="P23" s="7">
        <v>747346.94</v>
      </c>
      <c r="Q23" s="7">
        <v>16244.6</v>
      </c>
      <c r="R23" s="7">
        <v>86916.28</v>
      </c>
      <c r="S23" s="7">
        <v>84254.28</v>
      </c>
      <c r="T23" s="53">
        <v>1089938.27</v>
      </c>
      <c r="U23" s="7">
        <v>0</v>
      </c>
      <c r="V23" s="7">
        <v>0</v>
      </c>
      <c r="W23" s="7">
        <v>0</v>
      </c>
      <c r="X23" s="53">
        <v>0</v>
      </c>
      <c r="Y23" s="7">
        <v>55739.83</v>
      </c>
      <c r="Z23" s="4"/>
      <c r="AA23" s="46">
        <v>568055.68999999994</v>
      </c>
      <c r="AB23" s="7">
        <v>220672.38</v>
      </c>
      <c r="AC23" s="7">
        <v>322898.88</v>
      </c>
      <c r="AD23" s="7">
        <v>83302.45</v>
      </c>
      <c r="AE23" s="53">
        <v>626873.71</v>
      </c>
      <c r="AF23" s="7">
        <v>114011.41</v>
      </c>
      <c r="AG23" s="7">
        <v>12563.4</v>
      </c>
      <c r="AH23" s="7">
        <v>36593.42</v>
      </c>
      <c r="AI23" s="7">
        <v>6323.44</v>
      </c>
      <c r="AJ23" s="7">
        <v>324.13</v>
      </c>
      <c r="AK23" s="7">
        <v>0</v>
      </c>
      <c r="AL23" s="7">
        <v>4564.0600000000004</v>
      </c>
      <c r="AM23" s="7">
        <v>113474.94</v>
      </c>
      <c r="AN23" s="7">
        <v>778019.05</v>
      </c>
      <c r="AO23" s="7">
        <v>32378.59</v>
      </c>
      <c r="AP23" s="7">
        <v>125343.39</v>
      </c>
      <c r="AQ23" s="7">
        <v>95599.06</v>
      </c>
      <c r="AR23" s="53">
        <v>1205183.48</v>
      </c>
      <c r="AS23" s="7">
        <v>0</v>
      </c>
      <c r="AT23" s="7">
        <v>0</v>
      </c>
      <c r="AU23" s="7">
        <v>15133.14</v>
      </c>
      <c r="AV23" s="53">
        <v>15133.14</v>
      </c>
      <c r="AW23" s="7">
        <v>34228.35</v>
      </c>
      <c r="AX23" s="4"/>
      <c r="AY23" s="46">
        <v>598949.18000000005</v>
      </c>
      <c r="AZ23" s="7">
        <v>223862.31</v>
      </c>
      <c r="BA23" s="7">
        <v>299986.15999999997</v>
      </c>
      <c r="BB23" s="7">
        <v>91343.71</v>
      </c>
      <c r="BC23" s="53">
        <v>615192.18000000005</v>
      </c>
      <c r="BD23" s="7">
        <v>128272.98</v>
      </c>
      <c r="BE23" s="7">
        <v>20422.41</v>
      </c>
      <c r="BF23" s="7">
        <v>27515.360000000001</v>
      </c>
      <c r="BG23" s="7">
        <v>5572.49</v>
      </c>
      <c r="BH23" s="7">
        <v>319.45</v>
      </c>
      <c r="BI23" s="7">
        <v>0</v>
      </c>
      <c r="BJ23" s="7">
        <v>11086.57</v>
      </c>
      <c r="BK23" s="7">
        <v>96232.42</v>
      </c>
      <c r="BL23" s="7">
        <v>877190.88</v>
      </c>
      <c r="BM23" s="7">
        <v>25403.8</v>
      </c>
      <c r="BN23" s="7">
        <v>67613.78</v>
      </c>
      <c r="BO23" s="7">
        <v>109785.65</v>
      </c>
      <c r="BP23" s="53">
        <v>1241142.81</v>
      </c>
      <c r="BQ23" s="7">
        <v>0</v>
      </c>
      <c r="BR23" s="7">
        <v>0</v>
      </c>
      <c r="BS23" s="7">
        <v>0</v>
      </c>
      <c r="BT23" s="53">
        <v>0</v>
      </c>
      <c r="BU23" s="7">
        <v>58909.73</v>
      </c>
      <c r="BV23" s="4"/>
      <c r="BW23" s="46">
        <v>595825.31000000006</v>
      </c>
      <c r="BX23" s="7">
        <v>224734.6</v>
      </c>
      <c r="BY23" s="7">
        <v>282484.37</v>
      </c>
      <c r="BZ23" s="7">
        <v>108581.05</v>
      </c>
      <c r="CA23" s="53">
        <v>615800.02</v>
      </c>
      <c r="CB23" s="7">
        <v>177728.02</v>
      </c>
      <c r="CC23" s="7">
        <v>42352.11</v>
      </c>
      <c r="CD23" s="7">
        <v>40226.14</v>
      </c>
      <c r="CE23" s="7">
        <v>2379.11</v>
      </c>
      <c r="CF23" s="7">
        <v>306.08</v>
      </c>
      <c r="CG23" s="7">
        <v>0</v>
      </c>
      <c r="CH23" s="7">
        <v>13543.09</v>
      </c>
      <c r="CI23" s="7">
        <v>109765.86</v>
      </c>
      <c r="CJ23" s="7">
        <v>857905.26</v>
      </c>
      <c r="CK23" s="7">
        <v>39214.46</v>
      </c>
      <c r="CL23" s="7">
        <v>78332.039999999994</v>
      </c>
      <c r="CM23" s="7">
        <v>77270</v>
      </c>
      <c r="CN23" s="53">
        <v>1261294.1499999999</v>
      </c>
      <c r="CO23" s="7">
        <v>0</v>
      </c>
      <c r="CP23" s="7">
        <v>0</v>
      </c>
      <c r="CQ23" s="7">
        <v>930</v>
      </c>
      <c r="CR23" s="53">
        <v>930</v>
      </c>
      <c r="CS23" s="7">
        <v>54334.13</v>
      </c>
      <c r="CT23" s="4"/>
      <c r="CU23" s="46">
        <v>639161</v>
      </c>
      <c r="CV23" s="7">
        <v>225984</v>
      </c>
      <c r="CW23" s="7">
        <v>167207.17000000001</v>
      </c>
      <c r="CX23" s="7">
        <v>144693.22</v>
      </c>
      <c r="CY23" s="53">
        <v>537884.39</v>
      </c>
      <c r="CZ23" s="7">
        <v>169432.03</v>
      </c>
      <c r="DA23" s="7">
        <v>23660.63</v>
      </c>
      <c r="DB23" s="7">
        <v>34123.42</v>
      </c>
      <c r="DC23" s="7">
        <v>3547.07</v>
      </c>
      <c r="DD23" s="7">
        <v>311.31</v>
      </c>
      <c r="DE23" s="7">
        <v>0</v>
      </c>
      <c r="DF23" s="7">
        <v>6321.69</v>
      </c>
      <c r="DG23" s="7">
        <v>86424.3</v>
      </c>
      <c r="DH23" s="7">
        <v>849990.64</v>
      </c>
      <c r="DI23" s="7">
        <v>42289.87</v>
      </c>
      <c r="DJ23" s="7">
        <v>99653.4</v>
      </c>
      <c r="DK23" s="7">
        <v>140661</v>
      </c>
      <c r="DL23" s="53">
        <v>1286983.33</v>
      </c>
      <c r="DM23" s="7">
        <v>0</v>
      </c>
      <c r="DN23" s="7">
        <v>0</v>
      </c>
      <c r="DO23" s="7">
        <v>0</v>
      </c>
      <c r="DP23" s="53">
        <v>0</v>
      </c>
      <c r="DQ23" s="7">
        <v>71949.09</v>
      </c>
      <c r="DR23" s="4"/>
      <c r="DS23" s="46">
        <v>671769.89</v>
      </c>
      <c r="DT23" s="7">
        <v>229304.76</v>
      </c>
      <c r="DU23" s="7">
        <v>263742.24</v>
      </c>
      <c r="DV23" s="7">
        <v>180608.99</v>
      </c>
      <c r="DW23" s="53">
        <v>673655.99</v>
      </c>
      <c r="DX23" s="7">
        <v>192002.92</v>
      </c>
      <c r="DY23" s="7">
        <v>19565.009999999998</v>
      </c>
      <c r="DZ23" s="7">
        <v>45188.99</v>
      </c>
      <c r="EA23" s="7">
        <v>2574.88</v>
      </c>
      <c r="EB23" s="7">
        <v>457.25</v>
      </c>
      <c r="EC23" s="7">
        <v>0</v>
      </c>
      <c r="ED23" s="7">
        <v>8762.92</v>
      </c>
      <c r="EE23" s="7">
        <v>111440.44</v>
      </c>
      <c r="EF23" s="7">
        <v>949266.45</v>
      </c>
      <c r="EG23" s="7">
        <v>35270.239999999998</v>
      </c>
      <c r="EH23" s="7">
        <v>86327.16</v>
      </c>
      <c r="EI23" s="7">
        <v>165037.17000000001</v>
      </c>
      <c r="EJ23" s="53">
        <v>1423890.51</v>
      </c>
      <c r="EK23" s="7">
        <v>0</v>
      </c>
      <c r="EL23" s="7">
        <v>0</v>
      </c>
      <c r="EM23" s="7">
        <v>127.46</v>
      </c>
      <c r="EN23" s="53">
        <v>127.46</v>
      </c>
      <c r="EO23" s="7">
        <v>113834.78</v>
      </c>
    </row>
    <row r="24" spans="1:145" x14ac:dyDescent="0.25">
      <c r="A24" s="32" t="s">
        <v>21</v>
      </c>
      <c r="C24" s="46">
        <v>191813.23</v>
      </c>
      <c r="D24" s="7">
        <v>7718.92</v>
      </c>
      <c r="E24" s="7">
        <v>16103.19</v>
      </c>
      <c r="F24" s="7">
        <v>40670.550000000003</v>
      </c>
      <c r="G24" s="53">
        <v>64492.66</v>
      </c>
      <c r="H24" s="7">
        <v>106773.27</v>
      </c>
      <c r="I24" s="7">
        <v>387.78</v>
      </c>
      <c r="J24" s="7">
        <v>1714.2</v>
      </c>
      <c r="K24" s="7">
        <v>10684.97</v>
      </c>
      <c r="L24" s="7">
        <v>1941.5</v>
      </c>
      <c r="M24" s="7">
        <v>0</v>
      </c>
      <c r="N24" s="7">
        <v>0</v>
      </c>
      <c r="O24" s="7">
        <v>30300.560000000001</v>
      </c>
      <c r="P24" s="7">
        <v>4214.92</v>
      </c>
      <c r="Q24" s="7">
        <v>312.01</v>
      </c>
      <c r="R24" s="7">
        <v>6768.27</v>
      </c>
      <c r="S24" s="7">
        <v>162.27000000000001</v>
      </c>
      <c r="T24" s="53">
        <v>56486.48</v>
      </c>
      <c r="U24" s="7">
        <v>0</v>
      </c>
      <c r="V24" s="7">
        <v>0</v>
      </c>
      <c r="W24" s="7">
        <v>0</v>
      </c>
      <c r="X24" s="53">
        <v>0</v>
      </c>
      <c r="Y24" s="7">
        <v>32865.54</v>
      </c>
      <c r="Z24" s="4"/>
      <c r="AA24" s="46">
        <v>183228.07</v>
      </c>
      <c r="AB24" s="7">
        <v>5894.27</v>
      </c>
      <c r="AC24" s="7">
        <v>15814.63</v>
      </c>
      <c r="AD24" s="7">
        <v>41226.5</v>
      </c>
      <c r="AE24" s="53">
        <v>62935.4</v>
      </c>
      <c r="AF24" s="7">
        <v>97954.05</v>
      </c>
      <c r="AG24" s="7">
        <v>-1967.29</v>
      </c>
      <c r="AH24" s="7">
        <v>2226.4299999999998</v>
      </c>
      <c r="AI24" s="7">
        <v>10488.19</v>
      </c>
      <c r="AJ24" s="7">
        <v>674.92</v>
      </c>
      <c r="AK24" s="7">
        <v>0</v>
      </c>
      <c r="AL24" s="7">
        <v>0</v>
      </c>
      <c r="AM24" s="7">
        <v>9810.17</v>
      </c>
      <c r="AN24" s="7">
        <v>8059.34</v>
      </c>
      <c r="AO24" s="7">
        <v>0</v>
      </c>
      <c r="AP24" s="7">
        <v>9092.5</v>
      </c>
      <c r="AQ24" s="7">
        <v>133.63</v>
      </c>
      <c r="AR24" s="53">
        <v>38517.89</v>
      </c>
      <c r="AS24" s="7">
        <v>0</v>
      </c>
      <c r="AT24" s="7">
        <v>0</v>
      </c>
      <c r="AU24" s="7">
        <v>0</v>
      </c>
      <c r="AV24" s="53">
        <v>0</v>
      </c>
      <c r="AW24" s="7">
        <v>27522.77</v>
      </c>
      <c r="AX24" s="4"/>
      <c r="AY24" s="46">
        <v>166901.65</v>
      </c>
      <c r="AZ24" s="7">
        <v>20533.07</v>
      </c>
      <c r="BA24" s="7">
        <v>39263.68</v>
      </c>
      <c r="BB24" s="7">
        <v>38777.519999999997</v>
      </c>
      <c r="BC24" s="53">
        <v>98574.27</v>
      </c>
      <c r="BD24" s="7">
        <v>69892.259999999995</v>
      </c>
      <c r="BE24" s="7">
        <v>0</v>
      </c>
      <c r="BF24" s="7">
        <v>5102.1899999999996</v>
      </c>
      <c r="BG24" s="7">
        <v>8693.92</v>
      </c>
      <c r="BH24" s="7">
        <v>546.51</v>
      </c>
      <c r="BI24" s="7">
        <v>0</v>
      </c>
      <c r="BJ24" s="7">
        <v>0</v>
      </c>
      <c r="BK24" s="7">
        <v>11465.72</v>
      </c>
      <c r="BL24" s="7">
        <v>4779.54</v>
      </c>
      <c r="BM24" s="7">
        <v>0</v>
      </c>
      <c r="BN24" s="7">
        <v>10874.06</v>
      </c>
      <c r="BO24" s="7">
        <v>1684.68</v>
      </c>
      <c r="BP24" s="53">
        <v>43146.62</v>
      </c>
      <c r="BQ24" s="7">
        <v>0</v>
      </c>
      <c r="BR24" s="7">
        <v>0</v>
      </c>
      <c r="BS24" s="7">
        <v>0</v>
      </c>
      <c r="BT24" s="53">
        <v>0</v>
      </c>
      <c r="BU24" s="7">
        <v>17898.21</v>
      </c>
      <c r="BV24" s="4"/>
      <c r="BW24" s="46">
        <v>159240.99</v>
      </c>
      <c r="BX24" s="7">
        <v>12299.53</v>
      </c>
      <c r="BY24" s="7">
        <v>17920.150000000001</v>
      </c>
      <c r="BZ24" s="7">
        <v>37297.81</v>
      </c>
      <c r="CA24" s="53">
        <v>67517.490000000005</v>
      </c>
      <c r="CB24" s="7">
        <v>44625.55</v>
      </c>
      <c r="CC24" s="7">
        <v>0</v>
      </c>
      <c r="CD24" s="7">
        <v>15574.48</v>
      </c>
      <c r="CE24" s="7">
        <v>5661.1</v>
      </c>
      <c r="CF24" s="7">
        <v>4942.58</v>
      </c>
      <c r="CG24" s="7">
        <v>0</v>
      </c>
      <c r="CH24" s="7">
        <v>0</v>
      </c>
      <c r="CI24" s="7">
        <v>6813.34</v>
      </c>
      <c r="CJ24" s="7">
        <v>6552.17</v>
      </c>
      <c r="CK24" s="7">
        <v>146.36000000000001</v>
      </c>
      <c r="CL24" s="7">
        <v>11598.98</v>
      </c>
      <c r="CM24" s="7">
        <v>7102.15</v>
      </c>
      <c r="CN24" s="53">
        <v>58391.16</v>
      </c>
      <c r="CO24" s="7">
        <v>0</v>
      </c>
      <c r="CP24" s="7">
        <v>0</v>
      </c>
      <c r="CQ24" s="7">
        <v>0</v>
      </c>
      <c r="CR24" s="53">
        <v>0</v>
      </c>
      <c r="CS24" s="7">
        <v>11819.09</v>
      </c>
      <c r="CT24" s="4"/>
      <c r="CU24" s="46">
        <v>170309.09</v>
      </c>
      <c r="CV24" s="7">
        <v>12920.78</v>
      </c>
      <c r="CW24" s="7">
        <v>24967.54</v>
      </c>
      <c r="CX24" s="7">
        <v>48459.44</v>
      </c>
      <c r="CY24" s="53">
        <v>86347.76</v>
      </c>
      <c r="CZ24" s="7">
        <v>51705.440000000002</v>
      </c>
      <c r="DA24" s="7">
        <v>42009.08</v>
      </c>
      <c r="DB24" s="7">
        <v>6884.2</v>
      </c>
      <c r="DC24" s="7">
        <v>14933</v>
      </c>
      <c r="DD24" s="7">
        <v>1358.02</v>
      </c>
      <c r="DE24" s="7">
        <v>0</v>
      </c>
      <c r="DF24" s="7">
        <v>0</v>
      </c>
      <c r="DG24" s="7">
        <v>6181.26</v>
      </c>
      <c r="DH24" s="7">
        <v>2683.34</v>
      </c>
      <c r="DI24" s="7">
        <v>0</v>
      </c>
      <c r="DJ24" s="7">
        <v>0</v>
      </c>
      <c r="DK24" s="7">
        <v>3136.87</v>
      </c>
      <c r="DL24" s="53">
        <v>77185.77</v>
      </c>
      <c r="DM24" s="7">
        <v>0</v>
      </c>
      <c r="DN24" s="7">
        <v>0</v>
      </c>
      <c r="DO24" s="7">
        <v>0</v>
      </c>
      <c r="DP24" s="53">
        <v>0</v>
      </c>
      <c r="DQ24" s="7">
        <v>12229.41</v>
      </c>
      <c r="DR24" s="4"/>
      <c r="DS24" s="46">
        <v>175182.13</v>
      </c>
      <c r="DT24" s="7">
        <v>16622.25</v>
      </c>
      <c r="DU24" s="7">
        <v>72144.02</v>
      </c>
      <c r="DV24" s="7">
        <v>39185.769999999997</v>
      </c>
      <c r="DW24" s="53">
        <v>127952.04</v>
      </c>
      <c r="DX24" s="7">
        <v>71315.649999999994</v>
      </c>
      <c r="DY24" s="7">
        <v>32062.49</v>
      </c>
      <c r="DZ24" s="7">
        <v>8203.7999999999993</v>
      </c>
      <c r="EA24" s="7">
        <v>9002.01</v>
      </c>
      <c r="EB24" s="7">
        <v>889.79</v>
      </c>
      <c r="EC24" s="7">
        <v>0</v>
      </c>
      <c r="ED24" s="7">
        <v>0</v>
      </c>
      <c r="EE24" s="7">
        <v>7430.77</v>
      </c>
      <c r="EF24" s="7">
        <v>11289.47</v>
      </c>
      <c r="EG24" s="7">
        <v>0</v>
      </c>
      <c r="EH24" s="7">
        <v>2156.92</v>
      </c>
      <c r="EI24" s="7">
        <v>245.1</v>
      </c>
      <c r="EJ24" s="53">
        <v>71280.350000000006</v>
      </c>
      <c r="EK24" s="7">
        <v>0</v>
      </c>
      <c r="EL24" s="7">
        <v>0</v>
      </c>
      <c r="EM24" s="7">
        <v>0</v>
      </c>
      <c r="EN24" s="53">
        <v>0</v>
      </c>
      <c r="EO24" s="7">
        <v>5907.28</v>
      </c>
    </row>
    <row r="25" spans="1:145" x14ac:dyDescent="0.25">
      <c r="A25" s="32" t="s">
        <v>425</v>
      </c>
      <c r="C25" s="34">
        <v>2319434.56</v>
      </c>
      <c r="D25" s="31">
        <v>916541.73</v>
      </c>
      <c r="E25" s="31">
        <v>1226147.99</v>
      </c>
      <c r="F25" s="31">
        <v>117.16</v>
      </c>
      <c r="G25" s="41">
        <v>2142806.88</v>
      </c>
      <c r="H25" s="31">
        <v>865222.47</v>
      </c>
      <c r="I25" s="31">
        <v>229279.57</v>
      </c>
      <c r="J25" s="31">
        <v>257911.86</v>
      </c>
      <c r="K25" s="31">
        <v>167465.63</v>
      </c>
      <c r="L25" s="31">
        <v>120512.63</v>
      </c>
      <c r="M25" s="31">
        <v>0</v>
      </c>
      <c r="N25" s="31">
        <v>51572.53</v>
      </c>
      <c r="O25" s="31">
        <v>895265.82</v>
      </c>
      <c r="P25" s="31">
        <v>761978.45</v>
      </c>
      <c r="Q25" s="31">
        <v>67191.899999999994</v>
      </c>
      <c r="R25" s="31">
        <v>703855.29</v>
      </c>
      <c r="S25" s="31">
        <v>312488.40000000002</v>
      </c>
      <c r="T25" s="41">
        <v>3567522.08</v>
      </c>
      <c r="U25" s="31">
        <v>0</v>
      </c>
      <c r="V25" s="31">
        <v>0</v>
      </c>
      <c r="W25" s="31">
        <v>2124.8200000000002</v>
      </c>
      <c r="X25" s="41">
        <v>2124.8200000000002</v>
      </c>
      <c r="Y25" s="31">
        <v>110694.61</v>
      </c>
      <c r="Z25" s="11"/>
      <c r="AA25" s="34">
        <v>2284386.86</v>
      </c>
      <c r="AB25" s="31">
        <v>1076719.82</v>
      </c>
      <c r="AC25" s="31">
        <v>1184119.1000000001</v>
      </c>
      <c r="AD25" s="31">
        <v>0</v>
      </c>
      <c r="AE25" s="41">
        <v>2260838.92</v>
      </c>
      <c r="AF25" s="31">
        <v>896594.07</v>
      </c>
      <c r="AG25" s="31">
        <v>216828.44</v>
      </c>
      <c r="AH25" s="31">
        <v>170277.8</v>
      </c>
      <c r="AI25" s="31">
        <v>62405.52</v>
      </c>
      <c r="AJ25" s="31">
        <v>230837.07</v>
      </c>
      <c r="AK25" s="31">
        <v>0</v>
      </c>
      <c r="AL25" s="31">
        <v>50496.47</v>
      </c>
      <c r="AM25" s="31">
        <v>797292.95</v>
      </c>
      <c r="AN25" s="31">
        <v>994899.7</v>
      </c>
      <c r="AO25" s="31">
        <v>109221.18</v>
      </c>
      <c r="AP25" s="31">
        <v>693306.01</v>
      </c>
      <c r="AQ25" s="31">
        <v>546691.9</v>
      </c>
      <c r="AR25" s="41">
        <v>3872257.04</v>
      </c>
      <c r="AS25" s="31">
        <v>0</v>
      </c>
      <c r="AT25" s="31">
        <v>0</v>
      </c>
      <c r="AU25" s="31">
        <v>54142</v>
      </c>
      <c r="AV25" s="41">
        <v>54142</v>
      </c>
      <c r="AW25" s="31">
        <v>161834.35999999999</v>
      </c>
      <c r="AX25" s="11"/>
      <c r="AY25" s="34">
        <v>2648127.2799999998</v>
      </c>
      <c r="AZ25" s="31">
        <v>982841.34</v>
      </c>
      <c r="BA25" s="31">
        <v>1235688.8799999999</v>
      </c>
      <c r="BB25" s="31">
        <v>0</v>
      </c>
      <c r="BC25" s="41">
        <v>2218530.2200000002</v>
      </c>
      <c r="BD25" s="31">
        <v>971382.54</v>
      </c>
      <c r="BE25" s="31">
        <v>255802.54</v>
      </c>
      <c r="BF25" s="31">
        <v>141639.59</v>
      </c>
      <c r="BG25" s="31">
        <v>234902.27</v>
      </c>
      <c r="BH25" s="31">
        <v>140889.34</v>
      </c>
      <c r="BI25" s="31">
        <v>0</v>
      </c>
      <c r="BJ25" s="31">
        <v>103555.87</v>
      </c>
      <c r="BK25" s="31">
        <v>780469.48</v>
      </c>
      <c r="BL25" s="31">
        <v>806318.76</v>
      </c>
      <c r="BM25" s="31">
        <v>93980.15</v>
      </c>
      <c r="BN25" s="31">
        <v>723476.65</v>
      </c>
      <c r="BO25" s="31">
        <v>661666.39</v>
      </c>
      <c r="BP25" s="41">
        <v>3942701.04</v>
      </c>
      <c r="BQ25" s="31">
        <v>104.72</v>
      </c>
      <c r="BR25" s="31">
        <v>0</v>
      </c>
      <c r="BS25" s="31">
        <v>2848.39</v>
      </c>
      <c r="BT25" s="41">
        <v>2953.11</v>
      </c>
      <c r="BU25" s="31">
        <v>69601.070000000007</v>
      </c>
      <c r="BV25" s="11"/>
      <c r="BW25" s="34">
        <v>2715520.79</v>
      </c>
      <c r="BX25" s="31">
        <v>823347.74</v>
      </c>
      <c r="BY25" s="31">
        <v>1227226.72</v>
      </c>
      <c r="BZ25" s="31">
        <v>0</v>
      </c>
      <c r="CA25" s="41">
        <v>2050574.46</v>
      </c>
      <c r="CB25" s="31">
        <v>893933.92</v>
      </c>
      <c r="CC25" s="31">
        <v>225579.55</v>
      </c>
      <c r="CD25" s="31">
        <v>161911.07999999999</v>
      </c>
      <c r="CE25" s="31">
        <v>221602.7</v>
      </c>
      <c r="CF25" s="31">
        <v>111332.49</v>
      </c>
      <c r="CG25" s="31">
        <v>0</v>
      </c>
      <c r="CH25" s="31">
        <v>114322.39</v>
      </c>
      <c r="CI25" s="31">
        <v>1015153.14</v>
      </c>
      <c r="CJ25" s="31">
        <v>1042090</v>
      </c>
      <c r="CK25" s="31">
        <v>98725</v>
      </c>
      <c r="CL25" s="31">
        <v>774279.27</v>
      </c>
      <c r="CM25" s="31">
        <v>586887.74</v>
      </c>
      <c r="CN25" s="41">
        <v>4351883.3600000003</v>
      </c>
      <c r="CO25" s="31">
        <v>0</v>
      </c>
      <c r="CP25" s="31">
        <v>0</v>
      </c>
      <c r="CQ25" s="31">
        <v>0</v>
      </c>
      <c r="CR25" s="41">
        <v>0</v>
      </c>
      <c r="CS25" s="31">
        <v>80152.070000000007</v>
      </c>
      <c r="CT25" s="11"/>
      <c r="CU25" s="34">
        <v>2705841.09</v>
      </c>
      <c r="CV25" s="31">
        <v>845327.67</v>
      </c>
      <c r="CW25" s="31">
        <v>1290982.17</v>
      </c>
      <c r="CX25" s="31">
        <v>0</v>
      </c>
      <c r="CY25" s="41">
        <v>2136309.84</v>
      </c>
      <c r="CZ25" s="31">
        <v>992280.94</v>
      </c>
      <c r="DA25" s="31">
        <v>299781.49</v>
      </c>
      <c r="DB25" s="31">
        <v>144400.95999999999</v>
      </c>
      <c r="DC25" s="31">
        <v>256888.53</v>
      </c>
      <c r="DD25" s="31">
        <v>152951.69</v>
      </c>
      <c r="DE25" s="31">
        <v>0</v>
      </c>
      <c r="DF25" s="31">
        <v>104903.02</v>
      </c>
      <c r="DG25" s="31">
        <v>981815.1</v>
      </c>
      <c r="DH25" s="31">
        <v>1286939.8400000001</v>
      </c>
      <c r="DI25" s="31">
        <v>162805.10999999999</v>
      </c>
      <c r="DJ25" s="31">
        <v>804937.79</v>
      </c>
      <c r="DK25" s="31">
        <v>725371.28</v>
      </c>
      <c r="DL25" s="41">
        <v>4920794.8099999996</v>
      </c>
      <c r="DM25" s="31">
        <v>0</v>
      </c>
      <c r="DN25" s="31">
        <v>0</v>
      </c>
      <c r="DO25" s="31">
        <v>0</v>
      </c>
      <c r="DP25" s="41">
        <v>0</v>
      </c>
      <c r="DQ25" s="31">
        <v>230527.46</v>
      </c>
      <c r="DR25" s="11"/>
      <c r="DS25" s="34">
        <v>2771245.34</v>
      </c>
      <c r="DT25" s="31">
        <v>860439.71</v>
      </c>
      <c r="DU25" s="31">
        <v>1343783.67</v>
      </c>
      <c r="DV25" s="31">
        <v>0</v>
      </c>
      <c r="DW25" s="41">
        <v>2204223.38</v>
      </c>
      <c r="DX25" s="31">
        <v>1147154.2</v>
      </c>
      <c r="DY25" s="31">
        <v>314297.55</v>
      </c>
      <c r="DZ25" s="31">
        <v>179467.16</v>
      </c>
      <c r="EA25" s="31">
        <v>257032.44</v>
      </c>
      <c r="EB25" s="31">
        <v>144400.51</v>
      </c>
      <c r="EC25" s="31">
        <v>0</v>
      </c>
      <c r="ED25" s="31">
        <v>104021.02</v>
      </c>
      <c r="EE25" s="31">
        <v>1080977.3600000001</v>
      </c>
      <c r="EF25" s="31">
        <v>1297051.8500000001</v>
      </c>
      <c r="EG25" s="31">
        <v>115251.81</v>
      </c>
      <c r="EH25" s="31">
        <v>717310.57</v>
      </c>
      <c r="EI25" s="31">
        <v>846712.84</v>
      </c>
      <c r="EJ25" s="41">
        <v>5056523.1100000003</v>
      </c>
      <c r="EK25" s="31">
        <v>0</v>
      </c>
      <c r="EL25" s="31">
        <v>0</v>
      </c>
      <c r="EM25" s="31">
        <v>0</v>
      </c>
      <c r="EN25" s="41">
        <v>0</v>
      </c>
      <c r="EO25" s="31">
        <v>223341.63</v>
      </c>
    </row>
    <row r="26" spans="1:145" x14ac:dyDescent="0.25">
      <c r="A26" s="32" t="s">
        <v>22</v>
      </c>
      <c r="C26" s="46">
        <v>1496147.35</v>
      </c>
      <c r="D26" s="7">
        <v>16893.88</v>
      </c>
      <c r="E26" s="7">
        <v>789018.2</v>
      </c>
      <c r="F26" s="7">
        <v>20137.830000000002</v>
      </c>
      <c r="G26" s="53">
        <v>826049.91</v>
      </c>
      <c r="H26" s="7">
        <v>432626.55</v>
      </c>
      <c r="I26" s="7">
        <v>127141.84</v>
      </c>
      <c r="J26" s="7">
        <v>405250.92</v>
      </c>
      <c r="K26" s="7">
        <v>19008.98</v>
      </c>
      <c r="L26" s="7">
        <v>11664.87</v>
      </c>
      <c r="M26" s="7">
        <v>0</v>
      </c>
      <c r="N26" s="7">
        <v>87726.9</v>
      </c>
      <c r="O26" s="7">
        <v>210041.82</v>
      </c>
      <c r="P26" s="7">
        <v>270122.99</v>
      </c>
      <c r="Q26" s="7">
        <v>159964.29</v>
      </c>
      <c r="R26" s="7">
        <v>58629.21</v>
      </c>
      <c r="S26" s="7">
        <v>200128.69</v>
      </c>
      <c r="T26" s="53">
        <v>1549680.51</v>
      </c>
      <c r="U26" s="7">
        <v>501401.9</v>
      </c>
      <c r="V26" s="7">
        <v>181258.25</v>
      </c>
      <c r="W26" s="7">
        <v>52606.64</v>
      </c>
      <c r="X26" s="53">
        <v>735266.79</v>
      </c>
      <c r="Y26" s="7">
        <v>260391</v>
      </c>
      <c r="Z26" s="4"/>
      <c r="AA26" s="46">
        <v>1993959.47</v>
      </c>
      <c r="AB26" s="7">
        <v>20890.82</v>
      </c>
      <c r="AC26" s="7">
        <v>732333.58</v>
      </c>
      <c r="AD26" s="7">
        <v>16311.27</v>
      </c>
      <c r="AE26" s="53">
        <v>769535.67</v>
      </c>
      <c r="AF26" s="7">
        <v>506752.39</v>
      </c>
      <c r="AG26" s="7">
        <v>115817.73</v>
      </c>
      <c r="AH26" s="7">
        <v>314399.55</v>
      </c>
      <c r="AI26" s="7">
        <v>11053.5</v>
      </c>
      <c r="AJ26" s="7">
        <v>7842.89</v>
      </c>
      <c r="AK26" s="7">
        <v>0</v>
      </c>
      <c r="AL26" s="7">
        <v>93507.47</v>
      </c>
      <c r="AM26" s="7">
        <v>255743.1</v>
      </c>
      <c r="AN26" s="7">
        <v>157693.65</v>
      </c>
      <c r="AO26" s="7">
        <v>163477.42000000001</v>
      </c>
      <c r="AP26" s="7">
        <v>32402.05</v>
      </c>
      <c r="AQ26" s="7">
        <v>104891.61</v>
      </c>
      <c r="AR26" s="53">
        <v>1256828.97</v>
      </c>
      <c r="AS26" s="7">
        <v>495231.06</v>
      </c>
      <c r="AT26" s="7">
        <v>158929.53</v>
      </c>
      <c r="AU26" s="7">
        <v>79530.320000000007</v>
      </c>
      <c r="AV26" s="53">
        <v>733690.91</v>
      </c>
      <c r="AW26" s="7">
        <v>242698.93</v>
      </c>
      <c r="AX26" s="4"/>
      <c r="AY26" s="46">
        <v>1560124.43</v>
      </c>
      <c r="AZ26" s="7">
        <v>11476.7</v>
      </c>
      <c r="BA26" s="7">
        <v>755541.4</v>
      </c>
      <c r="BB26" s="7">
        <v>42711.4</v>
      </c>
      <c r="BC26" s="53">
        <v>809729.5</v>
      </c>
      <c r="BD26" s="7">
        <v>625326.91</v>
      </c>
      <c r="BE26" s="7">
        <v>110410.42</v>
      </c>
      <c r="BF26" s="7">
        <v>372508.15</v>
      </c>
      <c r="BG26" s="7">
        <v>7866.46</v>
      </c>
      <c r="BH26" s="7">
        <v>4275.47</v>
      </c>
      <c r="BI26" s="7">
        <v>0</v>
      </c>
      <c r="BJ26" s="7">
        <v>95687.84</v>
      </c>
      <c r="BK26" s="7">
        <v>251182.51</v>
      </c>
      <c r="BL26" s="7">
        <v>256236.01</v>
      </c>
      <c r="BM26" s="7">
        <v>106374.73</v>
      </c>
      <c r="BN26" s="7">
        <v>35155.17</v>
      </c>
      <c r="BO26" s="7">
        <v>123288.6</v>
      </c>
      <c r="BP26" s="53">
        <v>1362985.36</v>
      </c>
      <c r="BQ26" s="7">
        <v>594152.35</v>
      </c>
      <c r="BR26" s="7">
        <v>176954.36</v>
      </c>
      <c r="BS26" s="7">
        <v>50833.2</v>
      </c>
      <c r="BT26" s="53">
        <v>821939.91</v>
      </c>
      <c r="BU26" s="7">
        <v>190099.44</v>
      </c>
      <c r="BV26" s="4"/>
      <c r="BW26" s="46">
        <v>736860.81</v>
      </c>
      <c r="BX26" s="7">
        <v>12303.56</v>
      </c>
      <c r="BY26" s="7">
        <v>767775.21</v>
      </c>
      <c r="BZ26" s="7">
        <v>48796.65</v>
      </c>
      <c r="CA26" s="53">
        <v>828875.42</v>
      </c>
      <c r="CB26" s="7">
        <v>723215.27</v>
      </c>
      <c r="CC26" s="7">
        <v>161127.71</v>
      </c>
      <c r="CD26" s="7">
        <v>374072</v>
      </c>
      <c r="CE26" s="7">
        <v>11330.1</v>
      </c>
      <c r="CF26" s="7">
        <v>4209.04</v>
      </c>
      <c r="CG26" s="7">
        <v>0</v>
      </c>
      <c r="CH26" s="7">
        <v>247702.11</v>
      </c>
      <c r="CI26" s="7">
        <v>117354.66</v>
      </c>
      <c r="CJ26" s="7">
        <v>307425.59000000003</v>
      </c>
      <c r="CK26" s="7">
        <v>88452.65</v>
      </c>
      <c r="CL26" s="7">
        <v>57730.63</v>
      </c>
      <c r="CM26" s="7">
        <v>66858</v>
      </c>
      <c r="CN26" s="53">
        <v>1436262.49</v>
      </c>
      <c r="CO26" s="7">
        <v>535602.51</v>
      </c>
      <c r="CP26" s="7">
        <v>265244.23</v>
      </c>
      <c r="CQ26" s="7">
        <v>54755.32</v>
      </c>
      <c r="CR26" s="53">
        <v>855602.06</v>
      </c>
      <c r="CS26" s="7">
        <v>87796.81</v>
      </c>
      <c r="CT26" s="4"/>
      <c r="CU26" s="46">
        <v>840691.42</v>
      </c>
      <c r="CV26" s="7">
        <v>18206.72</v>
      </c>
      <c r="CW26" s="7">
        <v>728548.73</v>
      </c>
      <c r="CX26" s="7">
        <v>24429.599999999999</v>
      </c>
      <c r="CY26" s="53">
        <v>771185.05</v>
      </c>
      <c r="CZ26" s="7">
        <v>656503.1</v>
      </c>
      <c r="DA26" s="7">
        <v>164049.76999999999</v>
      </c>
      <c r="DB26" s="7">
        <v>382602.37</v>
      </c>
      <c r="DC26" s="7">
        <v>6165.36</v>
      </c>
      <c r="DD26" s="7">
        <v>3292.63</v>
      </c>
      <c r="DE26" s="7">
        <v>0</v>
      </c>
      <c r="DF26" s="7">
        <v>172074.91</v>
      </c>
      <c r="DG26" s="7">
        <v>169736.77</v>
      </c>
      <c r="DH26" s="7">
        <v>305534.19</v>
      </c>
      <c r="DI26" s="7">
        <v>77731.58</v>
      </c>
      <c r="DJ26" s="7">
        <v>43840.58</v>
      </c>
      <c r="DK26" s="7">
        <v>86564.92</v>
      </c>
      <c r="DL26" s="53">
        <v>1411593.08</v>
      </c>
      <c r="DM26" s="7">
        <v>487441.75</v>
      </c>
      <c r="DN26" s="7">
        <v>191983.98</v>
      </c>
      <c r="DO26" s="7">
        <v>37520.93</v>
      </c>
      <c r="DP26" s="53">
        <v>716946.66</v>
      </c>
      <c r="DQ26" s="7">
        <v>82010.509999999995</v>
      </c>
      <c r="DR26" s="4"/>
      <c r="DS26" s="46">
        <v>807260.27</v>
      </c>
      <c r="DT26" s="7">
        <v>63775.72</v>
      </c>
      <c r="DU26" s="7">
        <v>624430.36</v>
      </c>
      <c r="DV26" s="7">
        <v>51313.120000000003</v>
      </c>
      <c r="DW26" s="53">
        <v>739519.2</v>
      </c>
      <c r="DX26" s="7">
        <v>392869.94</v>
      </c>
      <c r="DY26" s="7">
        <v>189221.53</v>
      </c>
      <c r="DZ26" s="7">
        <v>403176.21</v>
      </c>
      <c r="EA26" s="7">
        <v>18521.62</v>
      </c>
      <c r="EB26" s="7">
        <v>3998.1</v>
      </c>
      <c r="EC26" s="7">
        <v>0</v>
      </c>
      <c r="ED26" s="7">
        <v>168148.28</v>
      </c>
      <c r="EE26" s="7">
        <v>90065.32</v>
      </c>
      <c r="EF26" s="7">
        <v>318031.19</v>
      </c>
      <c r="EG26" s="7">
        <v>40482.54</v>
      </c>
      <c r="EH26" s="7">
        <v>35566.720000000001</v>
      </c>
      <c r="EI26" s="7">
        <v>110441.93</v>
      </c>
      <c r="EJ26" s="53">
        <v>1377653.44</v>
      </c>
      <c r="EK26" s="7">
        <v>650843</v>
      </c>
      <c r="EL26" s="7">
        <v>195826.6</v>
      </c>
      <c r="EM26" s="7">
        <v>59236.29</v>
      </c>
      <c r="EN26" s="53">
        <v>905905.89</v>
      </c>
      <c r="EO26" s="7">
        <v>72412.92</v>
      </c>
    </row>
    <row r="27" spans="1:145" x14ac:dyDescent="0.25">
      <c r="A27" s="32" t="s">
        <v>23</v>
      </c>
      <c r="C27" s="46">
        <v>465684.89</v>
      </c>
      <c r="D27" s="7">
        <v>65860.41</v>
      </c>
      <c r="E27" s="7">
        <v>193222.9</v>
      </c>
      <c r="F27" s="7">
        <v>0</v>
      </c>
      <c r="G27" s="53">
        <v>259083.31</v>
      </c>
      <c r="H27" s="7">
        <v>64644.67</v>
      </c>
      <c r="I27" s="7">
        <v>20480.61</v>
      </c>
      <c r="J27" s="7">
        <v>3173.6</v>
      </c>
      <c r="K27" s="7">
        <v>4181.01</v>
      </c>
      <c r="L27" s="7">
        <v>65336.43</v>
      </c>
      <c r="M27" s="7">
        <v>0</v>
      </c>
      <c r="N27" s="7">
        <v>30269.279999999999</v>
      </c>
      <c r="O27" s="7">
        <v>42164.45</v>
      </c>
      <c r="P27" s="7">
        <v>20668.560000000001</v>
      </c>
      <c r="Q27" s="7">
        <v>1113.9100000000001</v>
      </c>
      <c r="R27" s="7">
        <v>32437.41</v>
      </c>
      <c r="S27" s="7">
        <v>18093.02</v>
      </c>
      <c r="T27" s="53">
        <v>237918.28</v>
      </c>
      <c r="U27" s="7">
        <v>0</v>
      </c>
      <c r="V27" s="7">
        <v>2549.7800000000002</v>
      </c>
      <c r="W27" s="7">
        <v>368.8</v>
      </c>
      <c r="X27" s="53">
        <v>2918.58</v>
      </c>
      <c r="Y27" s="7">
        <v>32807.65</v>
      </c>
      <c r="Z27" s="4"/>
      <c r="AA27" s="46">
        <v>459270.18</v>
      </c>
      <c r="AB27" s="7">
        <v>82409.509999999995</v>
      </c>
      <c r="AC27" s="7">
        <v>220992.21</v>
      </c>
      <c r="AD27" s="7">
        <v>0</v>
      </c>
      <c r="AE27" s="53">
        <v>303401.71999999997</v>
      </c>
      <c r="AF27" s="7">
        <v>60752.52</v>
      </c>
      <c r="AG27" s="7">
        <v>27821.91</v>
      </c>
      <c r="AH27" s="7">
        <v>5041.18</v>
      </c>
      <c r="AI27" s="7">
        <v>5958.43</v>
      </c>
      <c r="AJ27" s="7">
        <v>54226.92</v>
      </c>
      <c r="AK27" s="7">
        <v>0</v>
      </c>
      <c r="AL27" s="7">
        <v>32379.64</v>
      </c>
      <c r="AM27" s="7">
        <v>48398.65</v>
      </c>
      <c r="AN27" s="7">
        <v>29702.15</v>
      </c>
      <c r="AO27" s="7">
        <v>708.08</v>
      </c>
      <c r="AP27" s="7">
        <v>21296.05</v>
      </c>
      <c r="AQ27" s="7">
        <v>26621.26</v>
      </c>
      <c r="AR27" s="53">
        <v>252154.27</v>
      </c>
      <c r="AS27" s="7">
        <v>0</v>
      </c>
      <c r="AT27" s="7">
        <v>2603.11</v>
      </c>
      <c r="AU27" s="7">
        <v>333.68</v>
      </c>
      <c r="AV27" s="53">
        <v>2936.79</v>
      </c>
      <c r="AW27" s="7">
        <v>47888.18</v>
      </c>
      <c r="AX27" s="4"/>
      <c r="AY27" s="46">
        <v>423451.98</v>
      </c>
      <c r="AZ27" s="7">
        <v>76853.17</v>
      </c>
      <c r="BA27" s="7">
        <v>153584.93</v>
      </c>
      <c r="BB27" s="7">
        <v>0</v>
      </c>
      <c r="BC27" s="53">
        <v>230438.1</v>
      </c>
      <c r="BD27" s="7">
        <v>91043.64</v>
      </c>
      <c r="BE27" s="7">
        <v>26239.27</v>
      </c>
      <c r="BF27" s="7">
        <v>13946.74</v>
      </c>
      <c r="BG27" s="7">
        <v>7838.03</v>
      </c>
      <c r="BH27" s="7">
        <v>45411.27</v>
      </c>
      <c r="BI27" s="7">
        <v>0</v>
      </c>
      <c r="BJ27" s="7">
        <v>35450.379999999997</v>
      </c>
      <c r="BK27" s="7">
        <v>69219.73</v>
      </c>
      <c r="BL27" s="7">
        <v>55153.69</v>
      </c>
      <c r="BM27" s="7">
        <v>17.059999999999999</v>
      </c>
      <c r="BN27" s="7">
        <v>10988.04</v>
      </c>
      <c r="BO27" s="7">
        <v>15800.18</v>
      </c>
      <c r="BP27" s="53">
        <v>280064.39</v>
      </c>
      <c r="BQ27" s="7">
        <v>0</v>
      </c>
      <c r="BR27" s="7">
        <v>2659.8</v>
      </c>
      <c r="BS27" s="7">
        <v>0</v>
      </c>
      <c r="BT27" s="53">
        <v>2659.8</v>
      </c>
      <c r="BU27" s="7">
        <v>75843.31</v>
      </c>
      <c r="BV27" s="4"/>
      <c r="BW27" s="46">
        <v>421396.02</v>
      </c>
      <c r="BX27" s="7">
        <v>75173.56</v>
      </c>
      <c r="BY27" s="7">
        <v>213986.18</v>
      </c>
      <c r="BZ27" s="7">
        <v>0</v>
      </c>
      <c r="CA27" s="53">
        <v>289159.74</v>
      </c>
      <c r="CB27" s="7">
        <v>71514.720000000001</v>
      </c>
      <c r="CC27" s="7">
        <v>20487</v>
      </c>
      <c r="CD27" s="7">
        <v>13805.59</v>
      </c>
      <c r="CE27" s="7">
        <v>2900.03</v>
      </c>
      <c r="CF27" s="7">
        <v>70853.17</v>
      </c>
      <c r="CG27" s="7">
        <v>0</v>
      </c>
      <c r="CH27" s="7">
        <v>60197.82</v>
      </c>
      <c r="CI27" s="7">
        <v>65590.22</v>
      </c>
      <c r="CJ27" s="7">
        <v>29165.81</v>
      </c>
      <c r="CK27" s="7">
        <v>776.08</v>
      </c>
      <c r="CL27" s="7">
        <v>10705.77</v>
      </c>
      <c r="CM27" s="7">
        <v>47498.66</v>
      </c>
      <c r="CN27" s="53">
        <v>321980.15000000002</v>
      </c>
      <c r="CO27" s="7">
        <v>0</v>
      </c>
      <c r="CP27" s="7">
        <v>3183.43</v>
      </c>
      <c r="CQ27" s="7">
        <v>888.82</v>
      </c>
      <c r="CR27" s="53">
        <v>4072.25</v>
      </c>
      <c r="CS27" s="7">
        <v>105369.2</v>
      </c>
      <c r="CT27" s="4"/>
      <c r="CU27" s="46">
        <v>414928.29</v>
      </c>
      <c r="CV27" s="7">
        <v>79373.600000000006</v>
      </c>
      <c r="CW27" s="7">
        <v>235759.11</v>
      </c>
      <c r="CX27" s="7">
        <v>0</v>
      </c>
      <c r="CY27" s="53">
        <v>315132.71000000002</v>
      </c>
      <c r="CZ27" s="7">
        <v>111098.23</v>
      </c>
      <c r="DA27" s="7">
        <v>29363.15</v>
      </c>
      <c r="DB27" s="7">
        <v>9157.56</v>
      </c>
      <c r="DC27" s="7">
        <v>4267.1000000000004</v>
      </c>
      <c r="DD27" s="7">
        <v>67494.36</v>
      </c>
      <c r="DE27" s="7">
        <v>0</v>
      </c>
      <c r="DF27" s="7">
        <v>48685.919999999998</v>
      </c>
      <c r="DG27" s="7">
        <v>62980.12</v>
      </c>
      <c r="DH27" s="7">
        <v>37588.51</v>
      </c>
      <c r="DI27" s="7">
        <v>404.53</v>
      </c>
      <c r="DJ27" s="7">
        <v>18345.68</v>
      </c>
      <c r="DK27" s="7">
        <v>41549.74</v>
      </c>
      <c r="DL27" s="53">
        <v>319836.67</v>
      </c>
      <c r="DM27" s="7">
        <v>0</v>
      </c>
      <c r="DN27" s="7">
        <v>14302.84</v>
      </c>
      <c r="DO27" s="7">
        <v>0</v>
      </c>
      <c r="DP27" s="53">
        <v>14302.84</v>
      </c>
      <c r="DQ27" s="7">
        <v>94242.85</v>
      </c>
      <c r="DR27" s="4"/>
      <c r="DS27" s="46">
        <v>428223.47</v>
      </c>
      <c r="DT27" s="7">
        <v>79632.98</v>
      </c>
      <c r="DU27" s="7">
        <v>256549.56</v>
      </c>
      <c r="DV27" s="7">
        <v>0</v>
      </c>
      <c r="DW27" s="53">
        <v>336182.54</v>
      </c>
      <c r="DX27" s="7">
        <v>75618.48</v>
      </c>
      <c r="DY27" s="7">
        <v>37896.29</v>
      </c>
      <c r="DZ27" s="7">
        <v>13587.87</v>
      </c>
      <c r="EA27" s="7">
        <v>3910.72</v>
      </c>
      <c r="EB27" s="7">
        <v>63642.76</v>
      </c>
      <c r="EC27" s="7">
        <v>0</v>
      </c>
      <c r="ED27" s="7">
        <v>49183.58</v>
      </c>
      <c r="EE27" s="7">
        <v>65305.34</v>
      </c>
      <c r="EF27" s="7">
        <v>44991.07</v>
      </c>
      <c r="EG27" s="7">
        <v>634.29999999999995</v>
      </c>
      <c r="EH27" s="7">
        <v>7703.86</v>
      </c>
      <c r="EI27" s="7">
        <v>30350.02</v>
      </c>
      <c r="EJ27" s="53">
        <v>317205.81</v>
      </c>
      <c r="EK27" s="7">
        <v>0</v>
      </c>
      <c r="EL27" s="7">
        <v>3272.7</v>
      </c>
      <c r="EM27" s="7">
        <v>0</v>
      </c>
      <c r="EN27" s="53">
        <v>3272.7</v>
      </c>
      <c r="EO27" s="7">
        <v>60254.05</v>
      </c>
    </row>
    <row r="28" spans="1:145" x14ac:dyDescent="0.25">
      <c r="A28" s="32" t="s">
        <v>24</v>
      </c>
      <c r="C28" s="46">
        <v>407468.22</v>
      </c>
      <c r="D28" s="7">
        <v>27547.46</v>
      </c>
      <c r="E28" s="7">
        <v>123536.25</v>
      </c>
      <c r="F28" s="7">
        <v>270</v>
      </c>
      <c r="G28" s="53">
        <v>151353.71</v>
      </c>
      <c r="H28" s="7">
        <v>230500.28</v>
      </c>
      <c r="I28" s="7">
        <v>443742.68</v>
      </c>
      <c r="J28" s="7">
        <v>96875.07</v>
      </c>
      <c r="K28" s="7">
        <v>44643.24</v>
      </c>
      <c r="L28" s="7">
        <v>29461.34</v>
      </c>
      <c r="M28" s="7">
        <v>0</v>
      </c>
      <c r="N28" s="7">
        <v>0</v>
      </c>
      <c r="O28" s="7">
        <v>934.83</v>
      </c>
      <c r="P28" s="7">
        <v>0</v>
      </c>
      <c r="Q28" s="7">
        <v>0</v>
      </c>
      <c r="R28" s="7">
        <v>14887.81</v>
      </c>
      <c r="S28" s="7">
        <v>0</v>
      </c>
      <c r="T28" s="53">
        <v>630544.97</v>
      </c>
      <c r="U28" s="7">
        <v>182821.05</v>
      </c>
      <c r="V28" s="7">
        <v>34988.720000000001</v>
      </c>
      <c r="W28" s="7">
        <v>7616</v>
      </c>
      <c r="X28" s="53">
        <v>225425.77</v>
      </c>
      <c r="Y28" s="7">
        <v>28794.080000000002</v>
      </c>
      <c r="Z28" s="4"/>
      <c r="AA28" s="46">
        <v>391284.86</v>
      </c>
      <c r="AB28" s="7">
        <v>17909.21</v>
      </c>
      <c r="AC28" s="7">
        <v>79710.03</v>
      </c>
      <c r="AD28" s="7">
        <v>26.72</v>
      </c>
      <c r="AE28" s="53">
        <v>97645.96</v>
      </c>
      <c r="AF28" s="7">
        <v>237066.73</v>
      </c>
      <c r="AG28" s="7">
        <v>492298.89</v>
      </c>
      <c r="AH28" s="7">
        <v>34540.19</v>
      </c>
      <c r="AI28" s="7">
        <v>29338.23</v>
      </c>
      <c r="AJ28" s="7">
        <v>18403.099999999999</v>
      </c>
      <c r="AK28" s="7">
        <v>0</v>
      </c>
      <c r="AL28" s="7">
        <v>0</v>
      </c>
      <c r="AM28" s="7">
        <v>590</v>
      </c>
      <c r="AN28" s="7">
        <v>0</v>
      </c>
      <c r="AO28" s="7">
        <v>0</v>
      </c>
      <c r="AP28" s="7">
        <v>43800.55</v>
      </c>
      <c r="AQ28" s="7">
        <v>0</v>
      </c>
      <c r="AR28" s="53">
        <v>618970.96</v>
      </c>
      <c r="AS28" s="7">
        <v>187866.03</v>
      </c>
      <c r="AT28" s="7">
        <v>21333.81</v>
      </c>
      <c r="AU28" s="7">
        <v>11965.25</v>
      </c>
      <c r="AV28" s="53">
        <v>221165.09</v>
      </c>
      <c r="AW28" s="7">
        <v>23984.12</v>
      </c>
      <c r="AX28" s="4"/>
      <c r="AY28" s="46">
        <v>389030.99</v>
      </c>
      <c r="AZ28" s="7">
        <v>21546.2</v>
      </c>
      <c r="BA28" s="7">
        <v>95105.89</v>
      </c>
      <c r="BB28" s="7">
        <v>0</v>
      </c>
      <c r="BC28" s="53">
        <v>116652.09</v>
      </c>
      <c r="BD28" s="7">
        <v>202892.52</v>
      </c>
      <c r="BE28" s="7">
        <v>403309.61</v>
      </c>
      <c r="BF28" s="7">
        <v>19798.240000000002</v>
      </c>
      <c r="BG28" s="7">
        <v>49062.59</v>
      </c>
      <c r="BH28" s="7">
        <v>33384.589999999997</v>
      </c>
      <c r="BI28" s="7">
        <v>0</v>
      </c>
      <c r="BJ28" s="7">
        <v>0</v>
      </c>
      <c r="BK28" s="7">
        <v>90</v>
      </c>
      <c r="BL28" s="7">
        <v>0</v>
      </c>
      <c r="BM28" s="7">
        <v>0</v>
      </c>
      <c r="BN28" s="7">
        <v>93440.03</v>
      </c>
      <c r="BO28" s="7">
        <v>0</v>
      </c>
      <c r="BP28" s="53">
        <v>599085.06000000006</v>
      </c>
      <c r="BQ28" s="7">
        <v>180814.98</v>
      </c>
      <c r="BR28" s="7">
        <v>43143.33</v>
      </c>
      <c r="BS28" s="7">
        <v>7532</v>
      </c>
      <c r="BT28" s="53">
        <v>231490.31</v>
      </c>
      <c r="BU28" s="7">
        <v>1682.16</v>
      </c>
      <c r="BV28" s="4"/>
      <c r="BW28" s="46">
        <v>322007.53000000003</v>
      </c>
      <c r="BX28" s="7">
        <v>20731.77</v>
      </c>
      <c r="BY28" s="7">
        <v>74771.91</v>
      </c>
      <c r="BZ28" s="7">
        <v>253.42</v>
      </c>
      <c r="CA28" s="53">
        <v>95757.1</v>
      </c>
      <c r="CB28" s="7">
        <v>221442.21</v>
      </c>
      <c r="CC28" s="7">
        <v>399538.87</v>
      </c>
      <c r="CD28" s="7">
        <v>14780.48</v>
      </c>
      <c r="CE28" s="7">
        <v>46787.519999999997</v>
      </c>
      <c r="CF28" s="7">
        <v>53476.02</v>
      </c>
      <c r="CG28" s="7">
        <v>0</v>
      </c>
      <c r="CH28" s="7">
        <v>0</v>
      </c>
      <c r="CI28" s="7">
        <v>0</v>
      </c>
      <c r="CJ28" s="7">
        <v>0</v>
      </c>
      <c r="CK28" s="7">
        <v>0</v>
      </c>
      <c r="CL28" s="7">
        <v>102516.51</v>
      </c>
      <c r="CM28" s="7">
        <v>0</v>
      </c>
      <c r="CN28" s="53">
        <v>617099.4</v>
      </c>
      <c r="CO28" s="7">
        <v>254251.17</v>
      </c>
      <c r="CP28" s="7">
        <v>16207.85</v>
      </c>
      <c r="CQ28" s="7">
        <v>47604.12</v>
      </c>
      <c r="CR28" s="53">
        <v>318063.14</v>
      </c>
      <c r="CS28" s="7">
        <v>16497.75</v>
      </c>
      <c r="CT28" s="4"/>
      <c r="CU28" s="46">
        <v>320786.78999999998</v>
      </c>
      <c r="CV28" s="7">
        <v>17114.48</v>
      </c>
      <c r="CW28" s="7">
        <v>79387.427429999996</v>
      </c>
      <c r="CX28" s="7">
        <v>158.4</v>
      </c>
      <c r="CY28" s="53">
        <v>96660.307430000001</v>
      </c>
      <c r="CZ28" s="7">
        <v>166811.42000000001</v>
      </c>
      <c r="DA28" s="7">
        <v>443028.03409999999</v>
      </c>
      <c r="DB28" s="7">
        <v>99550.00821</v>
      </c>
      <c r="DC28" s="7">
        <v>40109.56</v>
      </c>
      <c r="DD28" s="7">
        <v>19703.128919999999</v>
      </c>
      <c r="DE28" s="7">
        <v>0</v>
      </c>
      <c r="DF28" s="7">
        <v>0</v>
      </c>
      <c r="DG28" s="7">
        <v>0</v>
      </c>
      <c r="DH28" s="7">
        <v>0</v>
      </c>
      <c r="DI28" s="7">
        <v>0</v>
      </c>
      <c r="DJ28" s="7">
        <v>82179.399999999994</v>
      </c>
      <c r="DK28" s="7">
        <v>0</v>
      </c>
      <c r="DL28" s="53">
        <v>684570.13123000006</v>
      </c>
      <c r="DM28" s="7">
        <v>256927.97</v>
      </c>
      <c r="DN28" s="7">
        <v>16991.210910000002</v>
      </c>
      <c r="DO28" s="7">
        <v>89749.38</v>
      </c>
      <c r="DP28" s="53">
        <v>363668.56091</v>
      </c>
      <c r="DQ28" s="7">
        <v>6053.35</v>
      </c>
      <c r="DR28" s="4"/>
      <c r="DS28" s="46">
        <v>641892.72</v>
      </c>
      <c r="DT28" s="7">
        <v>11121.14</v>
      </c>
      <c r="DU28" s="7">
        <v>61772.981509999998</v>
      </c>
      <c r="DV28" s="7">
        <v>0</v>
      </c>
      <c r="DW28" s="53">
        <v>72894.121509999997</v>
      </c>
      <c r="DX28" s="7">
        <v>305350.87</v>
      </c>
      <c r="DY28" s="7">
        <v>473404.14</v>
      </c>
      <c r="DZ28" s="7">
        <v>14454.757089999999</v>
      </c>
      <c r="EA28" s="7">
        <v>66221.149999999994</v>
      </c>
      <c r="EB28" s="7">
        <v>7750.9977070000004</v>
      </c>
      <c r="EC28" s="7">
        <v>0</v>
      </c>
      <c r="ED28" s="7">
        <v>0</v>
      </c>
      <c r="EE28" s="7">
        <v>0</v>
      </c>
      <c r="EF28" s="7">
        <v>0</v>
      </c>
      <c r="EG28" s="7">
        <v>0</v>
      </c>
      <c r="EH28" s="7">
        <v>159377.72</v>
      </c>
      <c r="EI28" s="7">
        <v>0</v>
      </c>
      <c r="EJ28" s="53">
        <v>721208.76479699998</v>
      </c>
      <c r="EK28" s="7">
        <v>220637.58</v>
      </c>
      <c r="EL28" s="7">
        <v>16678.17023</v>
      </c>
      <c r="EM28" s="7">
        <v>82066.77</v>
      </c>
      <c r="EN28" s="53">
        <v>319382.52023000002</v>
      </c>
      <c r="EO28" s="7">
        <v>6902.56</v>
      </c>
    </row>
    <row r="29" spans="1:145" x14ac:dyDescent="0.25">
      <c r="A29" s="32" t="s">
        <v>25</v>
      </c>
      <c r="C29" s="46">
        <v>213265.6</v>
      </c>
      <c r="D29" s="7">
        <v>18453.28</v>
      </c>
      <c r="E29" s="7">
        <v>3849.28</v>
      </c>
      <c r="F29" s="7">
        <v>5608.24</v>
      </c>
      <c r="G29" s="53">
        <v>27910.799999999999</v>
      </c>
      <c r="H29" s="7">
        <v>9512.7199999999993</v>
      </c>
      <c r="I29" s="7">
        <v>13103.11</v>
      </c>
      <c r="J29" s="7">
        <v>51460.93</v>
      </c>
      <c r="K29" s="7">
        <v>6743.73</v>
      </c>
      <c r="L29" s="7">
        <v>38.97</v>
      </c>
      <c r="M29" s="7">
        <v>0</v>
      </c>
      <c r="N29" s="7">
        <v>9314.8799999999992</v>
      </c>
      <c r="O29" s="7">
        <v>80664.69</v>
      </c>
      <c r="P29" s="7">
        <v>4549.3599999999997</v>
      </c>
      <c r="Q29" s="7">
        <v>1993.65</v>
      </c>
      <c r="R29" s="7">
        <v>3565.72</v>
      </c>
      <c r="S29" s="7">
        <v>4191.08</v>
      </c>
      <c r="T29" s="53">
        <v>175626.12</v>
      </c>
      <c r="U29" s="7">
        <v>0</v>
      </c>
      <c r="V29" s="7">
        <v>0</v>
      </c>
      <c r="W29" s="7">
        <v>0</v>
      </c>
      <c r="X29" s="53">
        <v>0</v>
      </c>
      <c r="Y29" s="7">
        <v>77095.31</v>
      </c>
      <c r="Z29" s="4"/>
      <c r="AA29" s="46">
        <v>201465.31</v>
      </c>
      <c r="AB29" s="7">
        <v>18702.990000000002</v>
      </c>
      <c r="AC29" s="7">
        <v>1934.18</v>
      </c>
      <c r="AD29" s="7">
        <v>18214.21</v>
      </c>
      <c r="AE29" s="53">
        <v>38851.379999999997</v>
      </c>
      <c r="AF29" s="7">
        <v>2571.9499999999998</v>
      </c>
      <c r="AG29" s="7">
        <v>9328.0400000000009</v>
      </c>
      <c r="AH29" s="7">
        <v>61010.78</v>
      </c>
      <c r="AI29" s="7">
        <v>0</v>
      </c>
      <c r="AJ29" s="7">
        <v>239.95</v>
      </c>
      <c r="AK29" s="7">
        <v>0</v>
      </c>
      <c r="AL29" s="7">
        <v>9383.0400000000009</v>
      </c>
      <c r="AM29" s="7">
        <v>99234.68</v>
      </c>
      <c r="AN29" s="7">
        <v>7083.71</v>
      </c>
      <c r="AO29" s="7">
        <v>860.63</v>
      </c>
      <c r="AP29" s="7">
        <v>2897.88</v>
      </c>
      <c r="AQ29" s="7">
        <v>4470.3599999999997</v>
      </c>
      <c r="AR29" s="53">
        <v>194509.07</v>
      </c>
      <c r="AS29" s="7">
        <v>0</v>
      </c>
      <c r="AT29" s="7">
        <v>0</v>
      </c>
      <c r="AU29" s="7">
        <v>0</v>
      </c>
      <c r="AV29" s="53">
        <v>0</v>
      </c>
      <c r="AW29" s="7">
        <v>100869.62</v>
      </c>
      <c r="AX29" s="4"/>
      <c r="AY29" s="46">
        <v>206541.55</v>
      </c>
      <c r="AZ29" s="7">
        <v>16648.88</v>
      </c>
      <c r="BA29" s="7">
        <v>715.25</v>
      </c>
      <c r="BB29" s="7">
        <v>17069.400000000001</v>
      </c>
      <c r="BC29" s="53">
        <v>34433.53</v>
      </c>
      <c r="BD29" s="7">
        <v>14092.74</v>
      </c>
      <c r="BE29" s="7">
        <v>16930.25</v>
      </c>
      <c r="BF29" s="7">
        <v>64376.87</v>
      </c>
      <c r="BG29" s="7">
        <v>0</v>
      </c>
      <c r="BH29" s="7">
        <v>2667.65</v>
      </c>
      <c r="BI29" s="7">
        <v>0</v>
      </c>
      <c r="BJ29" s="7">
        <v>13782.41</v>
      </c>
      <c r="BK29" s="7">
        <v>65326.87</v>
      </c>
      <c r="BL29" s="7">
        <v>15531.71</v>
      </c>
      <c r="BM29" s="7">
        <v>18354.98</v>
      </c>
      <c r="BN29" s="7">
        <v>22149.37</v>
      </c>
      <c r="BO29" s="7">
        <v>24163.16</v>
      </c>
      <c r="BP29" s="53">
        <v>243283.27</v>
      </c>
      <c r="BQ29" s="7">
        <v>0</v>
      </c>
      <c r="BR29" s="7">
        <v>0</v>
      </c>
      <c r="BS29" s="7">
        <v>0</v>
      </c>
      <c r="BT29" s="53">
        <v>0</v>
      </c>
      <c r="BU29" s="7">
        <v>49405.22</v>
      </c>
      <c r="BV29" s="4"/>
      <c r="BW29" s="46">
        <v>229342.14</v>
      </c>
      <c r="BX29" s="7">
        <v>15953.34</v>
      </c>
      <c r="BY29" s="7">
        <v>106.53</v>
      </c>
      <c r="BZ29" s="7">
        <v>4991.78</v>
      </c>
      <c r="CA29" s="53">
        <v>21051.65</v>
      </c>
      <c r="CB29" s="7">
        <v>13028.42</v>
      </c>
      <c r="CC29" s="7">
        <v>5105.9399999999996</v>
      </c>
      <c r="CD29" s="7">
        <v>27540.22</v>
      </c>
      <c r="CE29" s="7">
        <v>475.18</v>
      </c>
      <c r="CF29" s="7">
        <v>3712.83</v>
      </c>
      <c r="CG29" s="7">
        <v>0</v>
      </c>
      <c r="CH29" s="7">
        <v>18494.04</v>
      </c>
      <c r="CI29" s="7">
        <v>78002.39</v>
      </c>
      <c r="CJ29" s="7">
        <v>34399.919999999998</v>
      </c>
      <c r="CK29" s="7">
        <v>980.8</v>
      </c>
      <c r="CL29" s="7">
        <v>1594</v>
      </c>
      <c r="CM29" s="7">
        <v>9246.73</v>
      </c>
      <c r="CN29" s="53">
        <v>179552.05</v>
      </c>
      <c r="CO29" s="7">
        <v>0</v>
      </c>
      <c r="CP29" s="7">
        <v>0</v>
      </c>
      <c r="CQ29" s="7">
        <v>0</v>
      </c>
      <c r="CR29" s="53">
        <v>0</v>
      </c>
      <c r="CS29" s="7">
        <v>61779.85</v>
      </c>
      <c r="CT29" s="4"/>
      <c r="CU29" s="46">
        <v>240502.54</v>
      </c>
      <c r="CV29" s="7">
        <v>16257.54</v>
      </c>
      <c r="CW29" s="7">
        <v>2873.6</v>
      </c>
      <c r="CX29" s="7">
        <v>21637.03</v>
      </c>
      <c r="CY29" s="53">
        <v>40768.17</v>
      </c>
      <c r="CZ29" s="7">
        <v>7198.31</v>
      </c>
      <c r="DA29" s="7">
        <v>1893.64</v>
      </c>
      <c r="DB29" s="7">
        <v>60401.9</v>
      </c>
      <c r="DC29" s="7">
        <v>0</v>
      </c>
      <c r="DD29" s="7">
        <v>1880.94</v>
      </c>
      <c r="DE29" s="7">
        <v>0</v>
      </c>
      <c r="DF29" s="7">
        <v>18807.28</v>
      </c>
      <c r="DG29" s="7">
        <v>101285.4</v>
      </c>
      <c r="DH29" s="7">
        <v>27184.59</v>
      </c>
      <c r="DI29" s="7">
        <v>683.36</v>
      </c>
      <c r="DJ29" s="7">
        <v>3789.24</v>
      </c>
      <c r="DK29" s="7">
        <v>5145.03</v>
      </c>
      <c r="DL29" s="53">
        <v>221071.38</v>
      </c>
      <c r="DM29" s="7">
        <v>0</v>
      </c>
      <c r="DN29" s="7">
        <v>0</v>
      </c>
      <c r="DO29" s="7">
        <v>0</v>
      </c>
      <c r="DP29" s="53">
        <v>0</v>
      </c>
      <c r="DQ29" s="7">
        <v>94170.84</v>
      </c>
      <c r="DR29" s="4"/>
      <c r="DS29" s="46">
        <v>217927.11</v>
      </c>
      <c r="DT29" s="7">
        <v>16593.21</v>
      </c>
      <c r="DU29" s="7">
        <v>0</v>
      </c>
      <c r="DV29" s="7">
        <v>23435.23</v>
      </c>
      <c r="DW29" s="53">
        <v>40028.44</v>
      </c>
      <c r="DX29" s="7">
        <v>8658.34</v>
      </c>
      <c r="DY29" s="7">
        <v>1894.36</v>
      </c>
      <c r="DZ29" s="7">
        <v>75224.679999999993</v>
      </c>
      <c r="EA29" s="7">
        <v>0</v>
      </c>
      <c r="EB29" s="7">
        <v>0</v>
      </c>
      <c r="EC29" s="7">
        <v>0</v>
      </c>
      <c r="ED29" s="7">
        <v>18997.560000000001</v>
      </c>
      <c r="EE29" s="7">
        <v>133095.74</v>
      </c>
      <c r="EF29" s="7">
        <v>820.69</v>
      </c>
      <c r="EG29" s="7">
        <v>98.13</v>
      </c>
      <c r="EH29" s="7">
        <v>2889.26</v>
      </c>
      <c r="EI29" s="7">
        <v>2850.05</v>
      </c>
      <c r="EJ29" s="53">
        <v>235870.47</v>
      </c>
      <c r="EK29" s="7">
        <v>0</v>
      </c>
      <c r="EL29" s="7">
        <v>0</v>
      </c>
      <c r="EM29" s="7">
        <v>0</v>
      </c>
      <c r="EN29" s="53">
        <v>0</v>
      </c>
      <c r="EO29" s="7">
        <v>97493.52</v>
      </c>
    </row>
    <row r="30" spans="1:145" x14ac:dyDescent="0.25">
      <c r="A30" s="32" t="s">
        <v>26</v>
      </c>
      <c r="C30" s="46">
        <v>137630.16</v>
      </c>
      <c r="D30" s="7">
        <v>14732.84</v>
      </c>
      <c r="E30" s="7">
        <v>0</v>
      </c>
      <c r="F30" s="7">
        <v>3222.25</v>
      </c>
      <c r="G30" s="53">
        <v>17955.09</v>
      </c>
      <c r="H30" s="7">
        <v>7884</v>
      </c>
      <c r="I30" s="7">
        <v>19714.96</v>
      </c>
      <c r="J30" s="7">
        <v>0</v>
      </c>
      <c r="K30" s="7">
        <v>0</v>
      </c>
      <c r="L30" s="7">
        <v>0</v>
      </c>
      <c r="M30" s="7">
        <v>0</v>
      </c>
      <c r="N30" s="7">
        <v>4492.2299999999996</v>
      </c>
      <c r="O30" s="7">
        <v>5115.6000000000004</v>
      </c>
      <c r="P30" s="7">
        <v>0</v>
      </c>
      <c r="Q30" s="7">
        <v>0</v>
      </c>
      <c r="R30" s="7">
        <v>0</v>
      </c>
      <c r="S30" s="7">
        <v>0</v>
      </c>
      <c r="T30" s="53">
        <v>29322.79</v>
      </c>
      <c r="U30" s="7">
        <v>0</v>
      </c>
      <c r="V30" s="7">
        <v>0</v>
      </c>
      <c r="W30" s="7">
        <v>0</v>
      </c>
      <c r="X30" s="53">
        <v>0</v>
      </c>
      <c r="Y30" s="7">
        <v>27403.29</v>
      </c>
      <c r="Z30" s="4"/>
      <c r="AA30" s="46">
        <v>138382.82</v>
      </c>
      <c r="AB30" s="7">
        <v>12562.03</v>
      </c>
      <c r="AC30" s="7">
        <v>0</v>
      </c>
      <c r="AD30" s="7">
        <v>3065.5</v>
      </c>
      <c r="AE30" s="53">
        <v>15627.53</v>
      </c>
      <c r="AF30" s="7">
        <v>6947.5</v>
      </c>
      <c r="AG30" s="7">
        <v>1401.5</v>
      </c>
      <c r="AH30" s="7">
        <v>12640.25</v>
      </c>
      <c r="AI30" s="7">
        <v>0</v>
      </c>
      <c r="AJ30" s="7">
        <v>0</v>
      </c>
      <c r="AK30" s="7">
        <v>0</v>
      </c>
      <c r="AL30" s="7">
        <v>4165.29</v>
      </c>
      <c r="AM30" s="7">
        <v>650</v>
      </c>
      <c r="AN30" s="7">
        <v>0</v>
      </c>
      <c r="AO30" s="7">
        <v>0</v>
      </c>
      <c r="AP30" s="7">
        <v>0</v>
      </c>
      <c r="AQ30" s="7">
        <v>2124.75</v>
      </c>
      <c r="AR30" s="53">
        <v>20981.79</v>
      </c>
      <c r="AS30" s="7">
        <v>0</v>
      </c>
      <c r="AT30" s="7">
        <v>0</v>
      </c>
      <c r="AU30" s="7">
        <v>0</v>
      </c>
      <c r="AV30" s="53">
        <v>0</v>
      </c>
      <c r="AW30" s="7">
        <v>880</v>
      </c>
      <c r="AX30" s="4"/>
      <c r="AY30" s="46">
        <v>156710.96</v>
      </c>
      <c r="AZ30" s="7">
        <v>0</v>
      </c>
      <c r="BA30" s="7">
        <v>0</v>
      </c>
      <c r="BB30" s="7">
        <v>8071.6</v>
      </c>
      <c r="BC30" s="53">
        <v>8071.6</v>
      </c>
      <c r="BD30" s="7">
        <v>5000</v>
      </c>
      <c r="BE30" s="7">
        <v>0</v>
      </c>
      <c r="BF30" s="7">
        <v>0</v>
      </c>
      <c r="BG30" s="7">
        <v>0</v>
      </c>
      <c r="BH30" s="7">
        <v>0</v>
      </c>
      <c r="BI30" s="7">
        <v>0</v>
      </c>
      <c r="BJ30" s="7">
        <v>4929.6099999999997</v>
      </c>
      <c r="BK30" s="7">
        <v>9826</v>
      </c>
      <c r="BL30" s="7">
        <v>0</v>
      </c>
      <c r="BM30" s="7">
        <v>0</v>
      </c>
      <c r="BN30" s="7">
        <v>0</v>
      </c>
      <c r="BO30" s="7">
        <v>1789.5</v>
      </c>
      <c r="BP30" s="53">
        <v>16545.11</v>
      </c>
      <c r="BQ30" s="7">
        <v>0</v>
      </c>
      <c r="BR30" s="7">
        <v>0</v>
      </c>
      <c r="BS30" s="7">
        <v>0</v>
      </c>
      <c r="BT30" s="53">
        <v>0</v>
      </c>
      <c r="BU30" s="7">
        <v>3085</v>
      </c>
      <c r="BV30" s="4"/>
      <c r="BW30" s="46">
        <v>139453.46</v>
      </c>
      <c r="BX30" s="7">
        <v>0</v>
      </c>
      <c r="BY30" s="7">
        <v>0</v>
      </c>
      <c r="BZ30" s="7">
        <v>7565.12</v>
      </c>
      <c r="CA30" s="53">
        <v>7565.12</v>
      </c>
      <c r="CB30" s="7">
        <v>3342.5</v>
      </c>
      <c r="CC30" s="7">
        <v>0</v>
      </c>
      <c r="CD30" s="7">
        <v>0</v>
      </c>
      <c r="CE30" s="7">
        <v>0</v>
      </c>
      <c r="CF30" s="7">
        <v>0</v>
      </c>
      <c r="CG30" s="7">
        <v>0</v>
      </c>
      <c r="CH30" s="7">
        <v>11701.36</v>
      </c>
      <c r="CI30" s="7">
        <v>2220</v>
      </c>
      <c r="CJ30" s="7">
        <v>0</v>
      </c>
      <c r="CK30" s="7">
        <v>0</v>
      </c>
      <c r="CL30" s="7">
        <v>0</v>
      </c>
      <c r="CM30" s="7">
        <v>518</v>
      </c>
      <c r="CN30" s="53">
        <v>14439.36</v>
      </c>
      <c r="CO30" s="7">
        <v>0</v>
      </c>
      <c r="CP30" s="7">
        <v>0</v>
      </c>
      <c r="CQ30" s="7">
        <v>0</v>
      </c>
      <c r="CR30" s="53">
        <v>0</v>
      </c>
      <c r="CS30" s="7">
        <v>6008</v>
      </c>
      <c r="CT30" s="4"/>
      <c r="CU30" s="46">
        <v>174851.91</v>
      </c>
      <c r="CV30" s="7">
        <v>-1850.08</v>
      </c>
      <c r="CW30" s="7">
        <v>0</v>
      </c>
      <c r="CX30" s="7">
        <v>4184.5</v>
      </c>
      <c r="CY30" s="53">
        <v>2334.42</v>
      </c>
      <c r="CZ30" s="7">
        <v>5300</v>
      </c>
      <c r="DA30" s="7">
        <v>0</v>
      </c>
      <c r="DB30" s="7">
        <v>0</v>
      </c>
      <c r="DC30" s="7">
        <v>0</v>
      </c>
      <c r="DD30" s="7">
        <v>0</v>
      </c>
      <c r="DE30" s="7">
        <v>0</v>
      </c>
      <c r="DF30" s="7">
        <v>7979.28</v>
      </c>
      <c r="DG30" s="7">
        <v>10840.75</v>
      </c>
      <c r="DH30" s="7">
        <v>0</v>
      </c>
      <c r="DI30" s="7">
        <v>0</v>
      </c>
      <c r="DJ30" s="7">
        <v>0</v>
      </c>
      <c r="DK30" s="7">
        <v>637.5</v>
      </c>
      <c r="DL30" s="53">
        <v>19457.53</v>
      </c>
      <c r="DM30" s="7">
        <v>0</v>
      </c>
      <c r="DN30" s="7">
        <v>0</v>
      </c>
      <c r="DO30" s="7">
        <v>0</v>
      </c>
      <c r="DP30" s="53">
        <v>0</v>
      </c>
      <c r="DQ30" s="7">
        <v>4021.5</v>
      </c>
      <c r="DR30" s="4"/>
      <c r="DS30" s="46">
        <v>187607.41</v>
      </c>
      <c r="DT30" s="7">
        <v>626.64</v>
      </c>
      <c r="DU30" s="7">
        <v>0</v>
      </c>
      <c r="DV30" s="7">
        <v>2545.61</v>
      </c>
      <c r="DW30" s="53">
        <v>3172.25</v>
      </c>
      <c r="DX30" s="7">
        <v>7033</v>
      </c>
      <c r="DY30" s="7">
        <v>0</v>
      </c>
      <c r="DZ30" s="7">
        <v>0</v>
      </c>
      <c r="EA30" s="7">
        <v>0</v>
      </c>
      <c r="EB30" s="7">
        <v>0</v>
      </c>
      <c r="EC30" s="7">
        <v>0</v>
      </c>
      <c r="ED30" s="7">
        <v>8244.6299999999992</v>
      </c>
      <c r="EE30" s="7">
        <v>9999.4500000000007</v>
      </c>
      <c r="EF30" s="7">
        <v>0</v>
      </c>
      <c r="EG30" s="7">
        <v>0</v>
      </c>
      <c r="EH30" s="7">
        <v>0</v>
      </c>
      <c r="EI30" s="7">
        <v>232.5</v>
      </c>
      <c r="EJ30" s="53">
        <v>18476.580000000002</v>
      </c>
      <c r="EK30" s="7">
        <v>0</v>
      </c>
      <c r="EL30" s="7">
        <v>0</v>
      </c>
      <c r="EM30" s="7">
        <v>0</v>
      </c>
      <c r="EN30" s="53">
        <v>0</v>
      </c>
      <c r="EO30" s="7">
        <v>15085.75</v>
      </c>
    </row>
    <row r="31" spans="1:145" x14ac:dyDescent="0.25">
      <c r="A31" s="32" t="s">
        <v>27</v>
      </c>
      <c r="C31" s="46">
        <v>239970.67</v>
      </c>
      <c r="D31" s="7">
        <v>30807.22</v>
      </c>
      <c r="E31" s="7">
        <v>10601.59</v>
      </c>
      <c r="F31" s="7">
        <v>2932.46</v>
      </c>
      <c r="G31" s="53">
        <v>44341.27</v>
      </c>
      <c r="H31" s="7">
        <v>76155.28</v>
      </c>
      <c r="I31" s="7">
        <v>14300.89</v>
      </c>
      <c r="J31" s="7">
        <v>1032.55</v>
      </c>
      <c r="K31" s="7">
        <v>3570.18</v>
      </c>
      <c r="L31" s="7">
        <v>0</v>
      </c>
      <c r="M31" s="7">
        <v>0</v>
      </c>
      <c r="N31" s="7">
        <v>1467.54</v>
      </c>
      <c r="O31" s="7">
        <v>33745.24</v>
      </c>
      <c r="P31" s="7">
        <v>40721.18</v>
      </c>
      <c r="Q31" s="7">
        <v>386.54</v>
      </c>
      <c r="R31" s="7">
        <v>3203.53</v>
      </c>
      <c r="S31" s="7">
        <v>7870.3</v>
      </c>
      <c r="T31" s="53">
        <v>106297.95</v>
      </c>
      <c r="U31" s="7">
        <v>13449.55</v>
      </c>
      <c r="V31" s="7">
        <v>3435.21</v>
      </c>
      <c r="W31" s="7">
        <v>0</v>
      </c>
      <c r="X31" s="53">
        <v>16884.759999999998</v>
      </c>
      <c r="Y31" s="7">
        <v>14857.82</v>
      </c>
      <c r="Z31" s="4"/>
      <c r="AA31" s="46">
        <v>230859.97</v>
      </c>
      <c r="AB31" s="7">
        <v>37354.93</v>
      </c>
      <c r="AC31" s="7">
        <v>6935.56</v>
      </c>
      <c r="AD31" s="7">
        <v>1734.43</v>
      </c>
      <c r="AE31" s="53">
        <v>46024.92</v>
      </c>
      <c r="AF31" s="7">
        <v>59130.76</v>
      </c>
      <c r="AG31" s="7">
        <v>18020.98</v>
      </c>
      <c r="AH31" s="7">
        <v>938.55</v>
      </c>
      <c r="AI31" s="7">
        <v>2598.7399999999998</v>
      </c>
      <c r="AJ31" s="7">
        <v>0</v>
      </c>
      <c r="AK31" s="7">
        <v>0</v>
      </c>
      <c r="AL31" s="7">
        <v>1482.42</v>
      </c>
      <c r="AM31" s="7">
        <v>28114.79</v>
      </c>
      <c r="AN31" s="7">
        <v>43265.07</v>
      </c>
      <c r="AO31" s="7">
        <v>90.71</v>
      </c>
      <c r="AP31" s="7">
        <v>17670.29</v>
      </c>
      <c r="AQ31" s="7">
        <v>10115.120000000001</v>
      </c>
      <c r="AR31" s="53">
        <v>122296.67</v>
      </c>
      <c r="AS31" s="7">
        <v>4747.34</v>
      </c>
      <c r="AT31" s="7">
        <v>1368.28</v>
      </c>
      <c r="AU31" s="7">
        <v>0</v>
      </c>
      <c r="AV31" s="53">
        <v>6115.62</v>
      </c>
      <c r="AW31" s="7">
        <v>11865.66</v>
      </c>
      <c r="AX31" s="4"/>
      <c r="AY31" s="46">
        <v>234345.89</v>
      </c>
      <c r="AZ31" s="7">
        <v>30303.83</v>
      </c>
      <c r="BA31" s="7">
        <v>1638.3</v>
      </c>
      <c r="BB31" s="7">
        <v>2856.49</v>
      </c>
      <c r="BC31" s="53">
        <v>34798.620000000003</v>
      </c>
      <c r="BD31" s="7">
        <v>31561.53</v>
      </c>
      <c r="BE31" s="7">
        <v>5466.55</v>
      </c>
      <c r="BF31" s="7">
        <v>1747</v>
      </c>
      <c r="BG31" s="7">
        <v>0</v>
      </c>
      <c r="BH31" s="7">
        <v>0</v>
      </c>
      <c r="BI31" s="7">
        <v>0</v>
      </c>
      <c r="BJ31" s="7">
        <v>2255.87</v>
      </c>
      <c r="BK31" s="7">
        <v>26414.9</v>
      </c>
      <c r="BL31" s="7">
        <v>1240.52</v>
      </c>
      <c r="BM31" s="7">
        <v>991</v>
      </c>
      <c r="BN31" s="7">
        <v>6725.67</v>
      </c>
      <c r="BO31" s="7">
        <v>9198.56</v>
      </c>
      <c r="BP31" s="53">
        <v>54040.07</v>
      </c>
      <c r="BQ31" s="7">
        <v>23879.49</v>
      </c>
      <c r="BR31" s="7">
        <v>6475.65</v>
      </c>
      <c r="BS31" s="7">
        <v>0</v>
      </c>
      <c r="BT31" s="53">
        <v>30355.14</v>
      </c>
      <c r="BU31" s="7">
        <v>7179</v>
      </c>
      <c r="BV31" s="4"/>
      <c r="BW31" s="46">
        <v>240435.67</v>
      </c>
      <c r="BX31" s="7">
        <v>35909.93</v>
      </c>
      <c r="BY31" s="7">
        <v>5630.86</v>
      </c>
      <c r="BZ31" s="7">
        <v>10750.74</v>
      </c>
      <c r="CA31" s="53">
        <v>52291.53</v>
      </c>
      <c r="CB31" s="7">
        <v>112507.11</v>
      </c>
      <c r="CC31" s="7">
        <v>2079.73</v>
      </c>
      <c r="CD31" s="7">
        <v>895</v>
      </c>
      <c r="CE31" s="7">
        <v>0</v>
      </c>
      <c r="CF31" s="7">
        <v>0</v>
      </c>
      <c r="CG31" s="7">
        <v>0</v>
      </c>
      <c r="CH31" s="7">
        <v>2683.36</v>
      </c>
      <c r="CI31" s="7">
        <v>13357.86</v>
      </c>
      <c r="CJ31" s="7">
        <v>18334.009999999998</v>
      </c>
      <c r="CK31" s="7">
        <v>0</v>
      </c>
      <c r="CL31" s="7">
        <v>18235.830000000002</v>
      </c>
      <c r="CM31" s="7">
        <v>7958.92</v>
      </c>
      <c r="CN31" s="53">
        <v>63544.71</v>
      </c>
      <c r="CO31" s="7">
        <v>7175.41</v>
      </c>
      <c r="CP31" s="7">
        <v>2399.87</v>
      </c>
      <c r="CQ31" s="7">
        <v>0</v>
      </c>
      <c r="CR31" s="53">
        <v>9575.2800000000007</v>
      </c>
      <c r="CS31" s="7">
        <v>5691.2</v>
      </c>
      <c r="CT31" s="4"/>
      <c r="CU31" s="46">
        <v>269379.53999999998</v>
      </c>
      <c r="CV31" s="7">
        <v>33306.449999999997</v>
      </c>
      <c r="CW31" s="7">
        <v>17018.14</v>
      </c>
      <c r="CX31" s="7">
        <v>1450</v>
      </c>
      <c r="CY31" s="53">
        <v>51774.59</v>
      </c>
      <c r="CZ31" s="7">
        <v>89824.97</v>
      </c>
      <c r="DA31" s="7">
        <v>4535.55</v>
      </c>
      <c r="DB31" s="7">
        <v>641.1</v>
      </c>
      <c r="DC31" s="7">
        <v>0</v>
      </c>
      <c r="DD31" s="7">
        <v>0</v>
      </c>
      <c r="DE31" s="7">
        <v>0</v>
      </c>
      <c r="DF31" s="7">
        <v>2724.9</v>
      </c>
      <c r="DG31" s="7">
        <v>45769.13</v>
      </c>
      <c r="DH31" s="7">
        <v>38076.120000000003</v>
      </c>
      <c r="DI31" s="7">
        <v>0</v>
      </c>
      <c r="DJ31" s="7">
        <v>6497.68</v>
      </c>
      <c r="DK31" s="7">
        <v>6994.93</v>
      </c>
      <c r="DL31" s="53">
        <v>105239.41</v>
      </c>
      <c r="DM31" s="7">
        <v>23568.720000000001</v>
      </c>
      <c r="DN31" s="7">
        <v>1867.59</v>
      </c>
      <c r="DO31" s="7">
        <v>0</v>
      </c>
      <c r="DP31" s="53">
        <v>25436.31</v>
      </c>
      <c r="DQ31" s="7">
        <v>22147.200000000001</v>
      </c>
      <c r="DR31" s="4"/>
      <c r="DS31" s="46">
        <v>270437.62</v>
      </c>
      <c r="DT31" s="7">
        <v>32669</v>
      </c>
      <c r="DU31" s="7">
        <v>20646.45</v>
      </c>
      <c r="DV31" s="7">
        <v>-2148.23</v>
      </c>
      <c r="DW31" s="53">
        <v>51167.22</v>
      </c>
      <c r="DX31" s="7">
        <v>84675.26</v>
      </c>
      <c r="DY31" s="7">
        <v>3914.91</v>
      </c>
      <c r="DZ31" s="7">
        <v>1313</v>
      </c>
      <c r="EA31" s="7">
        <v>7557</v>
      </c>
      <c r="EB31" s="7">
        <v>0</v>
      </c>
      <c r="EC31" s="7">
        <v>0</v>
      </c>
      <c r="ED31" s="7">
        <v>2766.44</v>
      </c>
      <c r="EE31" s="7">
        <v>44705.15</v>
      </c>
      <c r="EF31" s="7">
        <v>12505.2</v>
      </c>
      <c r="EG31" s="7">
        <v>0</v>
      </c>
      <c r="EH31" s="7">
        <v>14664.8</v>
      </c>
      <c r="EI31" s="7">
        <v>7230.81</v>
      </c>
      <c r="EJ31" s="53">
        <v>94657.31</v>
      </c>
      <c r="EK31" s="7">
        <v>3214.9</v>
      </c>
      <c r="EL31" s="7">
        <v>2676.86</v>
      </c>
      <c r="EM31" s="7">
        <v>0</v>
      </c>
      <c r="EN31" s="53">
        <v>5891.76</v>
      </c>
      <c r="EO31" s="7">
        <v>22698.880000000001</v>
      </c>
    </row>
    <row r="32" spans="1:145" x14ac:dyDescent="0.25">
      <c r="A32" s="32" t="s">
        <v>28</v>
      </c>
      <c r="C32" s="46">
        <v>48470691.270000003</v>
      </c>
      <c r="D32" s="7">
        <v>13080450.140000001</v>
      </c>
      <c r="E32" s="7">
        <v>12751879.779999999</v>
      </c>
      <c r="F32" s="7">
        <v>127918</v>
      </c>
      <c r="G32" s="53">
        <v>25960247.920000002</v>
      </c>
      <c r="H32" s="7">
        <v>128196474.66</v>
      </c>
      <c r="I32" s="7">
        <v>13144188.609999999</v>
      </c>
      <c r="J32" s="7">
        <v>701599.82</v>
      </c>
      <c r="K32" s="7">
        <v>88994.74</v>
      </c>
      <c r="L32" s="7">
        <v>31081.5</v>
      </c>
      <c r="M32" s="7">
        <v>0</v>
      </c>
      <c r="N32" s="7">
        <v>0</v>
      </c>
      <c r="O32" s="7">
        <v>46238022.32</v>
      </c>
      <c r="P32" s="7">
        <v>232316.28</v>
      </c>
      <c r="Q32" s="7">
        <v>312865.53999999998</v>
      </c>
      <c r="R32" s="7">
        <v>1273901.73</v>
      </c>
      <c r="S32" s="7">
        <v>237528.81</v>
      </c>
      <c r="T32" s="53">
        <v>62260499.350000001</v>
      </c>
      <c r="U32" s="7">
        <v>3716946.46</v>
      </c>
      <c r="V32" s="7">
        <v>1442015.66</v>
      </c>
      <c r="W32" s="7">
        <v>18096785.399999999</v>
      </c>
      <c r="X32" s="53">
        <v>23255747.52</v>
      </c>
      <c r="Y32" s="7">
        <v>19146435.460000001</v>
      </c>
      <c r="Z32" s="4"/>
      <c r="AA32" s="46">
        <v>47295178.450000003</v>
      </c>
      <c r="AB32" s="7">
        <v>10879752.73</v>
      </c>
      <c r="AC32" s="7">
        <v>13750844.66</v>
      </c>
      <c r="AD32" s="7">
        <v>7428582.7400000002</v>
      </c>
      <c r="AE32" s="53">
        <v>32059180.129999999</v>
      </c>
      <c r="AF32" s="7">
        <v>133717906.59999999</v>
      </c>
      <c r="AG32" s="7">
        <v>10276258.73</v>
      </c>
      <c r="AH32" s="7">
        <v>848109.79</v>
      </c>
      <c r="AI32" s="7">
        <v>2055021.67</v>
      </c>
      <c r="AJ32" s="7">
        <v>208378.22</v>
      </c>
      <c r="AK32" s="7">
        <v>0</v>
      </c>
      <c r="AL32" s="7">
        <v>0</v>
      </c>
      <c r="AM32" s="7">
        <v>33014891.039999999</v>
      </c>
      <c r="AN32" s="7">
        <v>8218022.9299999997</v>
      </c>
      <c r="AO32" s="7">
        <v>345818.47</v>
      </c>
      <c r="AP32" s="7">
        <v>1333562.82</v>
      </c>
      <c r="AQ32" s="7">
        <v>6892954.7800000003</v>
      </c>
      <c r="AR32" s="53">
        <v>63193018.450000003</v>
      </c>
      <c r="AS32" s="7">
        <v>3514137.47</v>
      </c>
      <c r="AT32" s="7">
        <v>1336186.32</v>
      </c>
      <c r="AU32" s="7">
        <v>8689301.6899999995</v>
      </c>
      <c r="AV32" s="53">
        <v>13539625.48</v>
      </c>
      <c r="AW32" s="7">
        <v>19975307.25</v>
      </c>
      <c r="AX32" s="4"/>
      <c r="AY32" s="46">
        <v>41998666.75</v>
      </c>
      <c r="AZ32" s="7">
        <v>10870262.09</v>
      </c>
      <c r="BA32" s="7">
        <v>12298193.92</v>
      </c>
      <c r="BB32" s="7">
        <v>6242548.1299999999</v>
      </c>
      <c r="BC32" s="53">
        <v>29411004.140000001</v>
      </c>
      <c r="BD32" s="7">
        <v>157817994.59999999</v>
      </c>
      <c r="BE32" s="7">
        <v>9196658.4600000009</v>
      </c>
      <c r="BF32" s="7">
        <v>568314.05000000005</v>
      </c>
      <c r="BG32" s="7">
        <v>1310714.1200000001</v>
      </c>
      <c r="BH32" s="7">
        <v>347956.47</v>
      </c>
      <c r="BI32" s="7">
        <v>0</v>
      </c>
      <c r="BJ32" s="7">
        <v>0</v>
      </c>
      <c r="BK32" s="7">
        <v>38210122.590000004</v>
      </c>
      <c r="BL32" s="7">
        <v>9443973.4800000004</v>
      </c>
      <c r="BM32" s="7">
        <v>370454.72</v>
      </c>
      <c r="BN32" s="7">
        <v>1540899.65</v>
      </c>
      <c r="BO32" s="7">
        <v>7961589.4900000002</v>
      </c>
      <c r="BP32" s="53">
        <v>68950683.030000001</v>
      </c>
      <c r="BQ32" s="7">
        <v>3543349.32</v>
      </c>
      <c r="BR32" s="7">
        <v>1281440.6499999999</v>
      </c>
      <c r="BS32" s="7">
        <v>9020174.6500000004</v>
      </c>
      <c r="BT32" s="53">
        <v>13844964.619999999</v>
      </c>
      <c r="BU32" s="7">
        <v>23009022.629999999</v>
      </c>
      <c r="BV32" s="4"/>
      <c r="BW32" s="46">
        <v>44910259.210000001</v>
      </c>
      <c r="BX32" s="7">
        <v>10232034.98</v>
      </c>
      <c r="BY32" s="7">
        <v>11146346.060000001</v>
      </c>
      <c r="BZ32" s="7">
        <v>5929045.4699999997</v>
      </c>
      <c r="CA32" s="53">
        <v>27307426.510000002</v>
      </c>
      <c r="CB32" s="7">
        <v>132653373.92</v>
      </c>
      <c r="CC32" s="7">
        <v>9096323.9700000007</v>
      </c>
      <c r="CD32" s="7">
        <v>726979.03</v>
      </c>
      <c r="CE32" s="7">
        <v>1714618.24</v>
      </c>
      <c r="CF32" s="7">
        <v>415922.39</v>
      </c>
      <c r="CG32" s="7">
        <v>0</v>
      </c>
      <c r="CH32" s="7">
        <v>0</v>
      </c>
      <c r="CI32" s="7">
        <v>38812438.82</v>
      </c>
      <c r="CJ32" s="7">
        <v>9671909.4199999999</v>
      </c>
      <c r="CK32" s="7">
        <v>330221.39</v>
      </c>
      <c r="CL32" s="7">
        <v>1605595.48</v>
      </c>
      <c r="CM32" s="7">
        <v>8111211.1399999997</v>
      </c>
      <c r="CN32" s="53">
        <v>70485219.879999995</v>
      </c>
      <c r="CO32" s="7">
        <v>4048510.95</v>
      </c>
      <c r="CP32" s="7">
        <v>1576839.36</v>
      </c>
      <c r="CQ32" s="7">
        <v>9221858.1799999997</v>
      </c>
      <c r="CR32" s="53">
        <v>14847208.49</v>
      </c>
      <c r="CS32" s="7">
        <v>23076040.739999998</v>
      </c>
      <c r="CT32" s="4"/>
      <c r="CU32" s="46">
        <v>43453641.259999998</v>
      </c>
      <c r="CV32" s="7">
        <v>10160240.539999999</v>
      </c>
      <c r="CW32" s="7">
        <v>12060940.65</v>
      </c>
      <c r="CX32" s="7">
        <v>5108049.13</v>
      </c>
      <c r="CY32" s="53">
        <v>27329230.32</v>
      </c>
      <c r="CZ32" s="7">
        <v>140996311.72</v>
      </c>
      <c r="DA32" s="7">
        <v>9242669.2699999996</v>
      </c>
      <c r="DB32" s="7">
        <v>361897.53</v>
      </c>
      <c r="DC32" s="7">
        <v>1286746.76</v>
      </c>
      <c r="DD32" s="7">
        <v>120632.51</v>
      </c>
      <c r="DE32" s="7">
        <v>0</v>
      </c>
      <c r="DF32" s="7">
        <v>0</v>
      </c>
      <c r="DG32" s="7">
        <v>39110442.07</v>
      </c>
      <c r="DH32" s="7">
        <v>9797495.4299999997</v>
      </c>
      <c r="DI32" s="7">
        <v>111740.97</v>
      </c>
      <c r="DJ32" s="7">
        <v>1632915.9</v>
      </c>
      <c r="DK32" s="7">
        <v>8327871.1100000003</v>
      </c>
      <c r="DL32" s="53">
        <v>69992411.549999997</v>
      </c>
      <c r="DM32" s="7">
        <v>3976152.87</v>
      </c>
      <c r="DN32" s="7">
        <v>1170982.95</v>
      </c>
      <c r="DO32" s="7">
        <v>9619783.8599999994</v>
      </c>
      <c r="DP32" s="53">
        <v>14766919.68</v>
      </c>
      <c r="DQ32" s="7">
        <v>22758930.84</v>
      </c>
      <c r="DR32" s="4"/>
      <c r="DS32" s="46">
        <v>43174574.509999998</v>
      </c>
      <c r="DT32" s="7">
        <v>10769223.810000001</v>
      </c>
      <c r="DU32" s="7">
        <v>13745425.98</v>
      </c>
      <c r="DV32" s="7">
        <v>5991714.1600000001</v>
      </c>
      <c r="DW32" s="53">
        <v>30506363.949999999</v>
      </c>
      <c r="DX32" s="7">
        <v>141519185.88</v>
      </c>
      <c r="DY32" s="7">
        <v>7566633.4299999997</v>
      </c>
      <c r="DZ32" s="7">
        <v>252332.88</v>
      </c>
      <c r="EA32" s="7">
        <v>897183.57</v>
      </c>
      <c r="EB32" s="7">
        <v>84110.96</v>
      </c>
      <c r="EC32" s="7">
        <v>0</v>
      </c>
      <c r="ED32" s="7">
        <v>0</v>
      </c>
      <c r="EE32" s="7">
        <v>37949003.560000002</v>
      </c>
      <c r="EF32" s="7">
        <v>10159873.439999999</v>
      </c>
      <c r="EG32" s="7">
        <v>44583.08</v>
      </c>
      <c r="EH32" s="7">
        <v>1693312.24</v>
      </c>
      <c r="EI32" s="7">
        <v>8635892.4199999999</v>
      </c>
      <c r="EJ32" s="53">
        <v>67282925.579999998</v>
      </c>
      <c r="EK32" s="7">
        <v>3992175.31</v>
      </c>
      <c r="EL32" s="7">
        <v>1143087.54</v>
      </c>
      <c r="EM32" s="7">
        <v>9726350.0500000007</v>
      </c>
      <c r="EN32" s="53">
        <v>14861612.9</v>
      </c>
      <c r="EO32" s="7">
        <v>22684071.960000001</v>
      </c>
    </row>
    <row r="33" spans="1:145" x14ac:dyDescent="0.25">
      <c r="A33" s="32" t="s">
        <v>29</v>
      </c>
      <c r="C33" s="46">
        <v>8620247.2699999996</v>
      </c>
      <c r="D33" s="7">
        <v>315311.84999999998</v>
      </c>
      <c r="E33" s="7">
        <v>572913.30000000005</v>
      </c>
      <c r="F33" s="7">
        <v>1904876.43</v>
      </c>
      <c r="G33" s="53">
        <v>2793101.58</v>
      </c>
      <c r="H33" s="7">
        <v>4394454.17</v>
      </c>
      <c r="I33" s="7">
        <v>240249.15</v>
      </c>
      <c r="J33" s="7">
        <v>66445.960000000006</v>
      </c>
      <c r="K33" s="7">
        <v>671955.19</v>
      </c>
      <c r="L33" s="7">
        <v>2807145.26</v>
      </c>
      <c r="M33" s="7">
        <v>0</v>
      </c>
      <c r="N33" s="7">
        <v>0</v>
      </c>
      <c r="O33" s="7">
        <v>967175.06</v>
      </c>
      <c r="P33" s="7">
        <v>345613.01</v>
      </c>
      <c r="Q33" s="7">
        <v>235233.7</v>
      </c>
      <c r="R33" s="7">
        <v>752146.23</v>
      </c>
      <c r="S33" s="7">
        <v>201530.8</v>
      </c>
      <c r="T33" s="53">
        <v>6287494.3600000003</v>
      </c>
      <c r="U33" s="7">
        <v>311747.15000000002</v>
      </c>
      <c r="V33" s="7">
        <v>54891.26</v>
      </c>
      <c r="W33" s="7">
        <v>325996.79999999999</v>
      </c>
      <c r="X33" s="53">
        <v>692635.21</v>
      </c>
      <c r="Y33" s="7">
        <v>710804.5</v>
      </c>
      <c r="Z33" s="4"/>
      <c r="AA33" s="46">
        <v>8531149.2400000002</v>
      </c>
      <c r="AB33" s="7">
        <v>335160.51</v>
      </c>
      <c r="AC33" s="7">
        <v>633384.61</v>
      </c>
      <c r="AD33" s="7">
        <v>1567086.11</v>
      </c>
      <c r="AE33" s="53">
        <v>2535631.23</v>
      </c>
      <c r="AF33" s="7">
        <v>3959767.94</v>
      </c>
      <c r="AG33" s="7">
        <v>653425.22</v>
      </c>
      <c r="AH33" s="7">
        <v>82325.27</v>
      </c>
      <c r="AI33" s="7">
        <v>664602.04</v>
      </c>
      <c r="AJ33" s="7">
        <v>3524822.94</v>
      </c>
      <c r="AK33" s="7">
        <v>0</v>
      </c>
      <c r="AL33" s="7">
        <v>0</v>
      </c>
      <c r="AM33" s="7">
        <v>611831.88</v>
      </c>
      <c r="AN33" s="7">
        <v>168981.71</v>
      </c>
      <c r="AO33" s="7">
        <v>287302.45</v>
      </c>
      <c r="AP33" s="7">
        <v>561773.31999999995</v>
      </c>
      <c r="AQ33" s="7">
        <v>89510.34</v>
      </c>
      <c r="AR33" s="53">
        <v>6644575.1699999999</v>
      </c>
      <c r="AS33" s="7">
        <v>681829.4</v>
      </c>
      <c r="AT33" s="7">
        <v>98015.62</v>
      </c>
      <c r="AU33" s="7">
        <v>365077.02</v>
      </c>
      <c r="AV33" s="53">
        <v>1144922.04</v>
      </c>
      <c r="AW33" s="7">
        <v>691576.78</v>
      </c>
      <c r="AX33" s="4"/>
      <c r="AY33" s="46">
        <v>8224486.8899999997</v>
      </c>
      <c r="AZ33" s="7">
        <v>336720.47</v>
      </c>
      <c r="BA33" s="7">
        <v>724467.06</v>
      </c>
      <c r="BB33" s="7">
        <v>1294075.82</v>
      </c>
      <c r="BC33" s="53">
        <v>2355263.35</v>
      </c>
      <c r="BD33" s="7">
        <v>2796065.38</v>
      </c>
      <c r="BE33" s="7">
        <v>190847.78</v>
      </c>
      <c r="BF33" s="7">
        <v>32309.85</v>
      </c>
      <c r="BG33" s="7">
        <v>509820.27</v>
      </c>
      <c r="BH33" s="7">
        <v>3817132.21</v>
      </c>
      <c r="BI33" s="7">
        <v>0</v>
      </c>
      <c r="BJ33" s="7">
        <v>0</v>
      </c>
      <c r="BK33" s="7">
        <v>589060.54</v>
      </c>
      <c r="BL33" s="7">
        <v>234242.33</v>
      </c>
      <c r="BM33" s="7">
        <v>186085.18</v>
      </c>
      <c r="BN33" s="7">
        <v>486447.3</v>
      </c>
      <c r="BO33" s="7">
        <v>265919.93</v>
      </c>
      <c r="BP33" s="53">
        <v>6311865.3899999997</v>
      </c>
      <c r="BQ33" s="7">
        <v>418082.5</v>
      </c>
      <c r="BR33" s="7">
        <v>69886.3</v>
      </c>
      <c r="BS33" s="7">
        <v>430204.78</v>
      </c>
      <c r="BT33" s="53">
        <v>918173.58</v>
      </c>
      <c r="BU33" s="7">
        <v>600595.57999999996</v>
      </c>
      <c r="BV33" s="4"/>
      <c r="BW33" s="46">
        <v>7851531.5099999998</v>
      </c>
      <c r="BX33" s="7">
        <v>350892.26</v>
      </c>
      <c r="BY33" s="7">
        <v>682998.98</v>
      </c>
      <c r="BZ33" s="7">
        <v>1017639.36</v>
      </c>
      <c r="CA33" s="53">
        <v>2051530.6</v>
      </c>
      <c r="CB33" s="7">
        <v>3509575.84</v>
      </c>
      <c r="CC33" s="7">
        <v>67575.8</v>
      </c>
      <c r="CD33" s="7">
        <v>38032.28</v>
      </c>
      <c r="CE33" s="7">
        <v>580795.66</v>
      </c>
      <c r="CF33" s="7">
        <v>3670001.31</v>
      </c>
      <c r="CG33" s="7">
        <v>0</v>
      </c>
      <c r="CH33" s="7">
        <v>0</v>
      </c>
      <c r="CI33" s="7">
        <v>712598.08</v>
      </c>
      <c r="CJ33" s="7">
        <v>248121.19</v>
      </c>
      <c r="CK33" s="7">
        <v>224968.36</v>
      </c>
      <c r="CL33" s="7">
        <v>458736.31</v>
      </c>
      <c r="CM33" s="7">
        <v>242932.01</v>
      </c>
      <c r="CN33" s="53">
        <v>6243761</v>
      </c>
      <c r="CO33" s="7">
        <v>905671.95</v>
      </c>
      <c r="CP33" s="7">
        <v>123748.74</v>
      </c>
      <c r="CQ33" s="7">
        <v>820238.8</v>
      </c>
      <c r="CR33" s="53">
        <v>1849659.49</v>
      </c>
      <c r="CS33" s="7">
        <v>415701.47</v>
      </c>
      <c r="CT33" s="4"/>
      <c r="CU33" s="46">
        <v>7708878.0199999996</v>
      </c>
      <c r="CV33" s="7">
        <v>324484.27</v>
      </c>
      <c r="CW33" s="7">
        <v>714635.23</v>
      </c>
      <c r="CX33" s="7">
        <v>879705.99</v>
      </c>
      <c r="CY33" s="53">
        <v>1918825.49</v>
      </c>
      <c r="CZ33" s="7">
        <v>3811207.71</v>
      </c>
      <c r="DA33" s="7">
        <v>46485.69</v>
      </c>
      <c r="DB33" s="7">
        <v>11704.6</v>
      </c>
      <c r="DC33" s="7">
        <v>569807.21</v>
      </c>
      <c r="DD33" s="7">
        <v>3419704.14</v>
      </c>
      <c r="DE33" s="7">
        <v>0</v>
      </c>
      <c r="DF33" s="7">
        <v>0</v>
      </c>
      <c r="DG33" s="7">
        <v>745596.86</v>
      </c>
      <c r="DH33" s="7">
        <v>322051.88</v>
      </c>
      <c r="DI33" s="7">
        <v>167755.34</v>
      </c>
      <c r="DJ33" s="7">
        <v>204610.4</v>
      </c>
      <c r="DK33" s="7">
        <v>27540</v>
      </c>
      <c r="DL33" s="53">
        <v>5515256.1200000001</v>
      </c>
      <c r="DM33" s="7">
        <v>817377.06</v>
      </c>
      <c r="DN33" s="7">
        <v>317547.75</v>
      </c>
      <c r="DO33" s="7">
        <v>461406.13</v>
      </c>
      <c r="DP33" s="53">
        <v>1596330.94</v>
      </c>
      <c r="DQ33" s="7">
        <v>500941.97</v>
      </c>
      <c r="DR33" s="4"/>
      <c r="DS33" s="46">
        <v>7525071.1699999999</v>
      </c>
      <c r="DT33" s="7">
        <v>396088.63</v>
      </c>
      <c r="DU33" s="7">
        <v>783339.56</v>
      </c>
      <c r="DV33" s="7">
        <v>1126562.52</v>
      </c>
      <c r="DW33" s="53">
        <v>2305990.71</v>
      </c>
      <c r="DX33" s="7">
        <v>6666282.0700000003</v>
      </c>
      <c r="DY33" s="7">
        <v>70504.95</v>
      </c>
      <c r="DZ33" s="7">
        <v>60529.81</v>
      </c>
      <c r="EA33" s="7">
        <v>393950.68</v>
      </c>
      <c r="EB33" s="7">
        <v>3924792.39</v>
      </c>
      <c r="EC33" s="7">
        <v>0</v>
      </c>
      <c r="ED33" s="7">
        <v>0</v>
      </c>
      <c r="EE33" s="7">
        <v>1133500.95</v>
      </c>
      <c r="EF33" s="7">
        <v>2433132.12</v>
      </c>
      <c r="EG33" s="7">
        <v>146227.71</v>
      </c>
      <c r="EH33" s="7">
        <v>160452.18</v>
      </c>
      <c r="EI33" s="7">
        <v>908.15</v>
      </c>
      <c r="EJ33" s="53">
        <v>8323998.9400000004</v>
      </c>
      <c r="EK33" s="7">
        <v>932467.41</v>
      </c>
      <c r="EL33" s="7">
        <v>237017.06</v>
      </c>
      <c r="EM33" s="7">
        <v>631317.74</v>
      </c>
      <c r="EN33" s="53">
        <v>1800802.21</v>
      </c>
      <c r="EO33" s="7">
        <v>3104012.85</v>
      </c>
    </row>
    <row r="34" spans="1:145" x14ac:dyDescent="0.25">
      <c r="A34" s="32" t="s">
        <v>30</v>
      </c>
      <c r="C34" s="46">
        <v>353125.79</v>
      </c>
      <c r="D34" s="7">
        <v>14156.87</v>
      </c>
      <c r="E34" s="7">
        <v>255621.38</v>
      </c>
      <c r="F34" s="7">
        <v>24388.63</v>
      </c>
      <c r="G34" s="53">
        <v>294166.88</v>
      </c>
      <c r="H34" s="7">
        <v>156437.78</v>
      </c>
      <c r="I34" s="7">
        <v>197938.17</v>
      </c>
      <c r="J34" s="7">
        <v>17103.72</v>
      </c>
      <c r="K34" s="7">
        <v>15503.6</v>
      </c>
      <c r="L34" s="7">
        <v>57094.96</v>
      </c>
      <c r="M34" s="7">
        <v>0</v>
      </c>
      <c r="N34" s="7">
        <v>13426.48</v>
      </c>
      <c r="O34" s="7">
        <v>40685.79</v>
      </c>
      <c r="P34" s="7">
        <v>93011.05</v>
      </c>
      <c r="Q34" s="7">
        <v>0</v>
      </c>
      <c r="R34" s="7">
        <v>21873.599999999999</v>
      </c>
      <c r="S34" s="7">
        <v>188824.01</v>
      </c>
      <c r="T34" s="53">
        <v>645461.38</v>
      </c>
      <c r="U34" s="7">
        <v>6932.82</v>
      </c>
      <c r="V34" s="7">
        <v>5866.15</v>
      </c>
      <c r="W34" s="7">
        <v>18069.810000000001</v>
      </c>
      <c r="X34" s="53">
        <v>30868.78</v>
      </c>
      <c r="Y34" s="7">
        <v>44177.68</v>
      </c>
      <c r="Z34" s="4"/>
      <c r="AA34" s="46">
        <v>365533.44</v>
      </c>
      <c r="AB34" s="7">
        <v>19719.689999999999</v>
      </c>
      <c r="AC34" s="7">
        <v>261179.14</v>
      </c>
      <c r="AD34" s="7">
        <v>27035.43</v>
      </c>
      <c r="AE34" s="53">
        <v>307934.26</v>
      </c>
      <c r="AF34" s="7">
        <v>106010.78</v>
      </c>
      <c r="AG34" s="7">
        <v>53278.16</v>
      </c>
      <c r="AH34" s="7">
        <v>11799.98</v>
      </c>
      <c r="AI34" s="7">
        <v>10191.83</v>
      </c>
      <c r="AJ34" s="7">
        <v>65315.7</v>
      </c>
      <c r="AK34" s="7">
        <v>0</v>
      </c>
      <c r="AL34" s="7">
        <v>11919.82</v>
      </c>
      <c r="AM34" s="7">
        <v>65338.44</v>
      </c>
      <c r="AN34" s="7">
        <v>108302.07</v>
      </c>
      <c r="AO34" s="7">
        <v>0</v>
      </c>
      <c r="AP34" s="7">
        <v>11055.76</v>
      </c>
      <c r="AQ34" s="7">
        <v>131090.42000000001</v>
      </c>
      <c r="AR34" s="53">
        <v>468292.18</v>
      </c>
      <c r="AS34" s="7">
        <v>5012.1899999999996</v>
      </c>
      <c r="AT34" s="7">
        <v>5724.87</v>
      </c>
      <c r="AU34" s="7">
        <v>120831.18</v>
      </c>
      <c r="AV34" s="53">
        <v>131568.24</v>
      </c>
      <c r="AW34" s="7">
        <v>39041.870000000003</v>
      </c>
      <c r="AX34" s="4"/>
      <c r="AY34" s="46">
        <v>395347.3</v>
      </c>
      <c r="AZ34" s="7">
        <v>18861.439999999999</v>
      </c>
      <c r="BA34" s="7">
        <v>247215.51</v>
      </c>
      <c r="BB34" s="7">
        <v>25017.39</v>
      </c>
      <c r="BC34" s="53">
        <v>291094.34000000003</v>
      </c>
      <c r="BD34" s="7">
        <v>197091.27</v>
      </c>
      <c r="BE34" s="7">
        <v>64108.12</v>
      </c>
      <c r="BF34" s="7">
        <v>9169.2999999999993</v>
      </c>
      <c r="BG34" s="7">
        <v>1686.48</v>
      </c>
      <c r="BH34" s="7">
        <v>67343.289999999994</v>
      </c>
      <c r="BI34" s="7">
        <v>0</v>
      </c>
      <c r="BJ34" s="7">
        <v>19240.91</v>
      </c>
      <c r="BK34" s="7">
        <v>46323.85</v>
      </c>
      <c r="BL34" s="7">
        <v>87456.55</v>
      </c>
      <c r="BM34" s="7">
        <v>0</v>
      </c>
      <c r="BN34" s="7">
        <v>23704.85</v>
      </c>
      <c r="BO34" s="7">
        <v>143575.35999999999</v>
      </c>
      <c r="BP34" s="53">
        <v>462608.71</v>
      </c>
      <c r="BQ34" s="7">
        <v>7969.67</v>
      </c>
      <c r="BR34" s="7">
        <v>1140.44</v>
      </c>
      <c r="BS34" s="7">
        <v>69349.78</v>
      </c>
      <c r="BT34" s="53">
        <v>78459.89</v>
      </c>
      <c r="BU34" s="7">
        <v>45253.58</v>
      </c>
      <c r="BV34" s="4"/>
      <c r="BW34" s="46">
        <v>400146.78</v>
      </c>
      <c r="BX34" s="7">
        <v>16645.080000000002</v>
      </c>
      <c r="BY34" s="7">
        <v>233765.58</v>
      </c>
      <c r="BZ34" s="7">
        <v>25795.4</v>
      </c>
      <c r="CA34" s="53">
        <v>276206.06</v>
      </c>
      <c r="CB34" s="7">
        <v>305570.95</v>
      </c>
      <c r="CC34" s="7">
        <v>78035.360000000001</v>
      </c>
      <c r="CD34" s="7">
        <v>979.19</v>
      </c>
      <c r="CE34" s="7">
        <v>4186.0200000000004</v>
      </c>
      <c r="CF34" s="7">
        <v>68819.490000000005</v>
      </c>
      <c r="CG34" s="7">
        <v>0</v>
      </c>
      <c r="CH34" s="7">
        <v>10087.969999999999</v>
      </c>
      <c r="CI34" s="7">
        <v>54767.23</v>
      </c>
      <c r="CJ34" s="7">
        <v>91805.05</v>
      </c>
      <c r="CK34" s="7">
        <v>0</v>
      </c>
      <c r="CL34" s="7">
        <v>18527.41</v>
      </c>
      <c r="CM34" s="7">
        <v>155796.96</v>
      </c>
      <c r="CN34" s="53">
        <v>483004.68</v>
      </c>
      <c r="CO34" s="7">
        <v>6587.67</v>
      </c>
      <c r="CP34" s="7">
        <v>2853.63</v>
      </c>
      <c r="CQ34" s="7">
        <v>31590.76</v>
      </c>
      <c r="CR34" s="53">
        <v>41032.06</v>
      </c>
      <c r="CS34" s="7">
        <v>46383.76</v>
      </c>
      <c r="CT34" s="4"/>
      <c r="CU34" s="46">
        <v>399092.19</v>
      </c>
      <c r="CV34" s="7">
        <v>8734.1</v>
      </c>
      <c r="CW34" s="7">
        <v>375725.47</v>
      </c>
      <c r="CX34" s="7">
        <v>28875.21</v>
      </c>
      <c r="CY34" s="53">
        <v>413334.78</v>
      </c>
      <c r="CZ34" s="7">
        <v>428037.94</v>
      </c>
      <c r="DA34" s="7">
        <v>107564.1</v>
      </c>
      <c r="DB34" s="7">
        <v>2073.7399999999998</v>
      </c>
      <c r="DC34" s="7">
        <v>25286.16</v>
      </c>
      <c r="DD34" s="7">
        <v>116717.89</v>
      </c>
      <c r="DE34" s="7">
        <v>0</v>
      </c>
      <c r="DF34" s="7">
        <v>10089.94</v>
      </c>
      <c r="DG34" s="7">
        <v>43339.13</v>
      </c>
      <c r="DH34" s="7">
        <v>235911.38</v>
      </c>
      <c r="DI34" s="7">
        <v>0</v>
      </c>
      <c r="DJ34" s="7">
        <v>50134.35</v>
      </c>
      <c r="DK34" s="7">
        <v>37901.599999999999</v>
      </c>
      <c r="DL34" s="53">
        <v>629018.29</v>
      </c>
      <c r="DM34" s="7">
        <v>10190.870000000001</v>
      </c>
      <c r="DN34" s="7">
        <v>23519.85</v>
      </c>
      <c r="DO34" s="7">
        <v>92071.82</v>
      </c>
      <c r="DP34" s="53">
        <v>125782.54</v>
      </c>
      <c r="DQ34" s="7">
        <v>112024.3</v>
      </c>
      <c r="DR34" s="4"/>
      <c r="DS34" s="46">
        <v>448469.75</v>
      </c>
      <c r="DT34" s="7">
        <v>11124.37</v>
      </c>
      <c r="DU34" s="7">
        <v>437827.03</v>
      </c>
      <c r="DV34" s="7">
        <v>66624.990000000005</v>
      </c>
      <c r="DW34" s="53">
        <v>515576.39</v>
      </c>
      <c r="DX34" s="7">
        <v>347892.2</v>
      </c>
      <c r="DY34" s="7">
        <v>14933.72</v>
      </c>
      <c r="DZ34" s="7">
        <v>7512.61</v>
      </c>
      <c r="EA34" s="7">
        <v>10837.08</v>
      </c>
      <c r="EB34" s="7">
        <v>144871.21</v>
      </c>
      <c r="EC34" s="7">
        <v>0</v>
      </c>
      <c r="ED34" s="7">
        <v>8916.6</v>
      </c>
      <c r="EE34" s="7">
        <v>65157.88</v>
      </c>
      <c r="EF34" s="7">
        <v>245411.62</v>
      </c>
      <c r="EG34" s="7">
        <v>0</v>
      </c>
      <c r="EH34" s="7">
        <v>10474.219999999999</v>
      </c>
      <c r="EI34" s="7">
        <v>75565.62</v>
      </c>
      <c r="EJ34" s="53">
        <v>583680.56000000006</v>
      </c>
      <c r="EK34" s="7">
        <v>11053.37</v>
      </c>
      <c r="EL34" s="7">
        <v>8909.75</v>
      </c>
      <c r="EM34" s="7">
        <v>77408.84</v>
      </c>
      <c r="EN34" s="53">
        <v>97371.96</v>
      </c>
      <c r="EO34" s="7">
        <v>39382.18</v>
      </c>
    </row>
    <row r="35" spans="1:145" x14ac:dyDescent="0.25">
      <c r="A35" s="32" t="s">
        <v>31</v>
      </c>
      <c r="C35" s="46">
        <v>352270</v>
      </c>
      <c r="D35" s="7">
        <v>192274</v>
      </c>
      <c r="E35" s="7">
        <v>339886</v>
      </c>
      <c r="F35" s="7">
        <v>0</v>
      </c>
      <c r="G35" s="53">
        <v>532160</v>
      </c>
      <c r="H35" s="7">
        <v>351045</v>
      </c>
      <c r="I35" s="7">
        <v>188519</v>
      </c>
      <c r="J35" s="7">
        <v>83388</v>
      </c>
      <c r="K35" s="7">
        <v>38016</v>
      </c>
      <c r="L35" s="7">
        <v>32033</v>
      </c>
      <c r="M35" s="7">
        <v>0</v>
      </c>
      <c r="N35" s="7">
        <v>28984</v>
      </c>
      <c r="O35" s="7">
        <v>262125</v>
      </c>
      <c r="P35" s="7">
        <v>82389</v>
      </c>
      <c r="Q35" s="7">
        <v>56702</v>
      </c>
      <c r="R35" s="7">
        <v>132556</v>
      </c>
      <c r="S35" s="7">
        <v>63712</v>
      </c>
      <c r="T35" s="53">
        <v>968424</v>
      </c>
      <c r="U35" s="7">
        <v>77239</v>
      </c>
      <c r="V35" s="7">
        <v>37941</v>
      </c>
      <c r="W35" s="7">
        <v>255063</v>
      </c>
      <c r="X35" s="53">
        <v>370243</v>
      </c>
      <c r="Y35" s="7">
        <v>100328</v>
      </c>
      <c r="Z35" s="4"/>
      <c r="AA35" s="46">
        <v>326448</v>
      </c>
      <c r="AB35" s="7">
        <v>124134</v>
      </c>
      <c r="AC35" s="7">
        <v>499055</v>
      </c>
      <c r="AD35" s="7">
        <v>0</v>
      </c>
      <c r="AE35" s="53">
        <v>623189</v>
      </c>
      <c r="AF35" s="7">
        <v>295466</v>
      </c>
      <c r="AG35" s="7">
        <v>173996</v>
      </c>
      <c r="AH35" s="7">
        <v>36944</v>
      </c>
      <c r="AI35" s="7">
        <v>36985</v>
      </c>
      <c r="AJ35" s="7">
        <v>38109</v>
      </c>
      <c r="AK35" s="7">
        <v>0</v>
      </c>
      <c r="AL35" s="7">
        <v>59934</v>
      </c>
      <c r="AM35" s="7">
        <v>379759</v>
      </c>
      <c r="AN35" s="7">
        <v>105754</v>
      </c>
      <c r="AO35" s="7">
        <v>47889</v>
      </c>
      <c r="AP35" s="7">
        <v>121623</v>
      </c>
      <c r="AQ35" s="7">
        <v>70041</v>
      </c>
      <c r="AR35" s="53">
        <v>1071034</v>
      </c>
      <c r="AS35" s="7">
        <v>76824</v>
      </c>
      <c r="AT35" s="7">
        <v>46190</v>
      </c>
      <c r="AU35" s="7">
        <v>222847</v>
      </c>
      <c r="AV35" s="53">
        <v>345861</v>
      </c>
      <c r="AW35" s="7">
        <v>72344</v>
      </c>
      <c r="AX35" s="4"/>
      <c r="AY35" s="46">
        <v>356988.57</v>
      </c>
      <c r="AZ35" s="7">
        <v>194487.54</v>
      </c>
      <c r="BA35" s="7">
        <v>457673.83</v>
      </c>
      <c r="BB35" s="7">
        <v>6995</v>
      </c>
      <c r="BC35" s="53">
        <v>659156.37</v>
      </c>
      <c r="BD35" s="7">
        <v>306438.67</v>
      </c>
      <c r="BE35" s="7">
        <v>152754.69</v>
      </c>
      <c r="BF35" s="7">
        <v>35053.089999999997</v>
      </c>
      <c r="BG35" s="7">
        <v>49922.59</v>
      </c>
      <c r="BH35" s="7">
        <v>24367.93</v>
      </c>
      <c r="BI35" s="7">
        <v>0</v>
      </c>
      <c r="BJ35" s="7">
        <v>56091.45</v>
      </c>
      <c r="BK35" s="7">
        <v>263332.83</v>
      </c>
      <c r="BL35" s="7">
        <v>90899.08</v>
      </c>
      <c r="BM35" s="7">
        <v>35584.61</v>
      </c>
      <c r="BN35" s="7">
        <v>117450.83</v>
      </c>
      <c r="BO35" s="7">
        <v>79272.17</v>
      </c>
      <c r="BP35" s="53">
        <v>904729.27</v>
      </c>
      <c r="BQ35" s="7">
        <v>90229.15</v>
      </c>
      <c r="BR35" s="7">
        <v>20905.96</v>
      </c>
      <c r="BS35" s="7">
        <v>203478.35</v>
      </c>
      <c r="BT35" s="53">
        <v>314613.46000000002</v>
      </c>
      <c r="BU35" s="7">
        <v>65738.2</v>
      </c>
      <c r="BV35" s="4"/>
      <c r="BW35" s="46">
        <v>394383.04</v>
      </c>
      <c r="BX35" s="7">
        <v>253715.16</v>
      </c>
      <c r="BY35" s="7">
        <v>468251.44</v>
      </c>
      <c r="BZ35" s="7">
        <v>0</v>
      </c>
      <c r="CA35" s="53">
        <v>721966.6</v>
      </c>
      <c r="CB35" s="7">
        <v>415246.96</v>
      </c>
      <c r="CC35" s="7">
        <v>58572.54</v>
      </c>
      <c r="CD35" s="7">
        <v>17292.43</v>
      </c>
      <c r="CE35" s="7">
        <v>39038.39</v>
      </c>
      <c r="CF35" s="7">
        <v>28838</v>
      </c>
      <c r="CG35" s="7">
        <v>0</v>
      </c>
      <c r="CH35" s="7">
        <v>56171.18</v>
      </c>
      <c r="CI35" s="7">
        <v>228048.9</v>
      </c>
      <c r="CJ35" s="7">
        <v>83440.13</v>
      </c>
      <c r="CK35" s="7">
        <v>28117</v>
      </c>
      <c r="CL35" s="7">
        <v>101920.83</v>
      </c>
      <c r="CM35" s="7">
        <v>72937.42</v>
      </c>
      <c r="CN35" s="53">
        <v>714376.82</v>
      </c>
      <c r="CO35" s="7">
        <v>70403.05</v>
      </c>
      <c r="CP35" s="7">
        <v>8521.36</v>
      </c>
      <c r="CQ35" s="7">
        <v>146941.54</v>
      </c>
      <c r="CR35" s="53">
        <v>225865.95</v>
      </c>
      <c r="CS35" s="7">
        <v>61148.4</v>
      </c>
      <c r="CT35" s="4"/>
      <c r="CU35" s="46">
        <v>366201.99</v>
      </c>
      <c r="CV35" s="7">
        <v>207314.94</v>
      </c>
      <c r="CW35" s="7">
        <v>416857.42</v>
      </c>
      <c r="CX35" s="7">
        <v>0</v>
      </c>
      <c r="CY35" s="53">
        <v>624172.36</v>
      </c>
      <c r="CZ35" s="7">
        <v>314643.32</v>
      </c>
      <c r="DA35" s="7">
        <v>125457.29</v>
      </c>
      <c r="DB35" s="7">
        <v>40690.22</v>
      </c>
      <c r="DC35" s="7">
        <v>45095.67</v>
      </c>
      <c r="DD35" s="7">
        <v>37985.74</v>
      </c>
      <c r="DE35" s="7">
        <v>0</v>
      </c>
      <c r="DF35" s="7">
        <v>57555.6</v>
      </c>
      <c r="DG35" s="7">
        <v>223275.42</v>
      </c>
      <c r="DH35" s="7">
        <v>81000.87</v>
      </c>
      <c r="DI35" s="7">
        <v>33600.620000000003</v>
      </c>
      <c r="DJ35" s="7">
        <v>104576.44</v>
      </c>
      <c r="DK35" s="7">
        <v>80848.570000000007</v>
      </c>
      <c r="DL35" s="53">
        <v>830086.44</v>
      </c>
      <c r="DM35" s="7">
        <v>84083.17</v>
      </c>
      <c r="DN35" s="7">
        <v>7047.88</v>
      </c>
      <c r="DO35" s="7">
        <v>160942.29</v>
      </c>
      <c r="DP35" s="53">
        <v>252073.34</v>
      </c>
      <c r="DQ35" s="7">
        <v>89895.16</v>
      </c>
      <c r="DR35" s="4"/>
      <c r="DS35" s="46">
        <v>373961.26</v>
      </c>
      <c r="DT35" s="7">
        <v>221834.03</v>
      </c>
      <c r="DU35" s="7">
        <v>549835.13</v>
      </c>
      <c r="DV35" s="7">
        <v>0</v>
      </c>
      <c r="DW35" s="53">
        <v>771669.16</v>
      </c>
      <c r="DX35" s="7">
        <v>379937.87</v>
      </c>
      <c r="DY35" s="7">
        <v>153627.09</v>
      </c>
      <c r="DZ35" s="7">
        <v>53973.69</v>
      </c>
      <c r="EA35" s="7">
        <v>52973.07</v>
      </c>
      <c r="EB35" s="7">
        <v>34316.25</v>
      </c>
      <c r="EC35" s="7">
        <v>0</v>
      </c>
      <c r="ED35" s="7">
        <v>45648.480000000003</v>
      </c>
      <c r="EE35" s="7">
        <v>265350.96000000002</v>
      </c>
      <c r="EF35" s="7">
        <v>93930.11</v>
      </c>
      <c r="EG35" s="7">
        <v>29340.74</v>
      </c>
      <c r="EH35" s="7">
        <v>126464.32000000001</v>
      </c>
      <c r="EI35" s="7">
        <v>70170.86</v>
      </c>
      <c r="EJ35" s="53">
        <v>925795.57</v>
      </c>
      <c r="EK35" s="7">
        <v>93270.96</v>
      </c>
      <c r="EL35" s="7">
        <v>16127.96</v>
      </c>
      <c r="EM35" s="7">
        <v>186815.37</v>
      </c>
      <c r="EN35" s="53">
        <v>296214.28999999998</v>
      </c>
      <c r="EO35" s="7">
        <v>102527.75</v>
      </c>
    </row>
    <row r="36" spans="1:145" x14ac:dyDescent="0.25">
      <c r="A36" s="32" t="s">
        <v>33</v>
      </c>
      <c r="C36" s="46">
        <v>222591.88</v>
      </c>
      <c r="D36" s="7">
        <v>190517.1</v>
      </c>
      <c r="E36" s="7">
        <v>0</v>
      </c>
      <c r="F36" s="7">
        <v>96728.03</v>
      </c>
      <c r="G36" s="53">
        <v>287245.13</v>
      </c>
      <c r="H36" s="7">
        <v>46422.53</v>
      </c>
      <c r="I36" s="7">
        <v>242723.51</v>
      </c>
      <c r="J36" s="7">
        <v>24821.88</v>
      </c>
      <c r="K36" s="7">
        <v>38094.44</v>
      </c>
      <c r="L36" s="7">
        <v>2653.63</v>
      </c>
      <c r="M36" s="7">
        <v>0</v>
      </c>
      <c r="N36" s="7">
        <v>0</v>
      </c>
      <c r="O36" s="7">
        <v>0</v>
      </c>
      <c r="P36" s="7">
        <v>66560.429999999993</v>
      </c>
      <c r="Q36" s="7">
        <v>0</v>
      </c>
      <c r="R36" s="7">
        <v>0</v>
      </c>
      <c r="S36" s="7">
        <v>18379.830000000002</v>
      </c>
      <c r="T36" s="53">
        <v>393233.72</v>
      </c>
      <c r="U36" s="7">
        <v>32126.84</v>
      </c>
      <c r="V36" s="7">
        <v>4540</v>
      </c>
      <c r="W36" s="7">
        <v>0</v>
      </c>
      <c r="X36" s="53">
        <v>36666.839999999997</v>
      </c>
      <c r="Y36" s="7">
        <v>0</v>
      </c>
      <c r="Z36" s="4"/>
      <c r="AA36" s="46">
        <v>210406.39999999999</v>
      </c>
      <c r="AB36" s="7">
        <v>216715.76</v>
      </c>
      <c r="AC36" s="7">
        <v>0</v>
      </c>
      <c r="AD36" s="7">
        <v>76352.89</v>
      </c>
      <c r="AE36" s="53">
        <v>293068.65000000002</v>
      </c>
      <c r="AF36" s="7">
        <v>48328.27</v>
      </c>
      <c r="AG36" s="7">
        <v>199442.97</v>
      </c>
      <c r="AH36" s="7">
        <v>76593.39</v>
      </c>
      <c r="AI36" s="7">
        <v>45724.09</v>
      </c>
      <c r="AJ36" s="7">
        <v>25537.55</v>
      </c>
      <c r="AK36" s="7">
        <v>0</v>
      </c>
      <c r="AL36" s="7">
        <v>0</v>
      </c>
      <c r="AM36" s="7">
        <v>0</v>
      </c>
      <c r="AN36" s="7">
        <v>113354.85</v>
      </c>
      <c r="AO36" s="7">
        <v>0</v>
      </c>
      <c r="AP36" s="7">
        <v>0</v>
      </c>
      <c r="AQ36" s="7">
        <v>44856.42</v>
      </c>
      <c r="AR36" s="53">
        <v>505509.27</v>
      </c>
      <c r="AS36" s="7">
        <v>38903.83</v>
      </c>
      <c r="AT36" s="7">
        <v>4630</v>
      </c>
      <c r="AU36" s="7">
        <v>0</v>
      </c>
      <c r="AV36" s="53">
        <v>43533.83</v>
      </c>
      <c r="AW36" s="7">
        <v>0</v>
      </c>
      <c r="AX36" s="4"/>
      <c r="AY36" s="46">
        <v>231749.47</v>
      </c>
      <c r="AZ36" s="7">
        <v>220902.45</v>
      </c>
      <c r="BA36" s="7">
        <v>0</v>
      </c>
      <c r="BB36" s="7">
        <v>61450.68</v>
      </c>
      <c r="BC36" s="53">
        <v>282353.13</v>
      </c>
      <c r="BD36" s="7">
        <v>52817.440000000002</v>
      </c>
      <c r="BE36" s="7">
        <v>215759.17</v>
      </c>
      <c r="BF36" s="7">
        <v>94675.19</v>
      </c>
      <c r="BG36" s="7">
        <v>35156.17</v>
      </c>
      <c r="BH36" s="7">
        <v>3827.91</v>
      </c>
      <c r="BI36" s="7">
        <v>0</v>
      </c>
      <c r="BJ36" s="7">
        <v>0</v>
      </c>
      <c r="BK36" s="7">
        <v>0</v>
      </c>
      <c r="BL36" s="7">
        <v>109845.09</v>
      </c>
      <c r="BM36" s="7">
        <v>0</v>
      </c>
      <c r="BN36" s="7">
        <v>0</v>
      </c>
      <c r="BO36" s="7">
        <v>56250.13</v>
      </c>
      <c r="BP36" s="53">
        <v>515513.66</v>
      </c>
      <c r="BQ36" s="7">
        <v>60715.24</v>
      </c>
      <c r="BR36" s="7">
        <v>4540</v>
      </c>
      <c r="BS36" s="7">
        <v>0</v>
      </c>
      <c r="BT36" s="53">
        <v>65255.24</v>
      </c>
      <c r="BU36" s="7">
        <v>0</v>
      </c>
      <c r="BV36" s="4"/>
      <c r="BW36" s="46">
        <v>223560.65</v>
      </c>
      <c r="BX36" s="7">
        <v>237870.85</v>
      </c>
      <c r="BY36" s="7">
        <v>0</v>
      </c>
      <c r="BZ36" s="7">
        <v>43824.35</v>
      </c>
      <c r="CA36" s="53">
        <v>281695.2</v>
      </c>
      <c r="CB36" s="7">
        <v>65962.570000000007</v>
      </c>
      <c r="CC36" s="7">
        <v>225960.13</v>
      </c>
      <c r="CD36" s="7">
        <v>50274.91</v>
      </c>
      <c r="CE36" s="7">
        <v>41117.910000000003</v>
      </c>
      <c r="CF36" s="7">
        <v>4144.24</v>
      </c>
      <c r="CG36" s="7">
        <v>0</v>
      </c>
      <c r="CH36" s="7">
        <v>0</v>
      </c>
      <c r="CI36" s="7">
        <v>0</v>
      </c>
      <c r="CJ36" s="7">
        <v>118667.73</v>
      </c>
      <c r="CK36" s="7">
        <v>0</v>
      </c>
      <c r="CL36" s="7">
        <v>0</v>
      </c>
      <c r="CM36" s="7">
        <v>57799.31</v>
      </c>
      <c r="CN36" s="53">
        <v>497964.23</v>
      </c>
      <c r="CO36" s="7">
        <v>61502.64</v>
      </c>
      <c r="CP36" s="7">
        <v>220</v>
      </c>
      <c r="CQ36" s="7">
        <v>0</v>
      </c>
      <c r="CR36" s="53">
        <v>61722.64</v>
      </c>
      <c r="CS36" s="7">
        <v>0</v>
      </c>
      <c r="CT36" s="4"/>
      <c r="CU36" s="46">
        <v>232021.89</v>
      </c>
      <c r="CV36" s="7">
        <v>194235.7</v>
      </c>
      <c r="CW36" s="7">
        <v>0</v>
      </c>
      <c r="CX36" s="7">
        <v>90801.07</v>
      </c>
      <c r="CY36" s="53">
        <v>285036.77</v>
      </c>
      <c r="CZ36" s="7">
        <v>34523.82</v>
      </c>
      <c r="DA36" s="7">
        <v>131598.88</v>
      </c>
      <c r="DB36" s="7">
        <v>46253.31</v>
      </c>
      <c r="DC36" s="7">
        <v>21231.47</v>
      </c>
      <c r="DD36" s="7">
        <v>-2347.13</v>
      </c>
      <c r="DE36" s="7">
        <v>0</v>
      </c>
      <c r="DF36" s="7">
        <v>0</v>
      </c>
      <c r="DG36" s="7">
        <v>0</v>
      </c>
      <c r="DH36" s="7">
        <v>146967.85999999999</v>
      </c>
      <c r="DI36" s="7">
        <v>0</v>
      </c>
      <c r="DJ36" s="7">
        <v>0</v>
      </c>
      <c r="DK36" s="7">
        <v>47211.65</v>
      </c>
      <c r="DL36" s="53">
        <v>390916.04</v>
      </c>
      <c r="DM36" s="7">
        <v>79562.490000000005</v>
      </c>
      <c r="DN36" s="7">
        <v>4716</v>
      </c>
      <c r="DO36" s="7">
        <v>0</v>
      </c>
      <c r="DP36" s="53">
        <v>84278.49</v>
      </c>
      <c r="DQ36" s="7">
        <v>0</v>
      </c>
      <c r="DR36" s="4"/>
      <c r="DS36" s="46">
        <v>225140.6</v>
      </c>
      <c r="DT36" s="7">
        <v>210919.47</v>
      </c>
      <c r="DU36" s="7">
        <v>0</v>
      </c>
      <c r="DV36" s="7">
        <v>65471.78</v>
      </c>
      <c r="DW36" s="53">
        <v>276391.25</v>
      </c>
      <c r="DX36" s="7">
        <v>42533.93</v>
      </c>
      <c r="DY36" s="7">
        <v>120629.68</v>
      </c>
      <c r="DZ36" s="7">
        <v>37422.9</v>
      </c>
      <c r="EA36" s="7">
        <v>13514.37</v>
      </c>
      <c r="EB36" s="7">
        <v>9766.59</v>
      </c>
      <c r="EC36" s="7">
        <v>0</v>
      </c>
      <c r="ED36" s="7">
        <v>0</v>
      </c>
      <c r="EE36" s="7">
        <v>0</v>
      </c>
      <c r="EF36" s="7">
        <v>210237.89</v>
      </c>
      <c r="EG36" s="7">
        <v>0</v>
      </c>
      <c r="EH36" s="7">
        <v>0</v>
      </c>
      <c r="EI36" s="7">
        <v>30697.01</v>
      </c>
      <c r="EJ36" s="53">
        <v>422268.44</v>
      </c>
      <c r="EK36" s="7">
        <v>57449.67</v>
      </c>
      <c r="EL36" s="7">
        <v>0</v>
      </c>
      <c r="EM36" s="7">
        <v>0</v>
      </c>
      <c r="EN36" s="53">
        <v>57449.67</v>
      </c>
      <c r="EO36" s="7">
        <v>0</v>
      </c>
    </row>
    <row r="37" spans="1:145" x14ac:dyDescent="0.25">
      <c r="A37" s="32" t="s">
        <v>34</v>
      </c>
      <c r="C37" s="46">
        <v>466255.51</v>
      </c>
      <c r="D37" s="7">
        <v>57905.71</v>
      </c>
      <c r="E37" s="7">
        <v>94941.55</v>
      </c>
      <c r="F37" s="7">
        <v>9816.36</v>
      </c>
      <c r="G37" s="53">
        <v>162663.62</v>
      </c>
      <c r="H37" s="7">
        <v>146715.29</v>
      </c>
      <c r="I37" s="7">
        <v>0</v>
      </c>
      <c r="J37" s="7">
        <v>26034.98</v>
      </c>
      <c r="K37" s="7">
        <v>0</v>
      </c>
      <c r="L37" s="7">
        <v>0</v>
      </c>
      <c r="M37" s="7">
        <v>0</v>
      </c>
      <c r="N37" s="7">
        <v>45782.04</v>
      </c>
      <c r="O37" s="7">
        <v>0</v>
      </c>
      <c r="P37" s="7">
        <v>546715.5</v>
      </c>
      <c r="Q37" s="7">
        <v>0</v>
      </c>
      <c r="R37" s="7">
        <v>50003.68</v>
      </c>
      <c r="S37" s="7">
        <v>109682.53</v>
      </c>
      <c r="T37" s="53">
        <v>778218.73</v>
      </c>
      <c r="U37" s="7">
        <v>0</v>
      </c>
      <c r="V37" s="7">
        <v>0</v>
      </c>
      <c r="W37" s="7">
        <v>91411.95</v>
      </c>
      <c r="X37" s="53">
        <v>91411.95</v>
      </c>
      <c r="Y37" s="7">
        <v>169.92</v>
      </c>
      <c r="Z37" s="4"/>
      <c r="AA37" s="46">
        <v>475567.33</v>
      </c>
      <c r="AB37" s="7">
        <v>59210.01</v>
      </c>
      <c r="AC37" s="7">
        <v>105894.39999999999</v>
      </c>
      <c r="AD37" s="7">
        <v>11475.61</v>
      </c>
      <c r="AE37" s="53">
        <v>176580.02</v>
      </c>
      <c r="AF37" s="7">
        <v>193641.89</v>
      </c>
      <c r="AG37" s="7">
        <v>0</v>
      </c>
      <c r="AH37" s="7">
        <v>11644.82</v>
      </c>
      <c r="AI37" s="7">
        <v>0</v>
      </c>
      <c r="AJ37" s="7">
        <v>0</v>
      </c>
      <c r="AK37" s="7">
        <v>0</v>
      </c>
      <c r="AL37" s="7">
        <v>47694.16</v>
      </c>
      <c r="AM37" s="7">
        <v>0</v>
      </c>
      <c r="AN37" s="7">
        <v>623444.35</v>
      </c>
      <c r="AO37" s="7">
        <v>0</v>
      </c>
      <c r="AP37" s="7">
        <v>83788.12</v>
      </c>
      <c r="AQ37" s="7">
        <v>109771.2</v>
      </c>
      <c r="AR37" s="53">
        <v>876342.65</v>
      </c>
      <c r="AS37" s="7">
        <v>0</v>
      </c>
      <c r="AT37" s="7">
        <v>0</v>
      </c>
      <c r="AU37" s="7">
        <v>55271.78</v>
      </c>
      <c r="AV37" s="53">
        <v>55271.78</v>
      </c>
      <c r="AW37" s="7">
        <v>3596.31</v>
      </c>
      <c r="AX37" s="4"/>
      <c r="AY37" s="46">
        <v>487052.78</v>
      </c>
      <c r="AZ37" s="7">
        <v>44463.519999999997</v>
      </c>
      <c r="BA37" s="7">
        <v>67369.61</v>
      </c>
      <c r="BB37" s="7">
        <v>56945.37</v>
      </c>
      <c r="BC37" s="53">
        <v>168778.5</v>
      </c>
      <c r="BD37" s="7">
        <v>180424.19</v>
      </c>
      <c r="BE37" s="7">
        <v>6524.47</v>
      </c>
      <c r="BF37" s="7">
        <v>6264.33</v>
      </c>
      <c r="BG37" s="7">
        <v>421.97</v>
      </c>
      <c r="BH37" s="7">
        <v>0</v>
      </c>
      <c r="BI37" s="7">
        <v>0</v>
      </c>
      <c r="BJ37" s="7">
        <v>102044.83</v>
      </c>
      <c r="BK37" s="7">
        <v>81982.679999999993</v>
      </c>
      <c r="BL37" s="7">
        <v>407661.88</v>
      </c>
      <c r="BM37" s="7">
        <v>0</v>
      </c>
      <c r="BN37" s="7">
        <v>39098.92</v>
      </c>
      <c r="BO37" s="7">
        <v>119513.34</v>
      </c>
      <c r="BP37" s="53">
        <v>763512.42</v>
      </c>
      <c r="BQ37" s="7">
        <v>11780.11</v>
      </c>
      <c r="BR37" s="7">
        <v>0</v>
      </c>
      <c r="BS37" s="7">
        <v>55544.69</v>
      </c>
      <c r="BT37" s="53">
        <v>67324.800000000003</v>
      </c>
      <c r="BU37" s="7">
        <v>27053.82</v>
      </c>
      <c r="BV37" s="4"/>
      <c r="BW37" s="46">
        <v>486947.31</v>
      </c>
      <c r="BX37" s="7">
        <v>46663.53</v>
      </c>
      <c r="BY37" s="7">
        <v>148043.62</v>
      </c>
      <c r="BZ37" s="7">
        <v>25575.77</v>
      </c>
      <c r="CA37" s="53">
        <v>220282.92</v>
      </c>
      <c r="CB37" s="7">
        <v>208054.9</v>
      </c>
      <c r="CC37" s="7">
        <v>9645.43</v>
      </c>
      <c r="CD37" s="7">
        <v>2767.8</v>
      </c>
      <c r="CE37" s="7">
        <v>4066.68</v>
      </c>
      <c r="CF37" s="7">
        <v>0</v>
      </c>
      <c r="CG37" s="7">
        <v>0</v>
      </c>
      <c r="CH37" s="7">
        <v>86933.77</v>
      </c>
      <c r="CI37" s="7">
        <v>119073.48</v>
      </c>
      <c r="CJ37" s="7">
        <v>643753.80000000005</v>
      </c>
      <c r="CK37" s="7">
        <v>0</v>
      </c>
      <c r="CL37" s="7">
        <v>34028.31</v>
      </c>
      <c r="CM37" s="7">
        <v>107667.16</v>
      </c>
      <c r="CN37" s="53">
        <v>1007936.43</v>
      </c>
      <c r="CO37" s="7">
        <v>14655.6</v>
      </c>
      <c r="CP37" s="7">
        <v>0</v>
      </c>
      <c r="CQ37" s="7">
        <v>59943.29</v>
      </c>
      <c r="CR37" s="53">
        <v>74598.89</v>
      </c>
      <c r="CS37" s="7">
        <v>50462.57</v>
      </c>
      <c r="CT37" s="4"/>
      <c r="CU37" s="46">
        <v>467261.02</v>
      </c>
      <c r="CV37" s="7">
        <v>49937.440000000002</v>
      </c>
      <c r="CW37" s="7">
        <v>89331.42</v>
      </c>
      <c r="CX37" s="7">
        <v>14620.26</v>
      </c>
      <c r="CY37" s="53">
        <v>153889.12</v>
      </c>
      <c r="CZ37" s="7">
        <v>203817.77</v>
      </c>
      <c r="DA37" s="7">
        <v>10495.33</v>
      </c>
      <c r="DB37" s="7">
        <v>1331.45</v>
      </c>
      <c r="DC37" s="7">
        <v>3856.44</v>
      </c>
      <c r="DD37" s="7">
        <v>0</v>
      </c>
      <c r="DE37" s="7">
        <v>0</v>
      </c>
      <c r="DF37" s="7">
        <v>91953</v>
      </c>
      <c r="DG37" s="7">
        <v>137849.42000000001</v>
      </c>
      <c r="DH37" s="7">
        <v>572117.15</v>
      </c>
      <c r="DI37" s="7">
        <v>0</v>
      </c>
      <c r="DJ37" s="7">
        <v>83415.839999999997</v>
      </c>
      <c r="DK37" s="7">
        <v>100554.14</v>
      </c>
      <c r="DL37" s="53">
        <v>1001572.77</v>
      </c>
      <c r="DM37" s="7">
        <v>8583.5499999999993</v>
      </c>
      <c r="DN37" s="7">
        <v>0</v>
      </c>
      <c r="DO37" s="7">
        <v>64874.239999999998</v>
      </c>
      <c r="DP37" s="53">
        <v>73457.789999999994</v>
      </c>
      <c r="DQ37" s="7">
        <v>32937.58</v>
      </c>
      <c r="DR37" s="4"/>
      <c r="DS37" s="46">
        <v>508863.86</v>
      </c>
      <c r="DT37" s="7">
        <v>58140.43</v>
      </c>
      <c r="DU37" s="7">
        <v>97780.3</v>
      </c>
      <c r="DV37" s="7">
        <v>16228.57</v>
      </c>
      <c r="DW37" s="53">
        <v>172149.3</v>
      </c>
      <c r="DX37" s="7">
        <v>160207.15</v>
      </c>
      <c r="DY37" s="7">
        <v>15532.31</v>
      </c>
      <c r="DZ37" s="7">
        <v>0</v>
      </c>
      <c r="EA37" s="7">
        <v>2286.63</v>
      </c>
      <c r="EB37" s="7">
        <v>0</v>
      </c>
      <c r="EC37" s="7">
        <v>0</v>
      </c>
      <c r="ED37" s="7">
        <v>81244.800000000003</v>
      </c>
      <c r="EE37" s="7">
        <v>170801.53</v>
      </c>
      <c r="EF37" s="7">
        <v>810237.65</v>
      </c>
      <c r="EG37" s="7">
        <v>688.76</v>
      </c>
      <c r="EH37" s="7">
        <v>53736.91</v>
      </c>
      <c r="EI37" s="7">
        <v>121792.79</v>
      </c>
      <c r="EJ37" s="53">
        <v>1256321.3799999999</v>
      </c>
      <c r="EK37" s="7">
        <v>11736.98</v>
      </c>
      <c r="EL37" s="7">
        <v>0</v>
      </c>
      <c r="EM37" s="7">
        <v>68391.37</v>
      </c>
      <c r="EN37" s="53">
        <v>80128.350000000006</v>
      </c>
      <c r="EO37" s="7">
        <v>92014.93</v>
      </c>
    </row>
    <row r="38" spans="1:145" x14ac:dyDescent="0.25">
      <c r="A38" s="32" t="s">
        <v>35</v>
      </c>
      <c r="C38" s="46">
        <v>1864532.28</v>
      </c>
      <c r="D38" s="7">
        <v>1640416.39</v>
      </c>
      <c r="E38" s="7">
        <v>1001977.55</v>
      </c>
      <c r="F38" s="7">
        <v>250015.4</v>
      </c>
      <c r="G38" s="53">
        <v>2892409.34</v>
      </c>
      <c r="H38" s="7">
        <v>954087.76</v>
      </c>
      <c r="I38" s="7">
        <v>87767.679999999993</v>
      </c>
      <c r="J38" s="7">
        <v>295355.49</v>
      </c>
      <c r="K38" s="7">
        <v>30727.61</v>
      </c>
      <c r="L38" s="7">
        <v>56161.4</v>
      </c>
      <c r="M38" s="7">
        <v>0</v>
      </c>
      <c r="N38" s="7">
        <v>75487.990000000005</v>
      </c>
      <c r="O38" s="7">
        <v>1650674.13</v>
      </c>
      <c r="P38" s="7">
        <v>200679.05</v>
      </c>
      <c r="Q38" s="7">
        <v>336216.07</v>
      </c>
      <c r="R38" s="7">
        <v>1085227.73</v>
      </c>
      <c r="S38" s="7">
        <v>745474.14</v>
      </c>
      <c r="T38" s="53">
        <v>4563771.29</v>
      </c>
      <c r="U38" s="7">
        <v>137454.51999999999</v>
      </c>
      <c r="V38" s="7">
        <v>200463.56</v>
      </c>
      <c r="W38" s="7">
        <v>481290.76</v>
      </c>
      <c r="X38" s="53">
        <v>819208.84</v>
      </c>
      <c r="Y38" s="7">
        <v>565781.68000000005</v>
      </c>
      <c r="Z38" s="4"/>
      <c r="AA38" s="46">
        <v>1711949.52</v>
      </c>
      <c r="AB38" s="7">
        <v>1418567.9</v>
      </c>
      <c r="AC38" s="7">
        <v>1575611.41</v>
      </c>
      <c r="AD38" s="7">
        <v>34119.75</v>
      </c>
      <c r="AE38" s="53">
        <v>3028299.06</v>
      </c>
      <c r="AF38" s="7">
        <v>1090829.27</v>
      </c>
      <c r="AG38" s="7">
        <v>167651.57</v>
      </c>
      <c r="AH38" s="7">
        <v>320163.84999999998</v>
      </c>
      <c r="AI38" s="7">
        <v>116057.67</v>
      </c>
      <c r="AJ38" s="7">
        <v>135575.54</v>
      </c>
      <c r="AK38" s="7">
        <v>0</v>
      </c>
      <c r="AL38" s="7">
        <v>77340.95</v>
      </c>
      <c r="AM38" s="7">
        <v>1551717.39</v>
      </c>
      <c r="AN38" s="7">
        <v>240599.26</v>
      </c>
      <c r="AO38" s="7">
        <v>384109.22</v>
      </c>
      <c r="AP38" s="7">
        <v>1100151.19</v>
      </c>
      <c r="AQ38" s="7">
        <v>1044995.7</v>
      </c>
      <c r="AR38" s="53">
        <v>5138362.34</v>
      </c>
      <c r="AS38" s="7">
        <v>69878.94</v>
      </c>
      <c r="AT38" s="7">
        <v>158809.41</v>
      </c>
      <c r="AU38" s="7">
        <v>752286.49</v>
      </c>
      <c r="AV38" s="53">
        <v>980974.84</v>
      </c>
      <c r="AW38" s="7">
        <v>695617.03</v>
      </c>
      <c r="AX38" s="4"/>
      <c r="AY38" s="46">
        <v>1866841.73</v>
      </c>
      <c r="AZ38" s="7">
        <v>1568598.57</v>
      </c>
      <c r="BA38" s="7">
        <v>1704402.58</v>
      </c>
      <c r="BB38" s="7">
        <v>36725.08</v>
      </c>
      <c r="BC38" s="53">
        <v>3309726.23</v>
      </c>
      <c r="BD38" s="7">
        <v>1111828.2</v>
      </c>
      <c r="BE38" s="7">
        <v>183535.84</v>
      </c>
      <c r="BF38" s="7">
        <v>314572.43</v>
      </c>
      <c r="BG38" s="7">
        <v>48411.63</v>
      </c>
      <c r="BH38" s="7">
        <v>222606.94</v>
      </c>
      <c r="BI38" s="7">
        <v>0</v>
      </c>
      <c r="BJ38" s="7">
        <v>161902.88</v>
      </c>
      <c r="BK38" s="7">
        <v>1501511.49</v>
      </c>
      <c r="BL38" s="7">
        <v>198457.55</v>
      </c>
      <c r="BM38" s="7">
        <v>238236.2</v>
      </c>
      <c r="BN38" s="7">
        <v>1075296</v>
      </c>
      <c r="BO38" s="7">
        <v>899502.74</v>
      </c>
      <c r="BP38" s="53">
        <v>4844033.7</v>
      </c>
      <c r="BQ38" s="7">
        <v>23218.799999999999</v>
      </c>
      <c r="BR38" s="7">
        <v>149211.69</v>
      </c>
      <c r="BS38" s="7">
        <v>837868.75</v>
      </c>
      <c r="BT38" s="53">
        <v>1010299.24</v>
      </c>
      <c r="BU38" s="7">
        <v>640132.04</v>
      </c>
      <c r="BV38" s="4"/>
      <c r="BW38" s="46">
        <v>1888920.34</v>
      </c>
      <c r="BX38" s="7">
        <v>1399449.52</v>
      </c>
      <c r="BY38" s="7">
        <v>1833605.06</v>
      </c>
      <c r="BZ38" s="7">
        <v>34379.43</v>
      </c>
      <c r="CA38" s="53">
        <v>3267434.01</v>
      </c>
      <c r="CB38" s="7">
        <v>1200577.82</v>
      </c>
      <c r="CC38" s="7">
        <v>144047.26999999999</v>
      </c>
      <c r="CD38" s="7">
        <v>273571.83</v>
      </c>
      <c r="CE38" s="7">
        <v>41249.339999999997</v>
      </c>
      <c r="CF38" s="7">
        <v>185782.52</v>
      </c>
      <c r="CG38" s="7">
        <v>0</v>
      </c>
      <c r="CH38" s="7">
        <v>122601.54</v>
      </c>
      <c r="CI38" s="7">
        <v>1489739.77</v>
      </c>
      <c r="CJ38" s="7">
        <v>150843.23000000001</v>
      </c>
      <c r="CK38" s="7">
        <v>324267.7</v>
      </c>
      <c r="CL38" s="7">
        <v>1079235.98</v>
      </c>
      <c r="CM38" s="7">
        <v>1167571.78</v>
      </c>
      <c r="CN38" s="53">
        <v>4978910.96</v>
      </c>
      <c r="CO38" s="7">
        <v>13145.74</v>
      </c>
      <c r="CP38" s="7">
        <v>139354.23000000001</v>
      </c>
      <c r="CQ38" s="7">
        <v>970372.28</v>
      </c>
      <c r="CR38" s="53">
        <v>1122872.25</v>
      </c>
      <c r="CS38" s="7">
        <v>566710.81999999995</v>
      </c>
      <c r="CT38" s="4"/>
      <c r="CU38" s="46">
        <v>1779740.76</v>
      </c>
      <c r="CV38" s="7">
        <v>1548247.82</v>
      </c>
      <c r="CW38" s="7">
        <v>1840913.56</v>
      </c>
      <c r="CX38" s="7">
        <v>46896.28</v>
      </c>
      <c r="CY38" s="53">
        <v>3436057.66</v>
      </c>
      <c r="CZ38" s="7">
        <v>1219869.05</v>
      </c>
      <c r="DA38" s="7">
        <v>149508.74</v>
      </c>
      <c r="DB38" s="7">
        <v>284763.28000000003</v>
      </c>
      <c r="DC38" s="7">
        <v>29751.01</v>
      </c>
      <c r="DD38" s="7">
        <v>79715.259999999995</v>
      </c>
      <c r="DE38" s="7">
        <v>0</v>
      </c>
      <c r="DF38" s="7">
        <v>141030.21</v>
      </c>
      <c r="DG38" s="7">
        <v>1612818.27</v>
      </c>
      <c r="DH38" s="7">
        <v>243073.79</v>
      </c>
      <c r="DI38" s="7">
        <v>232287.83</v>
      </c>
      <c r="DJ38" s="7">
        <v>1175293.81</v>
      </c>
      <c r="DK38" s="7">
        <v>1064637.4399999999</v>
      </c>
      <c r="DL38" s="53">
        <v>5012879.6399999997</v>
      </c>
      <c r="DM38" s="7">
        <v>30893.38</v>
      </c>
      <c r="DN38" s="7">
        <v>146372.84</v>
      </c>
      <c r="DO38" s="7">
        <v>1059403.8600000001</v>
      </c>
      <c r="DP38" s="53">
        <v>1236670.08</v>
      </c>
      <c r="DQ38" s="7">
        <v>699360.95</v>
      </c>
      <c r="DR38" s="4"/>
      <c r="DS38" s="46">
        <v>1801443.51</v>
      </c>
      <c r="DT38" s="7">
        <v>1590479.67</v>
      </c>
      <c r="DU38" s="7">
        <v>1731292.97</v>
      </c>
      <c r="DV38" s="7">
        <v>23327.54</v>
      </c>
      <c r="DW38" s="53">
        <v>3345100.18</v>
      </c>
      <c r="DX38" s="7">
        <v>1237662.1000000001</v>
      </c>
      <c r="DY38" s="7">
        <v>126797.47</v>
      </c>
      <c r="DZ38" s="7">
        <v>272323.39</v>
      </c>
      <c r="EA38" s="7">
        <v>38880.65</v>
      </c>
      <c r="EB38" s="7">
        <v>269975.67999999999</v>
      </c>
      <c r="EC38" s="7">
        <v>0</v>
      </c>
      <c r="ED38" s="7">
        <v>131051.77</v>
      </c>
      <c r="EE38" s="7">
        <v>1807614.98</v>
      </c>
      <c r="EF38" s="7">
        <v>240010.15</v>
      </c>
      <c r="EG38" s="7">
        <v>347317.1</v>
      </c>
      <c r="EH38" s="7">
        <v>1396991.68</v>
      </c>
      <c r="EI38" s="7">
        <v>776240.45</v>
      </c>
      <c r="EJ38" s="53">
        <v>5407203.3200000003</v>
      </c>
      <c r="EK38" s="7">
        <v>161271.79</v>
      </c>
      <c r="EL38" s="7">
        <v>144753.32</v>
      </c>
      <c r="EM38" s="7">
        <v>926994.39</v>
      </c>
      <c r="EN38" s="53">
        <v>1233019.5</v>
      </c>
      <c r="EO38" s="7">
        <v>478614.13</v>
      </c>
    </row>
    <row r="39" spans="1:145" x14ac:dyDescent="0.25">
      <c r="A39" s="32" t="s">
        <v>36</v>
      </c>
      <c r="C39" s="46">
        <v>996148</v>
      </c>
      <c r="D39" s="7">
        <v>285975</v>
      </c>
      <c r="E39" s="7">
        <v>334074</v>
      </c>
      <c r="F39" s="7">
        <v>35918</v>
      </c>
      <c r="G39" s="53">
        <v>655967</v>
      </c>
      <c r="H39" s="7">
        <v>259508</v>
      </c>
      <c r="I39" s="7">
        <v>4249</v>
      </c>
      <c r="J39" s="7">
        <v>0</v>
      </c>
      <c r="K39" s="7">
        <v>302</v>
      </c>
      <c r="L39" s="7">
        <v>374445</v>
      </c>
      <c r="M39" s="7">
        <v>0</v>
      </c>
      <c r="N39" s="7">
        <v>0</v>
      </c>
      <c r="O39" s="7">
        <v>317442</v>
      </c>
      <c r="P39" s="7">
        <v>0</v>
      </c>
      <c r="Q39" s="7">
        <v>0</v>
      </c>
      <c r="R39" s="7">
        <v>148734</v>
      </c>
      <c r="S39" s="7">
        <v>0</v>
      </c>
      <c r="T39" s="53">
        <v>845172</v>
      </c>
      <c r="U39" s="7">
        <v>9790</v>
      </c>
      <c r="V39" s="7">
        <v>49876</v>
      </c>
      <c r="W39" s="7">
        <v>0</v>
      </c>
      <c r="X39" s="53">
        <v>59666</v>
      </c>
      <c r="Y39" s="7">
        <v>157250</v>
      </c>
      <c r="Z39" s="4"/>
      <c r="AA39" s="46">
        <v>899404</v>
      </c>
      <c r="AB39" s="7">
        <v>267407</v>
      </c>
      <c r="AC39" s="7">
        <v>372381</v>
      </c>
      <c r="AD39" s="7">
        <v>39922</v>
      </c>
      <c r="AE39" s="53">
        <v>679710</v>
      </c>
      <c r="AF39" s="7">
        <v>373691</v>
      </c>
      <c r="AG39" s="7">
        <v>29654</v>
      </c>
      <c r="AH39" s="7">
        <v>0</v>
      </c>
      <c r="AI39" s="7">
        <v>344</v>
      </c>
      <c r="AJ39" s="7">
        <v>373030</v>
      </c>
      <c r="AK39" s="7">
        <v>0</v>
      </c>
      <c r="AL39" s="7">
        <v>0</v>
      </c>
      <c r="AM39" s="7">
        <v>382311</v>
      </c>
      <c r="AN39" s="7">
        <v>0</v>
      </c>
      <c r="AO39" s="7">
        <v>0</v>
      </c>
      <c r="AP39" s="7">
        <v>67439</v>
      </c>
      <c r="AQ39" s="7">
        <v>0</v>
      </c>
      <c r="AR39" s="53">
        <v>852778</v>
      </c>
      <c r="AS39" s="7">
        <v>4901</v>
      </c>
      <c r="AT39" s="7">
        <v>33059</v>
      </c>
      <c r="AU39" s="7">
        <v>0</v>
      </c>
      <c r="AV39" s="53">
        <v>37960</v>
      </c>
      <c r="AW39" s="7">
        <v>360225</v>
      </c>
      <c r="AX39" s="4"/>
      <c r="AY39" s="46">
        <v>830758</v>
      </c>
      <c r="AZ39" s="7">
        <v>247126</v>
      </c>
      <c r="BA39" s="7">
        <v>377906</v>
      </c>
      <c r="BB39" s="7">
        <v>11520</v>
      </c>
      <c r="BC39" s="53">
        <v>636552</v>
      </c>
      <c r="BD39" s="7">
        <v>325314</v>
      </c>
      <c r="BE39" s="7">
        <v>-646</v>
      </c>
      <c r="BF39" s="7">
        <v>0</v>
      </c>
      <c r="BG39" s="7">
        <v>360</v>
      </c>
      <c r="BH39" s="7">
        <v>383202</v>
      </c>
      <c r="BI39" s="7">
        <v>0</v>
      </c>
      <c r="BJ39" s="7">
        <v>0</v>
      </c>
      <c r="BK39" s="7">
        <v>459960</v>
      </c>
      <c r="BL39" s="7">
        <v>0</v>
      </c>
      <c r="BM39" s="7">
        <v>0</v>
      </c>
      <c r="BN39" s="7">
        <v>103220</v>
      </c>
      <c r="BO39" s="7">
        <v>0</v>
      </c>
      <c r="BP39" s="53">
        <v>946096</v>
      </c>
      <c r="BQ39" s="7">
        <v>13890</v>
      </c>
      <c r="BR39" s="7">
        <v>28276</v>
      </c>
      <c r="BS39" s="7">
        <v>0</v>
      </c>
      <c r="BT39" s="53">
        <v>42166</v>
      </c>
      <c r="BU39" s="7">
        <v>334292</v>
      </c>
      <c r="BV39" s="4"/>
      <c r="BW39" s="46">
        <v>903384.1</v>
      </c>
      <c r="BX39" s="7">
        <v>308825</v>
      </c>
      <c r="BY39" s="7">
        <v>380499</v>
      </c>
      <c r="BZ39" s="7">
        <v>16315</v>
      </c>
      <c r="CA39" s="53">
        <v>705639</v>
      </c>
      <c r="CB39" s="7">
        <v>473379</v>
      </c>
      <c r="CC39" s="7">
        <v>13000</v>
      </c>
      <c r="CD39" s="7">
        <v>0</v>
      </c>
      <c r="CE39" s="7">
        <v>40</v>
      </c>
      <c r="CF39" s="7">
        <v>338941</v>
      </c>
      <c r="CG39" s="7">
        <v>0</v>
      </c>
      <c r="CH39" s="7">
        <v>0</v>
      </c>
      <c r="CI39" s="7">
        <v>415073</v>
      </c>
      <c r="CJ39" s="7">
        <v>0</v>
      </c>
      <c r="CK39" s="7">
        <v>0</v>
      </c>
      <c r="CL39" s="7">
        <v>121306</v>
      </c>
      <c r="CM39" s="7">
        <v>0</v>
      </c>
      <c r="CN39" s="53">
        <v>888360</v>
      </c>
      <c r="CO39" s="7">
        <v>17011</v>
      </c>
      <c r="CP39" s="7">
        <v>76835</v>
      </c>
      <c r="CQ39" s="7">
        <v>0</v>
      </c>
      <c r="CR39" s="53">
        <v>93846</v>
      </c>
      <c r="CS39" s="7">
        <v>144965</v>
      </c>
      <c r="CT39" s="4"/>
      <c r="CU39" s="46">
        <v>847689</v>
      </c>
      <c r="CV39" s="7">
        <v>278979</v>
      </c>
      <c r="CW39" s="7">
        <v>393273</v>
      </c>
      <c r="CX39" s="7">
        <v>51875</v>
      </c>
      <c r="CY39" s="53">
        <v>724127</v>
      </c>
      <c r="CZ39" s="7">
        <v>213394</v>
      </c>
      <c r="DA39" s="7">
        <v>14458</v>
      </c>
      <c r="DB39" s="7">
        <v>0</v>
      </c>
      <c r="DC39" s="7">
        <v>0</v>
      </c>
      <c r="DD39" s="7">
        <v>379451</v>
      </c>
      <c r="DE39" s="7">
        <v>0</v>
      </c>
      <c r="DF39" s="7">
        <v>0</v>
      </c>
      <c r="DG39" s="7">
        <v>648774</v>
      </c>
      <c r="DH39" s="7">
        <v>0</v>
      </c>
      <c r="DI39" s="7">
        <v>0</v>
      </c>
      <c r="DJ39" s="7">
        <v>170264</v>
      </c>
      <c r="DK39" s="7">
        <v>0</v>
      </c>
      <c r="DL39" s="53">
        <v>1212947</v>
      </c>
      <c r="DM39" s="7">
        <v>81313</v>
      </c>
      <c r="DN39" s="7">
        <v>221070</v>
      </c>
      <c r="DO39" s="7">
        <v>0</v>
      </c>
      <c r="DP39" s="53">
        <v>302383</v>
      </c>
      <c r="DQ39" s="7">
        <v>259265</v>
      </c>
      <c r="DR39" s="4"/>
      <c r="DS39" s="46">
        <v>1109814</v>
      </c>
      <c r="DT39" s="7">
        <v>273496</v>
      </c>
      <c r="DU39" s="7">
        <v>426796</v>
      </c>
      <c r="DV39" s="7">
        <v>28322</v>
      </c>
      <c r="DW39" s="53">
        <v>728614</v>
      </c>
      <c r="DX39" s="7">
        <v>358739</v>
      </c>
      <c r="DY39" s="7">
        <v>14173</v>
      </c>
      <c r="DZ39" s="7">
        <v>0</v>
      </c>
      <c r="EA39" s="7">
        <v>0</v>
      </c>
      <c r="EB39" s="7">
        <v>475649</v>
      </c>
      <c r="EC39" s="7">
        <v>0</v>
      </c>
      <c r="ED39" s="7">
        <v>0</v>
      </c>
      <c r="EE39" s="7">
        <v>363206</v>
      </c>
      <c r="EF39" s="7">
        <v>0</v>
      </c>
      <c r="EG39" s="7">
        <v>0</v>
      </c>
      <c r="EH39" s="7">
        <v>125896</v>
      </c>
      <c r="EI39" s="7">
        <v>0</v>
      </c>
      <c r="EJ39" s="53">
        <v>978924</v>
      </c>
      <c r="EK39" s="7">
        <v>37179</v>
      </c>
      <c r="EL39" s="7">
        <v>75260</v>
      </c>
      <c r="EM39" s="7">
        <v>0</v>
      </c>
      <c r="EN39" s="53">
        <v>112439</v>
      </c>
      <c r="EO39" s="7">
        <v>275249</v>
      </c>
    </row>
    <row r="40" spans="1:145" x14ac:dyDescent="0.25">
      <c r="A40" s="32" t="s">
        <v>37</v>
      </c>
      <c r="C40" s="46">
        <v>1025909.76</v>
      </c>
      <c r="D40" s="7">
        <v>441119.18</v>
      </c>
      <c r="E40" s="7">
        <v>238875.06</v>
      </c>
      <c r="F40" s="7">
        <v>217302.23</v>
      </c>
      <c r="G40" s="53">
        <v>897296.47</v>
      </c>
      <c r="H40" s="7">
        <v>171841.72</v>
      </c>
      <c r="I40" s="7">
        <v>34209.99</v>
      </c>
      <c r="J40" s="7">
        <v>42688.91</v>
      </c>
      <c r="K40" s="7">
        <v>329717.34000000003</v>
      </c>
      <c r="L40" s="7">
        <v>48084.83</v>
      </c>
      <c r="M40" s="7">
        <v>0</v>
      </c>
      <c r="N40" s="7">
        <v>24596</v>
      </c>
      <c r="O40" s="7">
        <v>317815.62</v>
      </c>
      <c r="P40" s="7">
        <v>157760.59</v>
      </c>
      <c r="Q40" s="7">
        <v>6948.21</v>
      </c>
      <c r="R40" s="7">
        <v>231416.67</v>
      </c>
      <c r="S40" s="7">
        <v>135578.92000000001</v>
      </c>
      <c r="T40" s="53">
        <v>1328817.08</v>
      </c>
      <c r="U40" s="7">
        <v>24578.03</v>
      </c>
      <c r="V40" s="7">
        <v>13617.28</v>
      </c>
      <c r="W40" s="7">
        <v>58698.68</v>
      </c>
      <c r="X40" s="53">
        <v>96893.99</v>
      </c>
      <c r="Y40" s="7">
        <v>54603.3</v>
      </c>
      <c r="Z40" s="4"/>
      <c r="AA40" s="46">
        <v>584945.14</v>
      </c>
      <c r="AB40" s="7">
        <v>452298.31</v>
      </c>
      <c r="AC40" s="7">
        <v>147483.59</v>
      </c>
      <c r="AD40" s="7">
        <v>189483.53</v>
      </c>
      <c r="AE40" s="53">
        <v>789265.43</v>
      </c>
      <c r="AF40" s="7">
        <v>106135.08</v>
      </c>
      <c r="AG40" s="7">
        <v>37613.1</v>
      </c>
      <c r="AH40" s="7">
        <v>3502.21</v>
      </c>
      <c r="AI40" s="7">
        <v>347514.99</v>
      </c>
      <c r="AJ40" s="7">
        <v>815.65</v>
      </c>
      <c r="AK40" s="7">
        <v>0</v>
      </c>
      <c r="AL40" s="7">
        <v>31312.560000000001</v>
      </c>
      <c r="AM40" s="7">
        <v>453232.48</v>
      </c>
      <c r="AN40" s="7">
        <v>0</v>
      </c>
      <c r="AO40" s="7">
        <v>871.06</v>
      </c>
      <c r="AP40" s="7">
        <v>266746.48</v>
      </c>
      <c r="AQ40" s="7">
        <v>65706.259999999995</v>
      </c>
      <c r="AR40" s="53">
        <v>1207314.79</v>
      </c>
      <c r="AS40" s="7">
        <v>43357.08</v>
      </c>
      <c r="AT40" s="7">
        <v>15622.64</v>
      </c>
      <c r="AU40" s="7">
        <v>52174.57</v>
      </c>
      <c r="AV40" s="53">
        <v>111154.29</v>
      </c>
      <c r="AW40" s="7">
        <v>53187.76</v>
      </c>
      <c r="AX40" s="4"/>
      <c r="AY40" s="46">
        <v>815910.46</v>
      </c>
      <c r="AZ40" s="7">
        <v>489013.27</v>
      </c>
      <c r="BA40" s="7">
        <v>250904.35</v>
      </c>
      <c r="BB40" s="7">
        <v>185722.14</v>
      </c>
      <c r="BC40" s="53">
        <v>925639.76</v>
      </c>
      <c r="BD40" s="7">
        <v>218294.39999999999</v>
      </c>
      <c r="BE40" s="7">
        <v>42249.74</v>
      </c>
      <c r="BF40" s="7">
        <v>6049.57</v>
      </c>
      <c r="BG40" s="7">
        <v>280632.23</v>
      </c>
      <c r="BH40" s="7">
        <v>6600.43</v>
      </c>
      <c r="BI40" s="7">
        <v>0</v>
      </c>
      <c r="BJ40" s="7">
        <v>39171.97</v>
      </c>
      <c r="BK40" s="7">
        <v>415703.59</v>
      </c>
      <c r="BL40" s="7">
        <v>37901.370000000003</v>
      </c>
      <c r="BM40" s="7">
        <v>1665.43</v>
      </c>
      <c r="BN40" s="7">
        <v>327788.65999999997</v>
      </c>
      <c r="BO40" s="7">
        <v>165473.29</v>
      </c>
      <c r="BP40" s="53">
        <v>1323236.28</v>
      </c>
      <c r="BQ40" s="7">
        <v>51796.4</v>
      </c>
      <c r="BR40" s="7">
        <v>54627.49</v>
      </c>
      <c r="BS40" s="7">
        <v>55226.57</v>
      </c>
      <c r="BT40" s="53">
        <v>161650.46</v>
      </c>
      <c r="BU40" s="7">
        <v>112450.04</v>
      </c>
      <c r="BV40" s="4"/>
      <c r="BW40" s="46">
        <v>914002.15</v>
      </c>
      <c r="BX40" s="7">
        <v>470696.11</v>
      </c>
      <c r="BY40" s="7">
        <v>317480</v>
      </c>
      <c r="BZ40" s="7">
        <v>75902.36</v>
      </c>
      <c r="CA40" s="53">
        <v>864078.47</v>
      </c>
      <c r="CB40" s="7">
        <v>200833.44</v>
      </c>
      <c r="CC40" s="7">
        <v>60527.02</v>
      </c>
      <c r="CD40" s="7">
        <v>6779.41</v>
      </c>
      <c r="CE40" s="7">
        <v>137415.85</v>
      </c>
      <c r="CF40" s="7">
        <v>173474.9</v>
      </c>
      <c r="CG40" s="7">
        <v>0</v>
      </c>
      <c r="CH40" s="7">
        <v>50873.62</v>
      </c>
      <c r="CI40" s="7">
        <v>239975.57</v>
      </c>
      <c r="CJ40" s="7">
        <v>14321.21</v>
      </c>
      <c r="CK40" s="7">
        <v>2250.37</v>
      </c>
      <c r="CL40" s="7">
        <v>189985.07</v>
      </c>
      <c r="CM40" s="7">
        <v>145559.94</v>
      </c>
      <c r="CN40" s="53">
        <v>1021162.96</v>
      </c>
      <c r="CO40" s="7">
        <v>21472.52</v>
      </c>
      <c r="CP40" s="7">
        <v>10080</v>
      </c>
      <c r="CQ40" s="7">
        <v>67629.67</v>
      </c>
      <c r="CR40" s="53">
        <v>99182.19</v>
      </c>
      <c r="CS40" s="7">
        <v>61587.5</v>
      </c>
      <c r="CT40" s="4"/>
      <c r="CU40" s="46">
        <v>989126.02</v>
      </c>
      <c r="CV40" s="7">
        <v>434711.18</v>
      </c>
      <c r="CW40" s="7">
        <v>378876.23</v>
      </c>
      <c r="CX40" s="7">
        <v>32344.54</v>
      </c>
      <c r="CY40" s="53">
        <v>845931.95</v>
      </c>
      <c r="CZ40" s="7">
        <v>141917.24</v>
      </c>
      <c r="DA40" s="7">
        <v>65549.119999999995</v>
      </c>
      <c r="DB40" s="7">
        <v>36795.67</v>
      </c>
      <c r="DC40" s="7">
        <v>210274.38</v>
      </c>
      <c r="DD40" s="7">
        <v>165108.5</v>
      </c>
      <c r="DE40" s="7">
        <v>0</v>
      </c>
      <c r="DF40" s="7">
        <v>80933.460000000006</v>
      </c>
      <c r="DG40" s="7">
        <v>193092.83</v>
      </c>
      <c r="DH40" s="7">
        <v>0</v>
      </c>
      <c r="DI40" s="7">
        <v>5842.02</v>
      </c>
      <c r="DJ40" s="7">
        <v>198065.11</v>
      </c>
      <c r="DK40" s="7">
        <v>139977.35</v>
      </c>
      <c r="DL40" s="53">
        <v>1095638.44</v>
      </c>
      <c r="DM40" s="7">
        <v>49857.93</v>
      </c>
      <c r="DN40" s="7">
        <v>13486.19</v>
      </c>
      <c r="DO40" s="7">
        <v>42834.89</v>
      </c>
      <c r="DP40" s="53">
        <v>106179.01</v>
      </c>
      <c r="DQ40" s="7">
        <v>46384.74</v>
      </c>
      <c r="DR40" s="4"/>
      <c r="DS40" s="46">
        <v>1291999.06</v>
      </c>
      <c r="DT40" s="7">
        <v>499574.6</v>
      </c>
      <c r="DU40" s="7">
        <v>455155.95</v>
      </c>
      <c r="DV40" s="7">
        <v>4221.03</v>
      </c>
      <c r="DW40" s="53">
        <v>958951.58</v>
      </c>
      <c r="DX40" s="7">
        <v>239124.73</v>
      </c>
      <c r="DY40" s="7">
        <v>47603.77</v>
      </c>
      <c r="DZ40" s="7">
        <v>49647.22</v>
      </c>
      <c r="EA40" s="7">
        <v>218688.45</v>
      </c>
      <c r="EB40" s="7">
        <v>188132.96</v>
      </c>
      <c r="EC40" s="7">
        <v>0</v>
      </c>
      <c r="ED40" s="7">
        <v>81795.88</v>
      </c>
      <c r="EE40" s="7">
        <v>246285</v>
      </c>
      <c r="EF40" s="7">
        <v>0</v>
      </c>
      <c r="EG40" s="7">
        <v>9164.8700000000008</v>
      </c>
      <c r="EH40" s="7">
        <v>215255.99</v>
      </c>
      <c r="EI40" s="7">
        <v>164166.07999999999</v>
      </c>
      <c r="EJ40" s="53">
        <v>1220740.22</v>
      </c>
      <c r="EK40" s="7">
        <v>75919</v>
      </c>
      <c r="EL40" s="7">
        <v>21866.5</v>
      </c>
      <c r="EM40" s="7">
        <v>90322.93</v>
      </c>
      <c r="EN40" s="53">
        <v>188108.43</v>
      </c>
      <c r="EO40" s="7">
        <v>32575.43</v>
      </c>
    </row>
    <row r="41" spans="1:145" x14ac:dyDescent="0.25">
      <c r="A41" s="32" t="s">
        <v>38</v>
      </c>
      <c r="C41" s="46">
        <v>3069622.34</v>
      </c>
      <c r="D41" s="7">
        <v>485582.28</v>
      </c>
      <c r="E41" s="7">
        <v>441267.79</v>
      </c>
      <c r="F41" s="7">
        <v>2819.92</v>
      </c>
      <c r="G41" s="53">
        <v>929669.99</v>
      </c>
      <c r="H41" s="7">
        <v>416951.47</v>
      </c>
      <c r="I41" s="7">
        <v>239264.66</v>
      </c>
      <c r="J41" s="7">
        <v>5441.89</v>
      </c>
      <c r="K41" s="7">
        <v>120416.18</v>
      </c>
      <c r="L41" s="7">
        <v>386096.12</v>
      </c>
      <c r="M41" s="7">
        <v>0</v>
      </c>
      <c r="N41" s="7">
        <v>0</v>
      </c>
      <c r="O41" s="7">
        <v>889307.41</v>
      </c>
      <c r="P41" s="7">
        <v>198772.21</v>
      </c>
      <c r="Q41" s="7">
        <v>56823.72</v>
      </c>
      <c r="R41" s="7">
        <v>228399.86</v>
      </c>
      <c r="S41" s="7">
        <v>175846.2</v>
      </c>
      <c r="T41" s="53">
        <v>2300368.25</v>
      </c>
      <c r="U41" s="7">
        <v>0</v>
      </c>
      <c r="V41" s="7">
        <v>0</v>
      </c>
      <c r="W41" s="7">
        <v>27993.18</v>
      </c>
      <c r="X41" s="53">
        <v>27993.18</v>
      </c>
      <c r="Y41" s="7">
        <v>98912.28</v>
      </c>
      <c r="Z41" s="4"/>
      <c r="AA41" s="46">
        <v>2928066.19</v>
      </c>
      <c r="AB41" s="7">
        <v>502043.63</v>
      </c>
      <c r="AC41" s="7">
        <v>487590.62</v>
      </c>
      <c r="AD41" s="7">
        <v>0</v>
      </c>
      <c r="AE41" s="53">
        <v>989634.25</v>
      </c>
      <c r="AF41" s="7">
        <v>346945.05</v>
      </c>
      <c r="AG41" s="7">
        <v>337499.66</v>
      </c>
      <c r="AH41" s="7">
        <v>84196.93</v>
      </c>
      <c r="AI41" s="7">
        <v>119802.25</v>
      </c>
      <c r="AJ41" s="7">
        <v>360803.91</v>
      </c>
      <c r="AK41" s="7">
        <v>0</v>
      </c>
      <c r="AL41" s="7">
        <v>0</v>
      </c>
      <c r="AM41" s="7">
        <v>806530.3</v>
      </c>
      <c r="AN41" s="7">
        <v>241563.45</v>
      </c>
      <c r="AO41" s="7">
        <v>18986.990000000002</v>
      </c>
      <c r="AP41" s="7">
        <v>257377.92000000001</v>
      </c>
      <c r="AQ41" s="7">
        <v>194158.68</v>
      </c>
      <c r="AR41" s="53">
        <v>2420920.09</v>
      </c>
      <c r="AS41" s="7">
        <v>0</v>
      </c>
      <c r="AT41" s="7">
        <v>0</v>
      </c>
      <c r="AU41" s="7">
        <v>41546.32</v>
      </c>
      <c r="AV41" s="53">
        <v>41546.32</v>
      </c>
      <c r="AW41" s="7">
        <v>121039.75</v>
      </c>
      <c r="AX41" s="4"/>
      <c r="AY41" s="46">
        <v>2929476.3</v>
      </c>
      <c r="AZ41" s="7">
        <v>586734.21</v>
      </c>
      <c r="BA41" s="7">
        <v>397351.34</v>
      </c>
      <c r="BB41" s="7">
        <v>0</v>
      </c>
      <c r="BC41" s="53">
        <v>984085.55</v>
      </c>
      <c r="BD41" s="7">
        <v>371116.35</v>
      </c>
      <c r="BE41" s="7">
        <v>293751.3</v>
      </c>
      <c r="BF41" s="7">
        <v>107226.32</v>
      </c>
      <c r="BG41" s="7">
        <v>199189.56</v>
      </c>
      <c r="BH41" s="7">
        <v>379342.57</v>
      </c>
      <c r="BI41" s="7">
        <v>0</v>
      </c>
      <c r="BJ41" s="7">
        <v>0</v>
      </c>
      <c r="BK41" s="7">
        <v>914429.03</v>
      </c>
      <c r="BL41" s="7">
        <v>271956.28000000003</v>
      </c>
      <c r="BM41" s="7">
        <v>39289.46</v>
      </c>
      <c r="BN41" s="7">
        <v>220252.95</v>
      </c>
      <c r="BO41" s="7">
        <v>177100.79999999999</v>
      </c>
      <c r="BP41" s="53">
        <v>2602538.27</v>
      </c>
      <c r="BQ41" s="7">
        <v>0</v>
      </c>
      <c r="BR41" s="7">
        <v>0</v>
      </c>
      <c r="BS41" s="7">
        <v>22933.119999999999</v>
      </c>
      <c r="BT41" s="53">
        <v>22933.119999999999</v>
      </c>
      <c r="BU41" s="7">
        <v>117003.24</v>
      </c>
      <c r="BV41" s="4"/>
      <c r="BW41" s="46">
        <v>2764368.83</v>
      </c>
      <c r="BX41" s="7">
        <v>599572.07999999996</v>
      </c>
      <c r="BY41" s="7">
        <v>523499.35</v>
      </c>
      <c r="BZ41" s="7">
        <v>0</v>
      </c>
      <c r="CA41" s="53">
        <v>1123071.43</v>
      </c>
      <c r="CB41" s="7">
        <v>344318.4</v>
      </c>
      <c r="CC41" s="7">
        <v>348227.5</v>
      </c>
      <c r="CD41" s="7">
        <v>17753.14</v>
      </c>
      <c r="CE41" s="7">
        <v>205221.45</v>
      </c>
      <c r="CF41" s="7">
        <v>490704.01</v>
      </c>
      <c r="CG41" s="7">
        <v>0</v>
      </c>
      <c r="CH41" s="7">
        <v>0</v>
      </c>
      <c r="CI41" s="7">
        <v>882949.17</v>
      </c>
      <c r="CJ41" s="7">
        <v>231425.6</v>
      </c>
      <c r="CK41" s="7">
        <v>50827.06</v>
      </c>
      <c r="CL41" s="7">
        <v>249569.01</v>
      </c>
      <c r="CM41" s="7">
        <v>250661.78</v>
      </c>
      <c r="CN41" s="53">
        <v>2727338.72</v>
      </c>
      <c r="CO41" s="7">
        <v>0</v>
      </c>
      <c r="CP41" s="7">
        <v>0</v>
      </c>
      <c r="CQ41" s="7">
        <v>53924.160000000003</v>
      </c>
      <c r="CR41" s="53">
        <v>53924.160000000003</v>
      </c>
      <c r="CS41" s="7">
        <v>188622.65</v>
      </c>
      <c r="CT41" s="4"/>
      <c r="CU41" s="46">
        <v>2748460.75</v>
      </c>
      <c r="CV41" s="7">
        <v>775470.07</v>
      </c>
      <c r="CW41" s="7">
        <v>444677.08</v>
      </c>
      <c r="CX41" s="7">
        <v>0</v>
      </c>
      <c r="CY41" s="53">
        <v>1220147.1499999999</v>
      </c>
      <c r="CZ41" s="7">
        <v>463820.05</v>
      </c>
      <c r="DA41" s="7">
        <v>111901.64</v>
      </c>
      <c r="DB41" s="7">
        <v>68825.78</v>
      </c>
      <c r="DC41" s="7">
        <v>64050.29</v>
      </c>
      <c r="DD41" s="7">
        <v>394306.31</v>
      </c>
      <c r="DE41" s="7">
        <v>0</v>
      </c>
      <c r="DF41" s="7">
        <v>0</v>
      </c>
      <c r="DG41" s="7">
        <v>596430.32999999996</v>
      </c>
      <c r="DH41" s="7">
        <v>206310.63</v>
      </c>
      <c r="DI41" s="7">
        <v>24440.73</v>
      </c>
      <c r="DJ41" s="7">
        <v>178513.69</v>
      </c>
      <c r="DK41" s="7">
        <v>162367.82</v>
      </c>
      <c r="DL41" s="53">
        <v>1807147.22</v>
      </c>
      <c r="DM41" s="7">
        <v>0</v>
      </c>
      <c r="DN41" s="7">
        <v>0</v>
      </c>
      <c r="DO41" s="7">
        <v>59979.75</v>
      </c>
      <c r="DP41" s="53">
        <v>59979.75</v>
      </c>
      <c r="DQ41" s="7">
        <v>134712.10999999999</v>
      </c>
      <c r="DR41" s="4"/>
      <c r="DS41" s="46">
        <v>2964237.78</v>
      </c>
      <c r="DT41" s="7">
        <v>771564.61</v>
      </c>
      <c r="DU41" s="7">
        <v>421697.96</v>
      </c>
      <c r="DV41" s="7">
        <v>0</v>
      </c>
      <c r="DW41" s="53">
        <v>1193262.57</v>
      </c>
      <c r="DX41" s="7">
        <v>367302.81</v>
      </c>
      <c r="DY41" s="7">
        <v>66748.350000000006</v>
      </c>
      <c r="DZ41" s="7">
        <v>91174.94</v>
      </c>
      <c r="EA41" s="7">
        <v>48695.34</v>
      </c>
      <c r="EB41" s="7">
        <v>415154.57</v>
      </c>
      <c r="EC41" s="7">
        <v>0</v>
      </c>
      <c r="ED41" s="7">
        <v>0</v>
      </c>
      <c r="EE41" s="7">
        <v>959888.89</v>
      </c>
      <c r="EF41" s="7">
        <v>265949.92</v>
      </c>
      <c r="EG41" s="7">
        <v>22909.040000000001</v>
      </c>
      <c r="EH41" s="7">
        <v>237770.66</v>
      </c>
      <c r="EI41" s="7">
        <v>201295.45</v>
      </c>
      <c r="EJ41" s="53">
        <v>2309587.16</v>
      </c>
      <c r="EK41" s="7">
        <v>0</v>
      </c>
      <c r="EL41" s="7">
        <v>0</v>
      </c>
      <c r="EM41" s="7">
        <v>40476.74</v>
      </c>
      <c r="EN41" s="53">
        <v>40476.74</v>
      </c>
      <c r="EO41" s="7">
        <v>200614.2</v>
      </c>
    </row>
    <row r="42" spans="1:145" x14ac:dyDescent="0.25">
      <c r="A42" s="32" t="s">
        <v>39</v>
      </c>
      <c r="C42" s="46">
        <v>313658.23999999999</v>
      </c>
      <c r="D42" s="7">
        <v>96976.82</v>
      </c>
      <c r="E42" s="7">
        <v>25495.21</v>
      </c>
      <c r="F42" s="7">
        <v>53434.49</v>
      </c>
      <c r="G42" s="53">
        <v>175906.52</v>
      </c>
      <c r="H42" s="7">
        <v>27851.26</v>
      </c>
      <c r="I42" s="7">
        <v>107003.72</v>
      </c>
      <c r="J42" s="7">
        <v>78590.100000000006</v>
      </c>
      <c r="K42" s="7">
        <v>2294.29</v>
      </c>
      <c r="L42" s="7">
        <v>9911.6200000000008</v>
      </c>
      <c r="M42" s="7">
        <v>0</v>
      </c>
      <c r="N42" s="7">
        <v>16653.12</v>
      </c>
      <c r="O42" s="7">
        <v>37312.28</v>
      </c>
      <c r="P42" s="7">
        <v>36250.26</v>
      </c>
      <c r="Q42" s="7">
        <v>0</v>
      </c>
      <c r="R42" s="7">
        <v>20477.97</v>
      </c>
      <c r="S42" s="7">
        <v>58649.7</v>
      </c>
      <c r="T42" s="53">
        <v>367143.06</v>
      </c>
      <c r="U42" s="7">
        <v>0</v>
      </c>
      <c r="V42" s="7">
        <v>0</v>
      </c>
      <c r="W42" s="7">
        <v>0</v>
      </c>
      <c r="X42" s="53">
        <v>0</v>
      </c>
      <c r="Y42" s="7">
        <v>79908.81</v>
      </c>
      <c r="Z42" s="4"/>
      <c r="AA42" s="46">
        <v>320125.62</v>
      </c>
      <c r="AB42" s="7">
        <v>95579.42</v>
      </c>
      <c r="AC42" s="7">
        <v>39670.22</v>
      </c>
      <c r="AD42" s="7">
        <v>54671.14</v>
      </c>
      <c r="AE42" s="53">
        <v>189920.78</v>
      </c>
      <c r="AF42" s="7">
        <v>74813.75</v>
      </c>
      <c r="AG42" s="7">
        <v>143575.87</v>
      </c>
      <c r="AH42" s="7">
        <v>74881.990000000005</v>
      </c>
      <c r="AI42" s="7">
        <v>1708.9</v>
      </c>
      <c r="AJ42" s="7">
        <v>6817.58</v>
      </c>
      <c r="AK42" s="7">
        <v>0</v>
      </c>
      <c r="AL42" s="7">
        <v>17784.18</v>
      </c>
      <c r="AM42" s="7">
        <v>78840.460000000006</v>
      </c>
      <c r="AN42" s="7">
        <v>41043.43</v>
      </c>
      <c r="AO42" s="7">
        <v>0</v>
      </c>
      <c r="AP42" s="7">
        <v>9898.4599999999991</v>
      </c>
      <c r="AQ42" s="7">
        <v>80394.100000000006</v>
      </c>
      <c r="AR42" s="53">
        <v>454944.97</v>
      </c>
      <c r="AS42" s="7">
        <v>0</v>
      </c>
      <c r="AT42" s="7">
        <v>0</v>
      </c>
      <c r="AU42" s="7">
        <v>0</v>
      </c>
      <c r="AV42" s="53">
        <v>0</v>
      </c>
      <c r="AW42" s="7">
        <v>52487.360000000001</v>
      </c>
      <c r="AX42" s="4"/>
      <c r="AY42" s="46">
        <v>286456.96000000002</v>
      </c>
      <c r="AZ42" s="7">
        <v>100847.42</v>
      </c>
      <c r="BA42" s="7">
        <v>28684.880000000001</v>
      </c>
      <c r="BB42" s="7">
        <v>53659.17</v>
      </c>
      <c r="BC42" s="53">
        <v>183191.47</v>
      </c>
      <c r="BD42" s="7">
        <v>76205.25</v>
      </c>
      <c r="BE42" s="7">
        <v>122254.92</v>
      </c>
      <c r="BF42" s="7">
        <v>66724.009999999995</v>
      </c>
      <c r="BG42" s="7">
        <v>0</v>
      </c>
      <c r="BH42" s="7">
        <v>4955.8</v>
      </c>
      <c r="BI42" s="7">
        <v>0</v>
      </c>
      <c r="BJ42" s="7">
        <v>32022.69</v>
      </c>
      <c r="BK42" s="7">
        <v>49763.65</v>
      </c>
      <c r="BL42" s="7">
        <v>90026.92</v>
      </c>
      <c r="BM42" s="7">
        <v>0</v>
      </c>
      <c r="BN42" s="7">
        <v>28066.05</v>
      </c>
      <c r="BO42" s="7">
        <v>74471.899999999994</v>
      </c>
      <c r="BP42" s="53">
        <v>468285.94</v>
      </c>
      <c r="BQ42" s="7">
        <v>0</v>
      </c>
      <c r="BR42" s="7">
        <v>0</v>
      </c>
      <c r="BS42" s="7">
        <v>0</v>
      </c>
      <c r="BT42" s="53">
        <v>0</v>
      </c>
      <c r="BU42" s="7">
        <v>63527.27</v>
      </c>
      <c r="BV42" s="4"/>
      <c r="BW42" s="46">
        <v>360498.22</v>
      </c>
      <c r="BX42" s="7">
        <v>104998.92</v>
      </c>
      <c r="BY42" s="7">
        <v>28658.53</v>
      </c>
      <c r="BZ42" s="7">
        <v>57633.03</v>
      </c>
      <c r="CA42" s="53">
        <v>191290.48</v>
      </c>
      <c r="CB42" s="7">
        <v>49327.25</v>
      </c>
      <c r="CC42" s="7">
        <v>110729.53</v>
      </c>
      <c r="CD42" s="7">
        <v>70900.78</v>
      </c>
      <c r="CE42" s="7">
        <v>0</v>
      </c>
      <c r="CF42" s="7">
        <v>6021.24</v>
      </c>
      <c r="CG42" s="7">
        <v>0</v>
      </c>
      <c r="CH42" s="7">
        <v>34678.300000000003</v>
      </c>
      <c r="CI42" s="7">
        <v>76986.009999999995</v>
      </c>
      <c r="CJ42" s="7">
        <v>47613.77</v>
      </c>
      <c r="CK42" s="7">
        <v>0</v>
      </c>
      <c r="CL42" s="7">
        <v>20521.310000000001</v>
      </c>
      <c r="CM42" s="7">
        <v>48841.63</v>
      </c>
      <c r="CN42" s="53">
        <v>416292.57</v>
      </c>
      <c r="CO42" s="7">
        <v>0</v>
      </c>
      <c r="CP42" s="7">
        <v>0</v>
      </c>
      <c r="CQ42" s="7">
        <v>1404.25</v>
      </c>
      <c r="CR42" s="53">
        <v>1404.25</v>
      </c>
      <c r="CS42" s="7">
        <v>46717.67</v>
      </c>
      <c r="CT42" s="4"/>
      <c r="CU42" s="46">
        <v>373169.58</v>
      </c>
      <c r="CV42" s="7">
        <v>135840.59</v>
      </c>
      <c r="CW42" s="7">
        <v>4845.6000000000004</v>
      </c>
      <c r="CX42" s="7">
        <v>62654.23</v>
      </c>
      <c r="CY42" s="53">
        <v>203340.42</v>
      </c>
      <c r="CZ42" s="7">
        <v>61136.9</v>
      </c>
      <c r="DA42" s="7">
        <v>105541.42</v>
      </c>
      <c r="DB42" s="7">
        <v>60942.43</v>
      </c>
      <c r="DC42" s="7">
        <v>0</v>
      </c>
      <c r="DD42" s="7">
        <v>7546.87</v>
      </c>
      <c r="DE42" s="7">
        <v>0</v>
      </c>
      <c r="DF42" s="7">
        <v>33614.28</v>
      </c>
      <c r="DG42" s="7">
        <v>92708.25</v>
      </c>
      <c r="DH42" s="7">
        <v>42994.11</v>
      </c>
      <c r="DI42" s="7">
        <v>0</v>
      </c>
      <c r="DJ42" s="7">
        <v>40646.61</v>
      </c>
      <c r="DK42" s="7">
        <v>79086.41</v>
      </c>
      <c r="DL42" s="53">
        <v>463080.38</v>
      </c>
      <c r="DM42" s="7">
        <v>0</v>
      </c>
      <c r="DN42" s="7">
        <v>0</v>
      </c>
      <c r="DO42" s="7">
        <v>14853.72</v>
      </c>
      <c r="DP42" s="53">
        <v>14853.72</v>
      </c>
      <c r="DQ42" s="7">
        <v>48724.88</v>
      </c>
      <c r="DR42" s="4"/>
      <c r="DS42" s="46">
        <v>421609.92</v>
      </c>
      <c r="DT42" s="7">
        <v>113993.08</v>
      </c>
      <c r="DU42" s="7">
        <v>3979.35</v>
      </c>
      <c r="DV42" s="7">
        <v>64254.43</v>
      </c>
      <c r="DW42" s="53">
        <v>182226.86</v>
      </c>
      <c r="DX42" s="7">
        <v>66096.39</v>
      </c>
      <c r="DY42" s="7">
        <v>113059.25</v>
      </c>
      <c r="DZ42" s="7">
        <v>63036.76</v>
      </c>
      <c r="EA42" s="7">
        <v>2898.51</v>
      </c>
      <c r="EB42" s="7">
        <v>22549.05</v>
      </c>
      <c r="EC42" s="7">
        <v>0</v>
      </c>
      <c r="ED42" s="7">
        <v>33170.269999999997</v>
      </c>
      <c r="EE42" s="7">
        <v>56695.42</v>
      </c>
      <c r="EF42" s="7">
        <v>68984.34</v>
      </c>
      <c r="EG42" s="7">
        <v>0</v>
      </c>
      <c r="EH42" s="7">
        <v>4982.87</v>
      </c>
      <c r="EI42" s="7">
        <v>83281.8</v>
      </c>
      <c r="EJ42" s="53">
        <v>448658.27</v>
      </c>
      <c r="EK42" s="7">
        <v>0</v>
      </c>
      <c r="EL42" s="7">
        <v>0</v>
      </c>
      <c r="EM42" s="7">
        <v>6610.5</v>
      </c>
      <c r="EN42" s="53">
        <v>6610.5</v>
      </c>
      <c r="EO42" s="7">
        <v>32300</v>
      </c>
    </row>
    <row r="43" spans="1:145" x14ac:dyDescent="0.25">
      <c r="A43" s="32" t="s">
        <v>40</v>
      </c>
      <c r="C43" s="34">
        <v>654813.53</v>
      </c>
      <c r="D43" s="31">
        <v>344407.3</v>
      </c>
      <c r="E43" s="31">
        <v>301440.90999999997</v>
      </c>
      <c r="F43" s="31">
        <v>4475.16</v>
      </c>
      <c r="G43" s="41">
        <v>650323.37</v>
      </c>
      <c r="H43" s="31">
        <v>578434.39</v>
      </c>
      <c r="I43" s="31">
        <v>63447.61</v>
      </c>
      <c r="J43" s="31">
        <v>46806.35</v>
      </c>
      <c r="K43" s="31">
        <v>268550.57</v>
      </c>
      <c r="L43" s="31">
        <v>43052.44</v>
      </c>
      <c r="M43" s="31">
        <v>0</v>
      </c>
      <c r="N43" s="31">
        <v>51379.6</v>
      </c>
      <c r="O43" s="31">
        <v>245146.75</v>
      </c>
      <c r="P43" s="31">
        <v>357728.95</v>
      </c>
      <c r="Q43" s="31">
        <v>0</v>
      </c>
      <c r="R43" s="31">
        <v>51871.88</v>
      </c>
      <c r="S43" s="31">
        <v>129754.85</v>
      </c>
      <c r="T43" s="41">
        <v>1257739</v>
      </c>
      <c r="U43" s="31">
        <v>8928.9500000000007</v>
      </c>
      <c r="V43" s="31">
        <v>20652.560000000001</v>
      </c>
      <c r="W43" s="31">
        <v>118184.43</v>
      </c>
      <c r="X43" s="41">
        <v>147765.94</v>
      </c>
      <c r="Y43" s="31">
        <v>68130.58</v>
      </c>
      <c r="Z43" s="11"/>
      <c r="AA43" s="34">
        <v>649726.43000000005</v>
      </c>
      <c r="AB43" s="31">
        <v>366366.81</v>
      </c>
      <c r="AC43" s="31">
        <v>226930.78</v>
      </c>
      <c r="AD43" s="31">
        <v>13700.06</v>
      </c>
      <c r="AE43" s="41">
        <v>606997.65</v>
      </c>
      <c r="AF43" s="31">
        <v>567915.41</v>
      </c>
      <c r="AG43" s="31">
        <v>70371.820000000007</v>
      </c>
      <c r="AH43" s="31">
        <v>44045.02</v>
      </c>
      <c r="AI43" s="31">
        <v>219335.63</v>
      </c>
      <c r="AJ43" s="31">
        <v>43407.44</v>
      </c>
      <c r="AK43" s="31">
        <v>0</v>
      </c>
      <c r="AL43" s="31">
        <v>49197.42</v>
      </c>
      <c r="AM43" s="31">
        <v>319012.99</v>
      </c>
      <c r="AN43" s="31">
        <v>398346.16</v>
      </c>
      <c r="AO43" s="31">
        <v>0</v>
      </c>
      <c r="AP43" s="31">
        <v>46210.239999999998</v>
      </c>
      <c r="AQ43" s="31">
        <v>146724.89000000001</v>
      </c>
      <c r="AR43" s="41">
        <v>1336651.6100000001</v>
      </c>
      <c r="AS43" s="31">
        <v>12683.02</v>
      </c>
      <c r="AT43" s="31">
        <v>21534.9</v>
      </c>
      <c r="AU43" s="31">
        <v>95433.75</v>
      </c>
      <c r="AV43" s="41">
        <v>129651.67</v>
      </c>
      <c r="AW43" s="31">
        <v>32859.96</v>
      </c>
      <c r="AX43" s="11"/>
      <c r="AY43" s="34">
        <v>570015.26</v>
      </c>
      <c r="AZ43" s="31">
        <v>369605.95</v>
      </c>
      <c r="BA43" s="31">
        <v>312298.45</v>
      </c>
      <c r="BB43" s="31">
        <v>5295.88</v>
      </c>
      <c r="BC43" s="41">
        <v>687200.28</v>
      </c>
      <c r="BD43" s="31">
        <v>641898.31000000006</v>
      </c>
      <c r="BE43" s="31">
        <v>95761</v>
      </c>
      <c r="BF43" s="31">
        <v>69207.97</v>
      </c>
      <c r="BG43" s="31">
        <v>268528.15000000002</v>
      </c>
      <c r="BH43" s="31">
        <v>64362.64</v>
      </c>
      <c r="BI43" s="31">
        <v>0</v>
      </c>
      <c r="BJ43" s="31">
        <v>81097.820000000007</v>
      </c>
      <c r="BK43" s="31">
        <v>318763.36</v>
      </c>
      <c r="BL43" s="31">
        <v>322653.74</v>
      </c>
      <c r="BM43" s="31">
        <v>3839.61</v>
      </c>
      <c r="BN43" s="31">
        <v>54378.559999999998</v>
      </c>
      <c r="BO43" s="31">
        <v>184602.22</v>
      </c>
      <c r="BP43" s="41">
        <v>1463195.07</v>
      </c>
      <c r="BQ43" s="31">
        <v>7398.44</v>
      </c>
      <c r="BR43" s="31">
        <v>20047.57</v>
      </c>
      <c r="BS43" s="31">
        <v>130232.98</v>
      </c>
      <c r="BT43" s="41">
        <v>157678.99</v>
      </c>
      <c r="BU43" s="31">
        <v>175171.75</v>
      </c>
      <c r="BV43" s="11"/>
      <c r="BW43" s="34">
        <v>634113.57680000004</v>
      </c>
      <c r="BX43" s="31">
        <v>381298.59</v>
      </c>
      <c r="BY43" s="31">
        <v>283351.57459999999</v>
      </c>
      <c r="BZ43" s="31">
        <v>32314.09029</v>
      </c>
      <c r="CA43" s="41">
        <v>696964.25488999998</v>
      </c>
      <c r="CB43" s="31">
        <v>741166.32940000005</v>
      </c>
      <c r="CC43" s="31">
        <v>83259.845967000001</v>
      </c>
      <c r="CD43" s="31">
        <v>28699.84</v>
      </c>
      <c r="CE43" s="31">
        <v>225198.7421</v>
      </c>
      <c r="CF43" s="31">
        <v>91423.15</v>
      </c>
      <c r="CG43" s="31">
        <v>0</v>
      </c>
      <c r="CH43" s="31">
        <v>117383.28</v>
      </c>
      <c r="CI43" s="31">
        <v>261468.58730000001</v>
      </c>
      <c r="CJ43" s="31">
        <v>448842.22039999999</v>
      </c>
      <c r="CK43" s="31">
        <v>4279.91</v>
      </c>
      <c r="CL43" s="31">
        <v>71388.890310000003</v>
      </c>
      <c r="CM43" s="31">
        <v>199528.44649999999</v>
      </c>
      <c r="CN43" s="41">
        <v>1531472.912577</v>
      </c>
      <c r="CO43" s="31">
        <v>9993.941589</v>
      </c>
      <c r="CP43" s="31">
        <v>2795.55</v>
      </c>
      <c r="CQ43" s="31">
        <v>129369.7779</v>
      </c>
      <c r="CR43" s="41">
        <v>142159.269489</v>
      </c>
      <c r="CS43" s="31">
        <v>214129.56349999999</v>
      </c>
      <c r="CT43" s="11"/>
      <c r="CU43" s="34">
        <v>770642.94</v>
      </c>
      <c r="CV43" s="31">
        <v>358393.28</v>
      </c>
      <c r="CW43" s="31">
        <v>192556.42</v>
      </c>
      <c r="CX43" s="31">
        <v>30141.77</v>
      </c>
      <c r="CY43" s="41">
        <v>581091.47</v>
      </c>
      <c r="CZ43" s="31">
        <v>752094.81</v>
      </c>
      <c r="DA43" s="31">
        <v>60949.8</v>
      </c>
      <c r="DB43" s="31">
        <v>18856.66</v>
      </c>
      <c r="DC43" s="31">
        <v>53263.49</v>
      </c>
      <c r="DD43" s="31">
        <v>130000.78</v>
      </c>
      <c r="DE43" s="31">
        <v>0</v>
      </c>
      <c r="DF43" s="31">
        <v>94532.5</v>
      </c>
      <c r="DG43" s="31">
        <v>262819.86</v>
      </c>
      <c r="DH43" s="31">
        <v>273293.42</v>
      </c>
      <c r="DI43" s="31">
        <v>31439.63</v>
      </c>
      <c r="DJ43" s="31">
        <v>55079.31</v>
      </c>
      <c r="DK43" s="31">
        <v>193878.48</v>
      </c>
      <c r="DL43" s="41">
        <v>1174113.93</v>
      </c>
      <c r="DM43" s="31">
        <v>3567.9</v>
      </c>
      <c r="DN43" s="31">
        <v>120</v>
      </c>
      <c r="DO43" s="31">
        <v>164123.26</v>
      </c>
      <c r="DP43" s="41">
        <v>167811.16</v>
      </c>
      <c r="DQ43" s="31">
        <v>95225.29</v>
      </c>
      <c r="DR43" s="11"/>
      <c r="DS43" s="34">
        <v>719692.73</v>
      </c>
      <c r="DT43" s="31">
        <v>366958.67</v>
      </c>
      <c r="DU43" s="31">
        <v>191569.18</v>
      </c>
      <c r="DV43" s="31">
        <v>19171.59</v>
      </c>
      <c r="DW43" s="41">
        <v>577699.43999999994</v>
      </c>
      <c r="DX43" s="31">
        <v>738758.19</v>
      </c>
      <c r="DY43" s="31">
        <v>9046.5</v>
      </c>
      <c r="DZ43" s="31">
        <v>2327.19</v>
      </c>
      <c r="EA43" s="31">
        <v>42048.67</v>
      </c>
      <c r="EB43" s="31">
        <v>126257.93</v>
      </c>
      <c r="EC43" s="31">
        <v>0</v>
      </c>
      <c r="ED43" s="31">
        <v>84562.52</v>
      </c>
      <c r="EE43" s="31">
        <v>263872.21999999997</v>
      </c>
      <c r="EF43" s="31">
        <v>310748.67</v>
      </c>
      <c r="EG43" s="31">
        <v>25413.7</v>
      </c>
      <c r="EH43" s="31">
        <v>44008.34</v>
      </c>
      <c r="EI43" s="31">
        <v>231288.43</v>
      </c>
      <c r="EJ43" s="41">
        <v>1139574.17</v>
      </c>
      <c r="EK43" s="31">
        <v>0</v>
      </c>
      <c r="EL43" s="31">
        <v>0</v>
      </c>
      <c r="EM43" s="31">
        <v>148899.65</v>
      </c>
      <c r="EN43" s="41">
        <v>148899.65</v>
      </c>
      <c r="EO43" s="31">
        <v>77078.509999999995</v>
      </c>
    </row>
    <row r="44" spans="1:145" x14ac:dyDescent="0.25">
      <c r="A44" s="32" t="s">
        <v>41</v>
      </c>
      <c r="C44" s="46">
        <v>243409.3</v>
      </c>
      <c r="D44" s="7">
        <v>199796.29</v>
      </c>
      <c r="E44" s="7">
        <v>22491.9</v>
      </c>
      <c r="F44" s="7">
        <v>1830</v>
      </c>
      <c r="G44" s="53">
        <v>224118.19</v>
      </c>
      <c r="H44" s="7">
        <v>90716.01</v>
      </c>
      <c r="I44" s="7">
        <v>70827.62</v>
      </c>
      <c r="J44" s="7">
        <v>1372.86</v>
      </c>
      <c r="K44" s="7">
        <v>4.13</v>
      </c>
      <c r="L44" s="7">
        <v>0</v>
      </c>
      <c r="M44" s="7">
        <v>0</v>
      </c>
      <c r="N44" s="7">
        <v>13106.28</v>
      </c>
      <c r="O44" s="7">
        <v>219416.95999999999</v>
      </c>
      <c r="P44" s="7">
        <v>92094.65</v>
      </c>
      <c r="Q44" s="7">
        <v>19285.22</v>
      </c>
      <c r="R44" s="7">
        <v>9483.01</v>
      </c>
      <c r="S44" s="7">
        <v>2807.04</v>
      </c>
      <c r="T44" s="53">
        <v>428397.77</v>
      </c>
      <c r="U44" s="7">
        <v>2728.02</v>
      </c>
      <c r="V44" s="7">
        <v>9999.9599999999991</v>
      </c>
      <c r="W44" s="7">
        <v>15232.61</v>
      </c>
      <c r="X44" s="53">
        <v>27960.59</v>
      </c>
      <c r="Y44" s="7">
        <v>16923.580000000002</v>
      </c>
      <c r="Z44" s="4"/>
      <c r="AA44" s="46">
        <v>249889.31</v>
      </c>
      <c r="AB44" s="7">
        <v>212237.47</v>
      </c>
      <c r="AC44" s="7">
        <v>43453.2</v>
      </c>
      <c r="AD44" s="7">
        <v>126</v>
      </c>
      <c r="AE44" s="53">
        <v>255816.67</v>
      </c>
      <c r="AF44" s="7">
        <v>93067</v>
      </c>
      <c r="AG44" s="7">
        <v>89844.58</v>
      </c>
      <c r="AH44" s="7">
        <v>1386.78</v>
      </c>
      <c r="AI44" s="7">
        <v>0</v>
      </c>
      <c r="AJ44" s="7">
        <v>0</v>
      </c>
      <c r="AK44" s="7">
        <v>0</v>
      </c>
      <c r="AL44" s="7">
        <v>13106.28</v>
      </c>
      <c r="AM44" s="7">
        <v>230763.39</v>
      </c>
      <c r="AN44" s="7">
        <v>93959.73</v>
      </c>
      <c r="AO44" s="7">
        <v>7866.32</v>
      </c>
      <c r="AP44" s="7">
        <v>6304.99</v>
      </c>
      <c r="AQ44" s="7">
        <v>3899.99</v>
      </c>
      <c r="AR44" s="53">
        <v>447132.06</v>
      </c>
      <c r="AS44" s="7">
        <v>6818.07</v>
      </c>
      <c r="AT44" s="7">
        <v>9999.9599999999991</v>
      </c>
      <c r="AU44" s="7">
        <v>1124.58</v>
      </c>
      <c r="AV44" s="53">
        <v>17942.61</v>
      </c>
      <c r="AW44" s="7">
        <v>22731.16</v>
      </c>
      <c r="AX44" s="4"/>
      <c r="AY44" s="46">
        <v>234203.8</v>
      </c>
      <c r="AZ44" s="7">
        <v>223406.3</v>
      </c>
      <c r="BA44" s="7">
        <v>44295.22</v>
      </c>
      <c r="BB44" s="7">
        <v>1995.5</v>
      </c>
      <c r="BC44" s="53">
        <v>269697.02</v>
      </c>
      <c r="BD44" s="7">
        <v>94373.83</v>
      </c>
      <c r="BE44" s="7">
        <v>58076.59</v>
      </c>
      <c r="BF44" s="7">
        <v>2110.33</v>
      </c>
      <c r="BG44" s="7">
        <v>678.94</v>
      </c>
      <c r="BH44" s="7">
        <v>0</v>
      </c>
      <c r="BI44" s="7">
        <v>0</v>
      </c>
      <c r="BJ44" s="7">
        <v>11766.81</v>
      </c>
      <c r="BK44" s="7">
        <v>121097.32</v>
      </c>
      <c r="BL44" s="7">
        <v>187142.68</v>
      </c>
      <c r="BM44" s="7">
        <v>14414.66</v>
      </c>
      <c r="BN44" s="7">
        <v>11990.16</v>
      </c>
      <c r="BO44" s="7">
        <v>3502.11</v>
      </c>
      <c r="BP44" s="53">
        <v>410779.6</v>
      </c>
      <c r="BQ44" s="7">
        <v>594.97</v>
      </c>
      <c r="BR44" s="7">
        <v>18362.740000000002</v>
      </c>
      <c r="BS44" s="7">
        <v>6130.81</v>
      </c>
      <c r="BT44" s="53">
        <v>25088.52</v>
      </c>
      <c r="BU44" s="7">
        <v>16974.23</v>
      </c>
      <c r="BV44" s="4"/>
      <c r="BW44" s="46">
        <v>226339.87</v>
      </c>
      <c r="BX44" s="7">
        <v>218323.11</v>
      </c>
      <c r="BY44" s="7">
        <v>38697.29</v>
      </c>
      <c r="BZ44" s="7">
        <v>1770</v>
      </c>
      <c r="CA44" s="53">
        <v>258790.39999999999</v>
      </c>
      <c r="CB44" s="7">
        <v>102392</v>
      </c>
      <c r="CC44" s="7">
        <v>56026.96</v>
      </c>
      <c r="CD44" s="7">
        <v>2510.2399999999998</v>
      </c>
      <c r="CE44" s="7">
        <v>0</v>
      </c>
      <c r="CF44" s="7">
        <v>0</v>
      </c>
      <c r="CG44" s="7">
        <v>0</v>
      </c>
      <c r="CH44" s="7">
        <v>13106.28</v>
      </c>
      <c r="CI44" s="7">
        <v>286797.28000000003</v>
      </c>
      <c r="CJ44" s="7">
        <v>160066.63</v>
      </c>
      <c r="CK44" s="7">
        <v>23117.89</v>
      </c>
      <c r="CL44" s="7">
        <v>10163.15</v>
      </c>
      <c r="CM44" s="7">
        <v>3450.14</v>
      </c>
      <c r="CN44" s="53">
        <v>555238.56999999995</v>
      </c>
      <c r="CO44" s="7">
        <v>5723.71</v>
      </c>
      <c r="CP44" s="7">
        <v>9999.9599999999991</v>
      </c>
      <c r="CQ44" s="7">
        <v>12336.65</v>
      </c>
      <c r="CR44" s="53">
        <v>28060.32</v>
      </c>
      <c r="CS44" s="7">
        <v>13469.23</v>
      </c>
      <c r="CT44" s="4"/>
      <c r="CU44" s="46">
        <v>256793.99</v>
      </c>
      <c r="CV44" s="7">
        <v>208901.45</v>
      </c>
      <c r="CW44" s="7">
        <v>124616.25</v>
      </c>
      <c r="CX44" s="7">
        <v>650</v>
      </c>
      <c r="CY44" s="53">
        <v>334167.7</v>
      </c>
      <c r="CZ44" s="7">
        <v>163116.57</v>
      </c>
      <c r="DA44" s="7">
        <v>51364.61</v>
      </c>
      <c r="DB44" s="7">
        <v>6124.91</v>
      </c>
      <c r="DC44" s="7">
        <v>0</v>
      </c>
      <c r="DD44" s="7">
        <v>1.26</v>
      </c>
      <c r="DE44" s="7">
        <v>0</v>
      </c>
      <c r="DF44" s="7">
        <v>20906.759999999998</v>
      </c>
      <c r="DG44" s="7">
        <v>225615.35</v>
      </c>
      <c r="DH44" s="7">
        <v>118232.59</v>
      </c>
      <c r="DI44" s="7">
        <v>5552.45</v>
      </c>
      <c r="DJ44" s="7">
        <v>5130.0600000000004</v>
      </c>
      <c r="DK44" s="7">
        <v>6483.57</v>
      </c>
      <c r="DL44" s="53">
        <v>439411.56</v>
      </c>
      <c r="DM44" s="7">
        <v>24.72</v>
      </c>
      <c r="DN44" s="7">
        <v>11000.04</v>
      </c>
      <c r="DO44" s="7">
        <v>5340.84</v>
      </c>
      <c r="DP44" s="53">
        <v>16365.6</v>
      </c>
      <c r="DQ44" s="7">
        <v>3246.66</v>
      </c>
      <c r="DR44" s="4"/>
      <c r="DS44" s="46">
        <v>270080.06</v>
      </c>
      <c r="DT44" s="7">
        <v>207153.68</v>
      </c>
      <c r="DU44" s="7">
        <v>47222.11</v>
      </c>
      <c r="DV44" s="7">
        <v>2226.6999999999998</v>
      </c>
      <c r="DW44" s="53">
        <v>256602.49</v>
      </c>
      <c r="DX44" s="7">
        <v>162140.16</v>
      </c>
      <c r="DY44" s="7">
        <v>67739.64</v>
      </c>
      <c r="DZ44" s="7">
        <v>2587.96</v>
      </c>
      <c r="EA44" s="7">
        <v>522.66</v>
      </c>
      <c r="EB44" s="7">
        <v>227.93</v>
      </c>
      <c r="EC44" s="7">
        <v>0</v>
      </c>
      <c r="ED44" s="7">
        <v>21321.24</v>
      </c>
      <c r="EE44" s="7">
        <v>316269.26</v>
      </c>
      <c r="EF44" s="7">
        <v>112874.02</v>
      </c>
      <c r="EG44" s="7">
        <v>210.61</v>
      </c>
      <c r="EH44" s="7">
        <v>14076.98</v>
      </c>
      <c r="EI44" s="7">
        <v>1844.35</v>
      </c>
      <c r="EJ44" s="53">
        <v>537674.65</v>
      </c>
      <c r="EK44" s="7">
        <v>9699.02</v>
      </c>
      <c r="EL44" s="7">
        <v>11000.04</v>
      </c>
      <c r="EM44" s="7">
        <v>13712.84</v>
      </c>
      <c r="EN44" s="53">
        <v>34411.9</v>
      </c>
      <c r="EO44" s="7">
        <v>46055.48</v>
      </c>
    </row>
    <row r="45" spans="1:145" x14ac:dyDescent="0.25">
      <c r="A45" s="32" t="s">
        <v>42</v>
      </c>
      <c r="C45" s="46">
        <v>1212941.56</v>
      </c>
      <c r="D45" s="7">
        <v>769548.25</v>
      </c>
      <c r="E45" s="7">
        <v>583524.35</v>
      </c>
      <c r="F45" s="7">
        <v>0</v>
      </c>
      <c r="G45" s="53">
        <v>1353072.6</v>
      </c>
      <c r="H45" s="7">
        <v>384207.64</v>
      </c>
      <c r="I45" s="7">
        <v>547326.1</v>
      </c>
      <c r="J45" s="7">
        <v>65248.37</v>
      </c>
      <c r="K45" s="7">
        <v>78142.36</v>
      </c>
      <c r="L45" s="7">
        <v>14040.7</v>
      </c>
      <c r="M45" s="7">
        <v>0</v>
      </c>
      <c r="N45" s="7">
        <v>26403.96</v>
      </c>
      <c r="O45" s="7">
        <v>88255.16</v>
      </c>
      <c r="P45" s="7">
        <v>23815.93</v>
      </c>
      <c r="Q45" s="7">
        <v>109616.65</v>
      </c>
      <c r="R45" s="7">
        <v>427960.08</v>
      </c>
      <c r="S45" s="7">
        <v>63629.66</v>
      </c>
      <c r="T45" s="53">
        <v>1444438.97</v>
      </c>
      <c r="U45" s="7">
        <v>133504.19</v>
      </c>
      <c r="V45" s="7">
        <v>3710.39</v>
      </c>
      <c r="W45" s="7">
        <v>161685.4</v>
      </c>
      <c r="X45" s="53">
        <v>298899.98</v>
      </c>
      <c r="Y45" s="7">
        <v>10585.87</v>
      </c>
      <c r="Z45" s="4"/>
      <c r="AA45" s="46">
        <v>1380082.91</v>
      </c>
      <c r="AB45" s="7">
        <v>667982.24</v>
      </c>
      <c r="AC45" s="7">
        <v>579802.65</v>
      </c>
      <c r="AD45" s="7">
        <v>0</v>
      </c>
      <c r="AE45" s="53">
        <v>1247784.8899999999</v>
      </c>
      <c r="AF45" s="7">
        <v>536393.78</v>
      </c>
      <c r="AG45" s="7">
        <v>522077.02</v>
      </c>
      <c r="AH45" s="7">
        <v>82499.42</v>
      </c>
      <c r="AI45" s="7">
        <v>64515.44</v>
      </c>
      <c r="AJ45" s="7">
        <v>9991.3799999999992</v>
      </c>
      <c r="AK45" s="7">
        <v>0</v>
      </c>
      <c r="AL45" s="7">
        <v>26403.96</v>
      </c>
      <c r="AM45" s="7">
        <v>218842.07</v>
      </c>
      <c r="AN45" s="7">
        <v>38407.620000000003</v>
      </c>
      <c r="AO45" s="7">
        <v>48612.44</v>
      </c>
      <c r="AP45" s="7">
        <v>453558.42</v>
      </c>
      <c r="AQ45" s="7">
        <v>22145.38</v>
      </c>
      <c r="AR45" s="53">
        <v>1487053.15</v>
      </c>
      <c r="AS45" s="7">
        <v>88435.28</v>
      </c>
      <c r="AT45" s="7">
        <v>4723.7</v>
      </c>
      <c r="AU45" s="7">
        <v>72380.77</v>
      </c>
      <c r="AV45" s="53">
        <v>165539.75</v>
      </c>
      <c r="AW45" s="7">
        <v>33910</v>
      </c>
      <c r="AX45" s="4"/>
      <c r="AY45" s="46">
        <v>1537686.42</v>
      </c>
      <c r="AZ45" s="7">
        <v>643744.46</v>
      </c>
      <c r="BA45" s="7">
        <v>718336.09</v>
      </c>
      <c r="BB45" s="7">
        <v>0</v>
      </c>
      <c r="BC45" s="53">
        <v>1362080.55</v>
      </c>
      <c r="BD45" s="7">
        <v>396243.53</v>
      </c>
      <c r="BE45" s="7">
        <v>354926.86</v>
      </c>
      <c r="BF45" s="7">
        <v>48135.57</v>
      </c>
      <c r="BG45" s="7">
        <v>105239.53</v>
      </c>
      <c r="BH45" s="7">
        <v>16860.63</v>
      </c>
      <c r="BI45" s="7">
        <v>0</v>
      </c>
      <c r="BJ45" s="7">
        <v>35439.81</v>
      </c>
      <c r="BK45" s="7">
        <v>59489.96</v>
      </c>
      <c r="BL45" s="7">
        <v>22598.12</v>
      </c>
      <c r="BM45" s="7">
        <v>7349.18</v>
      </c>
      <c r="BN45" s="7">
        <v>240101.04</v>
      </c>
      <c r="BO45" s="7">
        <v>13831.32</v>
      </c>
      <c r="BP45" s="53">
        <v>903972.02</v>
      </c>
      <c r="BQ45" s="7">
        <v>38122.269999999997</v>
      </c>
      <c r="BR45" s="7">
        <v>9618.92</v>
      </c>
      <c r="BS45" s="7">
        <v>17320.71</v>
      </c>
      <c r="BT45" s="53">
        <v>65061.9</v>
      </c>
      <c r="BU45" s="7">
        <v>2201</v>
      </c>
      <c r="BV45" s="4"/>
      <c r="BW45" s="46">
        <v>1566395.57</v>
      </c>
      <c r="BX45" s="7">
        <v>608436.36</v>
      </c>
      <c r="BY45" s="7">
        <v>681690.99</v>
      </c>
      <c r="BZ45" s="7">
        <v>2091</v>
      </c>
      <c r="CA45" s="53">
        <v>1292218.3500000001</v>
      </c>
      <c r="CB45" s="7">
        <v>343179.5</v>
      </c>
      <c r="CC45" s="7">
        <v>342720.6</v>
      </c>
      <c r="CD45" s="7">
        <v>56464.51</v>
      </c>
      <c r="CE45" s="7">
        <v>85127.33</v>
      </c>
      <c r="CF45" s="7">
        <v>13060.86</v>
      </c>
      <c r="CG45" s="7">
        <v>0</v>
      </c>
      <c r="CH45" s="7">
        <v>72159.789999999994</v>
      </c>
      <c r="CI45" s="7">
        <v>79469</v>
      </c>
      <c r="CJ45" s="7">
        <v>46488.08</v>
      </c>
      <c r="CK45" s="7">
        <v>14748.13</v>
      </c>
      <c r="CL45" s="7">
        <v>268781.59999999998</v>
      </c>
      <c r="CM45" s="7">
        <v>24832.27</v>
      </c>
      <c r="CN45" s="53">
        <v>1003852.17</v>
      </c>
      <c r="CO45" s="7">
        <v>62828.82</v>
      </c>
      <c r="CP45" s="7">
        <v>2097.67</v>
      </c>
      <c r="CQ45" s="7">
        <v>139268.75</v>
      </c>
      <c r="CR45" s="53">
        <v>204195.24</v>
      </c>
      <c r="CS45" s="7">
        <v>25682.73</v>
      </c>
      <c r="CT45" s="4"/>
      <c r="CU45" s="46">
        <v>1180725.1100000001</v>
      </c>
      <c r="CV45" s="7">
        <v>706226.19</v>
      </c>
      <c r="CW45" s="7">
        <v>704643.13</v>
      </c>
      <c r="CX45" s="7">
        <v>0</v>
      </c>
      <c r="CY45" s="53">
        <v>1410869.32</v>
      </c>
      <c r="CZ45" s="7">
        <v>528384.79</v>
      </c>
      <c r="DA45" s="7">
        <v>375696.77</v>
      </c>
      <c r="DB45" s="7">
        <v>78700.67</v>
      </c>
      <c r="DC45" s="7">
        <v>81277.95</v>
      </c>
      <c r="DD45" s="7">
        <v>9341.59</v>
      </c>
      <c r="DE45" s="7">
        <v>0</v>
      </c>
      <c r="DF45" s="7">
        <v>55980.83</v>
      </c>
      <c r="DG45" s="7">
        <v>37538.660000000003</v>
      </c>
      <c r="DH45" s="7">
        <v>17841.43</v>
      </c>
      <c r="DI45" s="7">
        <v>1180.22</v>
      </c>
      <c r="DJ45" s="7">
        <v>241613.32</v>
      </c>
      <c r="DK45" s="7">
        <v>26079.63</v>
      </c>
      <c r="DL45" s="53">
        <v>925251.07</v>
      </c>
      <c r="DM45" s="7">
        <v>109943.8</v>
      </c>
      <c r="DN45" s="7">
        <v>471</v>
      </c>
      <c r="DO45" s="7">
        <v>97583.41</v>
      </c>
      <c r="DP45" s="53">
        <v>207998.21</v>
      </c>
      <c r="DQ45" s="7">
        <v>21649.19</v>
      </c>
      <c r="DR45" s="4"/>
      <c r="DS45" s="46">
        <v>1335552.31</v>
      </c>
      <c r="DT45" s="7">
        <v>804640.23</v>
      </c>
      <c r="DU45" s="7">
        <v>661139.4</v>
      </c>
      <c r="DV45" s="7">
        <v>0</v>
      </c>
      <c r="DW45" s="53">
        <v>1465779.63</v>
      </c>
      <c r="DX45" s="7">
        <v>623105.86</v>
      </c>
      <c r="DY45" s="7">
        <v>382920.19</v>
      </c>
      <c r="DZ45" s="7">
        <v>132771.1</v>
      </c>
      <c r="EA45" s="7">
        <v>239156.99</v>
      </c>
      <c r="EB45" s="7">
        <v>21748.52</v>
      </c>
      <c r="EC45" s="7">
        <v>0</v>
      </c>
      <c r="ED45" s="7">
        <v>58701.11</v>
      </c>
      <c r="EE45" s="7">
        <v>-47809.43</v>
      </c>
      <c r="EF45" s="7">
        <v>17106.330000000002</v>
      </c>
      <c r="EG45" s="7">
        <v>5322.33</v>
      </c>
      <c r="EH45" s="7">
        <v>338879.88</v>
      </c>
      <c r="EI45" s="7">
        <v>14261.63</v>
      </c>
      <c r="EJ45" s="53">
        <v>1163058.6499999999</v>
      </c>
      <c r="EK45" s="7">
        <v>34485.42</v>
      </c>
      <c r="EL45" s="7">
        <v>1179.1300000000001</v>
      </c>
      <c r="EM45" s="7">
        <v>202799.41</v>
      </c>
      <c r="EN45" s="53">
        <v>238463.96</v>
      </c>
      <c r="EO45" s="7">
        <v>56344.82</v>
      </c>
    </row>
    <row r="46" spans="1:145" x14ac:dyDescent="0.25">
      <c r="A46" s="32" t="s">
        <v>43</v>
      </c>
      <c r="C46" s="46">
        <v>357068.08</v>
      </c>
      <c r="D46" s="7">
        <v>175010.46</v>
      </c>
      <c r="E46" s="7">
        <v>66979.429999999993</v>
      </c>
      <c r="F46" s="7">
        <v>0</v>
      </c>
      <c r="G46" s="53">
        <v>241989.89</v>
      </c>
      <c r="H46" s="7">
        <v>122679.31</v>
      </c>
      <c r="I46" s="7">
        <v>4146.96</v>
      </c>
      <c r="J46" s="7">
        <v>8051.91</v>
      </c>
      <c r="K46" s="7">
        <v>1286.76</v>
      </c>
      <c r="L46" s="7">
        <v>1376.07</v>
      </c>
      <c r="M46" s="7">
        <v>0</v>
      </c>
      <c r="N46" s="7">
        <v>0</v>
      </c>
      <c r="O46" s="7">
        <v>53627.1</v>
      </c>
      <c r="P46" s="7">
        <v>37767.51</v>
      </c>
      <c r="Q46" s="7">
        <v>801.46</v>
      </c>
      <c r="R46" s="7">
        <v>14689.34</v>
      </c>
      <c r="S46" s="7">
        <v>89997.94</v>
      </c>
      <c r="T46" s="53">
        <v>211745.05</v>
      </c>
      <c r="U46" s="7">
        <v>2010.59</v>
      </c>
      <c r="V46" s="7">
        <v>27560.51</v>
      </c>
      <c r="W46" s="7">
        <v>14897.97</v>
      </c>
      <c r="X46" s="53">
        <v>44469.07</v>
      </c>
      <c r="Y46" s="7">
        <v>28750.42</v>
      </c>
      <c r="Z46" s="4"/>
      <c r="AA46" s="46">
        <v>368527.97</v>
      </c>
      <c r="AB46" s="7">
        <v>171772.75</v>
      </c>
      <c r="AC46" s="7">
        <v>70548.52</v>
      </c>
      <c r="AD46" s="7">
        <v>0</v>
      </c>
      <c r="AE46" s="53">
        <v>242321.27</v>
      </c>
      <c r="AF46" s="7">
        <v>118005.83</v>
      </c>
      <c r="AG46" s="7">
        <v>11061.24</v>
      </c>
      <c r="AH46" s="7">
        <v>6029.43</v>
      </c>
      <c r="AI46" s="7">
        <v>3984.21</v>
      </c>
      <c r="AJ46" s="7">
        <v>-1976.81</v>
      </c>
      <c r="AK46" s="7">
        <v>0</v>
      </c>
      <c r="AL46" s="7">
        <v>0</v>
      </c>
      <c r="AM46" s="7">
        <v>39899.57</v>
      </c>
      <c r="AN46" s="7">
        <v>23171.18</v>
      </c>
      <c r="AO46" s="7">
        <v>1839.93</v>
      </c>
      <c r="AP46" s="7">
        <v>4718.29</v>
      </c>
      <c r="AQ46" s="7">
        <v>54618.15</v>
      </c>
      <c r="AR46" s="53">
        <v>143345.19</v>
      </c>
      <c r="AS46" s="7">
        <v>1957.71</v>
      </c>
      <c r="AT46" s="7">
        <v>18806.04</v>
      </c>
      <c r="AU46" s="7">
        <v>13784.41</v>
      </c>
      <c r="AV46" s="53">
        <v>34548.160000000003</v>
      </c>
      <c r="AW46" s="7">
        <v>5471.4</v>
      </c>
      <c r="AX46" s="4"/>
      <c r="AY46" s="46">
        <v>338150.34</v>
      </c>
      <c r="AZ46" s="7">
        <v>202549.99</v>
      </c>
      <c r="BA46" s="7">
        <v>66150.240000000005</v>
      </c>
      <c r="BB46" s="7">
        <v>0</v>
      </c>
      <c r="BC46" s="53">
        <v>268700.23</v>
      </c>
      <c r="BD46" s="7">
        <v>143971.97</v>
      </c>
      <c r="BE46" s="7">
        <v>31221.3</v>
      </c>
      <c r="BF46" s="7">
        <v>20722.21</v>
      </c>
      <c r="BG46" s="7">
        <v>4727.8500000000004</v>
      </c>
      <c r="BH46" s="7">
        <v>1322.45</v>
      </c>
      <c r="BI46" s="7">
        <v>0</v>
      </c>
      <c r="BJ46" s="7">
        <v>0</v>
      </c>
      <c r="BK46" s="7">
        <v>38816.5</v>
      </c>
      <c r="BL46" s="7">
        <v>19078.919999999998</v>
      </c>
      <c r="BM46" s="7">
        <v>416.77</v>
      </c>
      <c r="BN46" s="7">
        <v>4241.1000000000004</v>
      </c>
      <c r="BO46" s="7">
        <v>65478.59</v>
      </c>
      <c r="BP46" s="53">
        <v>186025.69</v>
      </c>
      <c r="BQ46" s="7">
        <v>3728.36</v>
      </c>
      <c r="BR46" s="7">
        <v>29060.639999999999</v>
      </c>
      <c r="BS46" s="7">
        <v>12302.63</v>
      </c>
      <c r="BT46" s="53">
        <v>45091.63</v>
      </c>
      <c r="BU46" s="7">
        <v>5360.55</v>
      </c>
      <c r="BV46" s="4"/>
      <c r="BW46" s="46">
        <v>356765.07</v>
      </c>
      <c r="BX46" s="7">
        <v>189958.56</v>
      </c>
      <c r="BY46" s="7">
        <v>44460.26</v>
      </c>
      <c r="BZ46" s="7">
        <v>0</v>
      </c>
      <c r="CA46" s="53">
        <v>234418.82</v>
      </c>
      <c r="CB46" s="7">
        <v>84470.36</v>
      </c>
      <c r="CC46" s="7">
        <v>16295.19</v>
      </c>
      <c r="CD46" s="7">
        <v>13970.22</v>
      </c>
      <c r="CE46" s="7">
        <v>315.61</v>
      </c>
      <c r="CF46" s="7">
        <v>1473.67</v>
      </c>
      <c r="CG46" s="7">
        <v>0</v>
      </c>
      <c r="CH46" s="7">
        <v>0</v>
      </c>
      <c r="CI46" s="7">
        <v>19436.560000000001</v>
      </c>
      <c r="CJ46" s="7">
        <v>21575.77</v>
      </c>
      <c r="CK46" s="7">
        <v>1189.1500000000001</v>
      </c>
      <c r="CL46" s="7">
        <v>2043.91</v>
      </c>
      <c r="CM46" s="7">
        <v>47383.02</v>
      </c>
      <c r="CN46" s="53">
        <v>123683.1</v>
      </c>
      <c r="CO46" s="7">
        <v>1932.84</v>
      </c>
      <c r="CP46" s="7">
        <v>21581.26</v>
      </c>
      <c r="CQ46" s="7">
        <v>12177.08</v>
      </c>
      <c r="CR46" s="53">
        <v>35691.18</v>
      </c>
      <c r="CS46" s="7">
        <v>609.44000000000005</v>
      </c>
      <c r="CT46" s="4"/>
      <c r="CU46" s="46">
        <v>487541.87</v>
      </c>
      <c r="CV46" s="7">
        <v>163403.22</v>
      </c>
      <c r="CW46" s="7">
        <v>50780.79</v>
      </c>
      <c r="CX46" s="7">
        <v>0</v>
      </c>
      <c r="CY46" s="53">
        <v>214184.01</v>
      </c>
      <c r="CZ46" s="7">
        <v>144704.97</v>
      </c>
      <c r="DA46" s="7">
        <v>14889.42</v>
      </c>
      <c r="DB46" s="7">
        <v>37661.99</v>
      </c>
      <c r="DC46" s="7">
        <v>10855.9</v>
      </c>
      <c r="DD46" s="7">
        <v>1550.35</v>
      </c>
      <c r="DE46" s="7">
        <v>0</v>
      </c>
      <c r="DF46" s="7">
        <v>0</v>
      </c>
      <c r="DG46" s="7">
        <v>24959.72</v>
      </c>
      <c r="DH46" s="7">
        <v>18452.61</v>
      </c>
      <c r="DI46" s="7">
        <v>89.56</v>
      </c>
      <c r="DJ46" s="7">
        <v>3573.31</v>
      </c>
      <c r="DK46" s="7">
        <v>19036.12</v>
      </c>
      <c r="DL46" s="53">
        <v>131068.98</v>
      </c>
      <c r="DM46" s="7">
        <v>12934.81</v>
      </c>
      <c r="DN46" s="7">
        <v>45150.32</v>
      </c>
      <c r="DO46" s="7">
        <v>685.48</v>
      </c>
      <c r="DP46" s="53">
        <v>58770.61</v>
      </c>
      <c r="DQ46" s="7">
        <v>2608.1</v>
      </c>
      <c r="DR46" s="4"/>
      <c r="DS46" s="46">
        <v>424340.6</v>
      </c>
      <c r="DT46" s="7">
        <v>202710.02</v>
      </c>
      <c r="DU46" s="7">
        <v>68781.929999999993</v>
      </c>
      <c r="DV46" s="7">
        <v>0</v>
      </c>
      <c r="DW46" s="53">
        <v>271491.95</v>
      </c>
      <c r="DX46" s="7">
        <v>217838.17</v>
      </c>
      <c r="DY46" s="7">
        <v>20469.59</v>
      </c>
      <c r="DZ46" s="7">
        <v>10791.28</v>
      </c>
      <c r="EA46" s="7">
        <v>8783.26</v>
      </c>
      <c r="EB46" s="7">
        <v>2430.96</v>
      </c>
      <c r="EC46" s="7">
        <v>0</v>
      </c>
      <c r="ED46" s="7">
        <v>0</v>
      </c>
      <c r="EE46" s="7">
        <v>36985.769999999997</v>
      </c>
      <c r="EF46" s="7">
        <v>22022.34</v>
      </c>
      <c r="EG46" s="7">
        <v>218.01</v>
      </c>
      <c r="EH46" s="7">
        <v>12463.07</v>
      </c>
      <c r="EI46" s="7">
        <v>63369.98</v>
      </c>
      <c r="EJ46" s="53">
        <v>177534.26</v>
      </c>
      <c r="EK46" s="7">
        <v>8847.6299999999992</v>
      </c>
      <c r="EL46" s="7">
        <v>28242.05</v>
      </c>
      <c r="EM46" s="7">
        <v>1459.4</v>
      </c>
      <c r="EN46" s="53">
        <v>38549.08</v>
      </c>
      <c r="EO46" s="7">
        <v>1520.85</v>
      </c>
    </row>
    <row r="47" spans="1:145" x14ac:dyDescent="0.25">
      <c r="A47" s="32" t="s">
        <v>44</v>
      </c>
      <c r="C47" s="46">
        <v>1065062.8700000001</v>
      </c>
      <c r="D47" s="7">
        <v>555586.24</v>
      </c>
      <c r="E47" s="7">
        <v>308908.26</v>
      </c>
      <c r="F47" s="7">
        <v>15.98</v>
      </c>
      <c r="G47" s="53">
        <v>864510.48</v>
      </c>
      <c r="H47" s="7">
        <v>172753.21</v>
      </c>
      <c r="I47" s="7">
        <v>77818.759999999995</v>
      </c>
      <c r="J47" s="7">
        <v>319444.74</v>
      </c>
      <c r="K47" s="7">
        <v>8820.41</v>
      </c>
      <c r="L47" s="7">
        <v>1101.3</v>
      </c>
      <c r="M47" s="7">
        <v>0</v>
      </c>
      <c r="N47" s="7">
        <v>0</v>
      </c>
      <c r="O47" s="7">
        <v>0</v>
      </c>
      <c r="P47" s="7">
        <v>0</v>
      </c>
      <c r="Q47" s="7">
        <v>201203.64</v>
      </c>
      <c r="R47" s="7">
        <v>0</v>
      </c>
      <c r="S47" s="7">
        <v>131236.04999999999</v>
      </c>
      <c r="T47" s="53">
        <v>739624.9</v>
      </c>
      <c r="U47" s="7">
        <v>0</v>
      </c>
      <c r="V47" s="7">
        <v>0</v>
      </c>
      <c r="W47" s="7">
        <v>126944.66</v>
      </c>
      <c r="X47" s="53">
        <v>126944.66</v>
      </c>
      <c r="Y47" s="7">
        <v>366331.28</v>
      </c>
      <c r="Z47" s="4"/>
      <c r="AA47" s="46">
        <v>1169598</v>
      </c>
      <c r="AB47" s="7">
        <v>419044</v>
      </c>
      <c r="AC47" s="7">
        <v>477413</v>
      </c>
      <c r="AD47" s="7">
        <v>0</v>
      </c>
      <c r="AE47" s="53">
        <v>896457</v>
      </c>
      <c r="AF47" s="7">
        <v>132322.1</v>
      </c>
      <c r="AG47" s="7">
        <v>48691.61</v>
      </c>
      <c r="AH47" s="7">
        <v>463541.39</v>
      </c>
      <c r="AI47" s="7">
        <v>27126</v>
      </c>
      <c r="AJ47" s="7">
        <v>17012</v>
      </c>
      <c r="AK47" s="7">
        <v>0</v>
      </c>
      <c r="AL47" s="7">
        <v>0</v>
      </c>
      <c r="AM47" s="7">
        <v>0</v>
      </c>
      <c r="AN47" s="7">
        <v>0</v>
      </c>
      <c r="AO47" s="7">
        <v>210261</v>
      </c>
      <c r="AP47" s="7">
        <v>0</v>
      </c>
      <c r="AQ47" s="7">
        <v>146815</v>
      </c>
      <c r="AR47" s="53">
        <v>913447</v>
      </c>
      <c r="AS47" s="7">
        <v>0</v>
      </c>
      <c r="AT47" s="7">
        <v>0</v>
      </c>
      <c r="AU47" s="7">
        <v>203155</v>
      </c>
      <c r="AV47" s="53">
        <v>203155</v>
      </c>
      <c r="AW47" s="7">
        <v>391089.9</v>
      </c>
      <c r="AX47" s="4"/>
      <c r="AY47" s="46">
        <v>1138471</v>
      </c>
      <c r="AZ47" s="7">
        <v>442134</v>
      </c>
      <c r="BA47" s="7">
        <v>651051</v>
      </c>
      <c r="BB47" s="7">
        <v>0</v>
      </c>
      <c r="BC47" s="53">
        <v>1093185</v>
      </c>
      <c r="BD47" s="7">
        <v>139723.56</v>
      </c>
      <c r="BE47" s="7">
        <v>67296.320000000007</v>
      </c>
      <c r="BF47" s="7">
        <v>273506.68</v>
      </c>
      <c r="BG47" s="7">
        <v>35723</v>
      </c>
      <c r="BH47" s="7">
        <v>3182</v>
      </c>
      <c r="BI47" s="7">
        <v>0</v>
      </c>
      <c r="BJ47" s="7">
        <v>0</v>
      </c>
      <c r="BK47" s="7">
        <v>0</v>
      </c>
      <c r="BL47" s="7">
        <v>0</v>
      </c>
      <c r="BM47" s="7">
        <v>263546</v>
      </c>
      <c r="BN47" s="7">
        <v>0</v>
      </c>
      <c r="BO47" s="7">
        <v>53728</v>
      </c>
      <c r="BP47" s="53">
        <v>696982</v>
      </c>
      <c r="BQ47" s="7">
        <v>0</v>
      </c>
      <c r="BR47" s="7">
        <v>0</v>
      </c>
      <c r="BS47" s="7">
        <v>222637</v>
      </c>
      <c r="BT47" s="53">
        <v>222637</v>
      </c>
      <c r="BU47" s="7">
        <v>334058.44</v>
      </c>
      <c r="BV47" s="4"/>
      <c r="BW47" s="46">
        <v>1212089.82</v>
      </c>
      <c r="BX47" s="7">
        <v>395850.81</v>
      </c>
      <c r="BY47" s="7">
        <v>410502.49</v>
      </c>
      <c r="BZ47" s="7">
        <v>0</v>
      </c>
      <c r="CA47" s="53">
        <v>806353.3</v>
      </c>
      <c r="CB47" s="7">
        <v>133062.04999999999</v>
      </c>
      <c r="CC47" s="7">
        <v>109199.18</v>
      </c>
      <c r="CD47" s="7">
        <v>210152.83</v>
      </c>
      <c r="CE47" s="7">
        <v>26913.99</v>
      </c>
      <c r="CF47" s="7">
        <v>0</v>
      </c>
      <c r="CG47" s="7">
        <v>0</v>
      </c>
      <c r="CH47" s="7">
        <v>0</v>
      </c>
      <c r="CI47" s="7">
        <v>0</v>
      </c>
      <c r="CJ47" s="7">
        <v>0</v>
      </c>
      <c r="CK47" s="7">
        <v>181345.8</v>
      </c>
      <c r="CL47" s="7">
        <v>0</v>
      </c>
      <c r="CM47" s="7">
        <v>44719.67</v>
      </c>
      <c r="CN47" s="53">
        <v>572331.47</v>
      </c>
      <c r="CO47" s="7">
        <v>0</v>
      </c>
      <c r="CP47" s="7">
        <v>0</v>
      </c>
      <c r="CQ47" s="7">
        <v>177830.41</v>
      </c>
      <c r="CR47" s="53">
        <v>177830.41</v>
      </c>
      <c r="CS47" s="7">
        <v>141795.32</v>
      </c>
      <c r="CT47" s="4"/>
      <c r="CU47" s="46">
        <v>1212781.8899999999</v>
      </c>
      <c r="CV47" s="7">
        <v>492615.99</v>
      </c>
      <c r="CW47" s="7">
        <v>245014.99</v>
      </c>
      <c r="CX47" s="7">
        <v>0</v>
      </c>
      <c r="CY47" s="53">
        <v>737630.98</v>
      </c>
      <c r="CZ47" s="7">
        <v>140061.07999999999</v>
      </c>
      <c r="DA47" s="7">
        <v>436505.33</v>
      </c>
      <c r="DB47" s="7">
        <v>212189.6</v>
      </c>
      <c r="DC47" s="7">
        <v>36974.19</v>
      </c>
      <c r="DD47" s="7">
        <v>0</v>
      </c>
      <c r="DE47" s="7">
        <v>0</v>
      </c>
      <c r="DF47" s="7">
        <v>0</v>
      </c>
      <c r="DG47" s="7">
        <v>0</v>
      </c>
      <c r="DH47" s="7">
        <v>0</v>
      </c>
      <c r="DI47" s="7">
        <v>87615.61</v>
      </c>
      <c r="DJ47" s="7">
        <v>0</v>
      </c>
      <c r="DK47" s="7">
        <v>24345.599999999999</v>
      </c>
      <c r="DL47" s="53">
        <v>797630.33</v>
      </c>
      <c r="DM47" s="7">
        <v>0</v>
      </c>
      <c r="DN47" s="7">
        <v>0</v>
      </c>
      <c r="DO47" s="7">
        <v>235518.58</v>
      </c>
      <c r="DP47" s="53">
        <v>235518.58</v>
      </c>
      <c r="DQ47" s="7">
        <v>230618.86</v>
      </c>
      <c r="DR47" s="4"/>
      <c r="DS47" s="46">
        <v>1264532.96</v>
      </c>
      <c r="DT47" s="7">
        <v>557298.41</v>
      </c>
      <c r="DU47" s="7">
        <v>178422.03</v>
      </c>
      <c r="DV47" s="7">
        <v>0</v>
      </c>
      <c r="DW47" s="53">
        <v>735720.44</v>
      </c>
      <c r="DX47" s="7">
        <v>162645.67000000001</v>
      </c>
      <c r="DY47" s="7">
        <v>824315.17</v>
      </c>
      <c r="DZ47" s="7">
        <v>215836.59</v>
      </c>
      <c r="EA47" s="7">
        <v>43220.160000000003</v>
      </c>
      <c r="EB47" s="7">
        <v>130</v>
      </c>
      <c r="EC47" s="7">
        <v>0</v>
      </c>
      <c r="ED47" s="7">
        <v>0</v>
      </c>
      <c r="EE47" s="7">
        <v>0</v>
      </c>
      <c r="EF47" s="7">
        <v>0</v>
      </c>
      <c r="EG47" s="7">
        <v>104976.24</v>
      </c>
      <c r="EH47" s="7">
        <v>0</v>
      </c>
      <c r="EI47" s="7">
        <v>40346.92</v>
      </c>
      <c r="EJ47" s="53">
        <v>1228825.08</v>
      </c>
      <c r="EK47" s="7">
        <v>0</v>
      </c>
      <c r="EL47" s="7">
        <v>0</v>
      </c>
      <c r="EM47" s="7">
        <v>350071.02</v>
      </c>
      <c r="EN47" s="53">
        <v>350071.02</v>
      </c>
      <c r="EO47" s="7">
        <v>112283.56</v>
      </c>
    </row>
    <row r="48" spans="1:145" x14ac:dyDescent="0.25">
      <c r="A48" s="32" t="s">
        <v>45</v>
      </c>
      <c r="C48" s="46">
        <v>439203.95</v>
      </c>
      <c r="D48" s="7">
        <v>45232.78</v>
      </c>
      <c r="E48" s="7">
        <v>110725.75</v>
      </c>
      <c r="F48" s="7">
        <v>0</v>
      </c>
      <c r="G48" s="53">
        <v>155958.53</v>
      </c>
      <c r="H48" s="7">
        <v>145051.89000000001</v>
      </c>
      <c r="I48" s="7">
        <v>0</v>
      </c>
      <c r="J48" s="7">
        <v>5936.18</v>
      </c>
      <c r="K48" s="7">
        <v>0</v>
      </c>
      <c r="L48" s="7">
        <v>0</v>
      </c>
      <c r="M48" s="7">
        <v>0</v>
      </c>
      <c r="N48" s="7">
        <v>0</v>
      </c>
      <c r="O48" s="7">
        <v>182570.64</v>
      </c>
      <c r="P48" s="7">
        <v>71900.58</v>
      </c>
      <c r="Q48" s="7">
        <v>0</v>
      </c>
      <c r="R48" s="7">
        <v>12578.85</v>
      </c>
      <c r="S48" s="7">
        <v>14697.98</v>
      </c>
      <c r="T48" s="53">
        <v>287684.23</v>
      </c>
      <c r="U48" s="7">
        <v>0</v>
      </c>
      <c r="V48" s="7">
        <v>9390</v>
      </c>
      <c r="W48" s="7">
        <v>98649.81</v>
      </c>
      <c r="X48" s="53">
        <v>108039.81</v>
      </c>
      <c r="Y48" s="7">
        <v>27079.55</v>
      </c>
      <c r="Z48" s="4"/>
      <c r="AA48" s="46">
        <v>427056.99</v>
      </c>
      <c r="AB48" s="7">
        <v>51381.25</v>
      </c>
      <c r="AC48" s="7">
        <v>113460.8</v>
      </c>
      <c r="AD48" s="7">
        <v>1827.6</v>
      </c>
      <c r="AE48" s="53">
        <v>166669.65</v>
      </c>
      <c r="AF48" s="7">
        <v>168159.66</v>
      </c>
      <c r="AG48" s="7">
        <v>3295</v>
      </c>
      <c r="AH48" s="7">
        <v>2183.3200000000002</v>
      </c>
      <c r="AI48" s="7">
        <v>0</v>
      </c>
      <c r="AJ48" s="7">
        <v>0</v>
      </c>
      <c r="AK48" s="7">
        <v>0</v>
      </c>
      <c r="AL48" s="7">
        <v>0</v>
      </c>
      <c r="AM48" s="7">
        <v>-63503.1</v>
      </c>
      <c r="AN48" s="7">
        <v>82284.06</v>
      </c>
      <c r="AO48" s="7">
        <v>0</v>
      </c>
      <c r="AP48" s="7">
        <v>8922.32</v>
      </c>
      <c r="AQ48" s="7">
        <v>19715.57</v>
      </c>
      <c r="AR48" s="53">
        <v>52897.17</v>
      </c>
      <c r="AS48" s="7">
        <v>22.11</v>
      </c>
      <c r="AT48" s="7">
        <v>9390</v>
      </c>
      <c r="AU48" s="7">
        <v>139983.21</v>
      </c>
      <c r="AV48" s="53">
        <v>149395.32</v>
      </c>
      <c r="AW48" s="7">
        <v>6382.53</v>
      </c>
      <c r="AX48" s="4"/>
      <c r="AY48" s="46">
        <v>441086.32</v>
      </c>
      <c r="AZ48" s="7">
        <v>52758.28</v>
      </c>
      <c r="BA48" s="7">
        <v>143923.53</v>
      </c>
      <c r="BB48" s="7">
        <v>1445.86</v>
      </c>
      <c r="BC48" s="53">
        <v>198127.67</v>
      </c>
      <c r="BD48" s="7">
        <v>217305.15</v>
      </c>
      <c r="BE48" s="7">
        <v>1490.25</v>
      </c>
      <c r="BF48" s="7">
        <v>993.31</v>
      </c>
      <c r="BG48" s="7">
        <v>0</v>
      </c>
      <c r="BH48" s="7">
        <v>0</v>
      </c>
      <c r="BI48" s="7">
        <v>0</v>
      </c>
      <c r="BJ48" s="7">
        <v>0</v>
      </c>
      <c r="BK48" s="7">
        <v>135076.67000000001</v>
      </c>
      <c r="BL48" s="7">
        <v>74832.679999999993</v>
      </c>
      <c r="BM48" s="7">
        <v>0</v>
      </c>
      <c r="BN48" s="7">
        <v>11377.09</v>
      </c>
      <c r="BO48" s="7">
        <v>23294.62</v>
      </c>
      <c r="BP48" s="53">
        <v>247064.62</v>
      </c>
      <c r="BQ48" s="7">
        <v>113.77</v>
      </c>
      <c r="BR48" s="7">
        <v>8203.32</v>
      </c>
      <c r="BS48" s="7">
        <v>104681.31</v>
      </c>
      <c r="BT48" s="53">
        <v>112998.39999999999</v>
      </c>
      <c r="BU48" s="7">
        <v>4648.87</v>
      </c>
      <c r="BV48" s="4"/>
      <c r="BW48" s="46">
        <v>588954.38</v>
      </c>
      <c r="BX48" s="7">
        <v>55012.88</v>
      </c>
      <c r="BY48" s="7">
        <v>82585.119999999995</v>
      </c>
      <c r="BZ48" s="7">
        <v>6081.16</v>
      </c>
      <c r="CA48" s="53">
        <v>143679.16</v>
      </c>
      <c r="CB48" s="7">
        <v>100547.27</v>
      </c>
      <c r="CC48" s="7">
        <v>36185.24</v>
      </c>
      <c r="CD48" s="7">
        <v>0</v>
      </c>
      <c r="CE48" s="7">
        <v>6529.44</v>
      </c>
      <c r="CF48" s="7">
        <v>0</v>
      </c>
      <c r="CG48" s="7">
        <v>0</v>
      </c>
      <c r="CH48" s="7">
        <v>37264.31</v>
      </c>
      <c r="CI48" s="7">
        <v>72996.539999999994</v>
      </c>
      <c r="CJ48" s="7">
        <v>50155.03</v>
      </c>
      <c r="CK48" s="7">
        <v>1367.94</v>
      </c>
      <c r="CL48" s="7">
        <v>11112.66</v>
      </c>
      <c r="CM48" s="7">
        <v>11437.96</v>
      </c>
      <c r="CN48" s="53">
        <v>227049.12</v>
      </c>
      <c r="CO48" s="7">
        <v>12774.69</v>
      </c>
      <c r="CP48" s="7">
        <v>8262.4500000000007</v>
      </c>
      <c r="CQ48" s="7">
        <v>33341.79</v>
      </c>
      <c r="CR48" s="53">
        <v>54378.93</v>
      </c>
      <c r="CS48" s="7">
        <v>6055.12</v>
      </c>
      <c r="CT48" s="4"/>
      <c r="CU48" s="46">
        <v>538493.12</v>
      </c>
      <c r="CV48" s="7">
        <v>42749.31</v>
      </c>
      <c r="CW48" s="7">
        <v>218428.76</v>
      </c>
      <c r="CX48" s="7">
        <v>759.07</v>
      </c>
      <c r="CY48" s="53">
        <v>261937.14</v>
      </c>
      <c r="CZ48" s="7">
        <v>238840.1</v>
      </c>
      <c r="DA48" s="7">
        <v>16502.29</v>
      </c>
      <c r="DB48" s="7">
        <v>5808.6</v>
      </c>
      <c r="DC48" s="7">
        <v>9429.98</v>
      </c>
      <c r="DD48" s="7">
        <v>81.06</v>
      </c>
      <c r="DE48" s="7">
        <v>0</v>
      </c>
      <c r="DF48" s="7">
        <v>39077.300000000003</v>
      </c>
      <c r="DG48" s="7">
        <v>59956.5</v>
      </c>
      <c r="DH48" s="7">
        <v>57055.21</v>
      </c>
      <c r="DI48" s="7">
        <v>1955.29</v>
      </c>
      <c r="DJ48" s="7">
        <v>11318.13</v>
      </c>
      <c r="DK48" s="7">
        <v>13002.39</v>
      </c>
      <c r="DL48" s="53">
        <v>214186.75</v>
      </c>
      <c r="DM48" s="7">
        <v>616.70000000000005</v>
      </c>
      <c r="DN48" s="7">
        <v>0</v>
      </c>
      <c r="DO48" s="7">
        <v>34750.74</v>
      </c>
      <c r="DP48" s="53">
        <v>35367.440000000002</v>
      </c>
      <c r="DQ48" s="7">
        <v>68209.78</v>
      </c>
      <c r="DR48" s="4"/>
      <c r="DS48" s="46">
        <v>509819.07</v>
      </c>
      <c r="DT48" s="7">
        <v>29457.21</v>
      </c>
      <c r="DU48" s="7">
        <v>61926.15</v>
      </c>
      <c r="DV48" s="7">
        <v>594.05999999999995</v>
      </c>
      <c r="DW48" s="53">
        <v>91977.42</v>
      </c>
      <c r="DX48" s="7">
        <v>146054.85</v>
      </c>
      <c r="DY48" s="7">
        <v>20258.71</v>
      </c>
      <c r="DZ48" s="7">
        <v>632.29999999999995</v>
      </c>
      <c r="EA48" s="7">
        <v>5877</v>
      </c>
      <c r="EB48" s="7">
        <v>249.99</v>
      </c>
      <c r="EC48" s="7">
        <v>0</v>
      </c>
      <c r="ED48" s="7">
        <v>41620.400000000001</v>
      </c>
      <c r="EE48" s="7">
        <v>99398.33</v>
      </c>
      <c r="EF48" s="7">
        <v>47796.15</v>
      </c>
      <c r="EG48" s="7">
        <v>1886.55</v>
      </c>
      <c r="EH48" s="7">
        <v>13239.31</v>
      </c>
      <c r="EI48" s="7">
        <v>53989.22</v>
      </c>
      <c r="EJ48" s="53">
        <v>284947.96000000002</v>
      </c>
      <c r="EK48" s="7">
        <v>15015.94</v>
      </c>
      <c r="EL48" s="7">
        <v>427.73</v>
      </c>
      <c r="EM48" s="7">
        <v>120817.23</v>
      </c>
      <c r="EN48" s="53">
        <v>136260.9</v>
      </c>
      <c r="EO48" s="7">
        <v>76827.89</v>
      </c>
    </row>
    <row r="49" spans="1:145" x14ac:dyDescent="0.25">
      <c r="A49" s="32" t="s">
        <v>46</v>
      </c>
      <c r="C49" s="46">
        <v>549616.94999999995</v>
      </c>
      <c r="D49" s="7">
        <v>345617.43</v>
      </c>
      <c r="E49" s="7">
        <v>340181.32</v>
      </c>
      <c r="F49" s="7">
        <v>62357.22</v>
      </c>
      <c r="G49" s="53">
        <v>748155.97</v>
      </c>
      <c r="H49" s="7">
        <v>677272.87</v>
      </c>
      <c r="I49" s="7">
        <v>625727.12</v>
      </c>
      <c r="J49" s="7">
        <v>230653.92</v>
      </c>
      <c r="K49" s="7">
        <v>149414.94</v>
      </c>
      <c r="L49" s="7">
        <v>21744.639999999999</v>
      </c>
      <c r="M49" s="7">
        <v>53.1</v>
      </c>
      <c r="N49" s="7">
        <v>2104.4699999999998</v>
      </c>
      <c r="O49" s="7">
        <v>505781.34</v>
      </c>
      <c r="P49" s="7">
        <v>54430.59</v>
      </c>
      <c r="Q49" s="7">
        <v>97559.31</v>
      </c>
      <c r="R49" s="7">
        <v>150117.97</v>
      </c>
      <c r="S49" s="7">
        <v>44258.46</v>
      </c>
      <c r="T49" s="53">
        <v>1881845.86</v>
      </c>
      <c r="U49" s="7">
        <v>51030.23</v>
      </c>
      <c r="V49" s="7">
        <v>3016.77</v>
      </c>
      <c r="W49" s="7">
        <v>27550.86</v>
      </c>
      <c r="X49" s="53">
        <v>81597.86</v>
      </c>
      <c r="Y49" s="7">
        <v>60139.67</v>
      </c>
      <c r="Z49" s="4"/>
      <c r="AA49" s="46">
        <v>446377.17</v>
      </c>
      <c r="AB49" s="7">
        <v>360781.39</v>
      </c>
      <c r="AC49" s="7">
        <v>303711.58</v>
      </c>
      <c r="AD49" s="7">
        <v>62911.6</v>
      </c>
      <c r="AE49" s="53">
        <v>727404.57</v>
      </c>
      <c r="AF49" s="7">
        <v>621969.55000000005</v>
      </c>
      <c r="AG49" s="7">
        <v>677789.71</v>
      </c>
      <c r="AH49" s="7">
        <v>223107.32</v>
      </c>
      <c r="AI49" s="7">
        <v>209103.31</v>
      </c>
      <c r="AJ49" s="7">
        <v>35111.879999999997</v>
      </c>
      <c r="AK49" s="7">
        <v>63.2</v>
      </c>
      <c r="AL49" s="7">
        <v>1427.76</v>
      </c>
      <c r="AM49" s="7">
        <v>746970.91</v>
      </c>
      <c r="AN49" s="7">
        <v>51644.97</v>
      </c>
      <c r="AO49" s="7">
        <v>73724.91</v>
      </c>
      <c r="AP49" s="7">
        <v>175602.37</v>
      </c>
      <c r="AQ49" s="7">
        <v>120182.43</v>
      </c>
      <c r="AR49" s="53">
        <v>2314728.77</v>
      </c>
      <c r="AS49" s="7">
        <v>42780.98</v>
      </c>
      <c r="AT49" s="7">
        <v>1575.43</v>
      </c>
      <c r="AU49" s="7">
        <v>58866.080000000002</v>
      </c>
      <c r="AV49" s="53">
        <v>103222.49</v>
      </c>
      <c r="AW49" s="7">
        <v>38158.26</v>
      </c>
      <c r="AX49" s="4"/>
      <c r="AY49" s="46">
        <v>476159.73</v>
      </c>
      <c r="AZ49" s="7">
        <v>359143.24</v>
      </c>
      <c r="BA49" s="7">
        <v>265723.40000000002</v>
      </c>
      <c r="BB49" s="7">
        <v>97256.99</v>
      </c>
      <c r="BC49" s="53">
        <v>722123.63</v>
      </c>
      <c r="BD49" s="7">
        <v>617322.47</v>
      </c>
      <c r="BE49" s="7">
        <v>708178.92</v>
      </c>
      <c r="BF49" s="7">
        <v>263183.09999999998</v>
      </c>
      <c r="BG49" s="7">
        <v>231891.67</v>
      </c>
      <c r="BH49" s="7">
        <v>74128.460000000006</v>
      </c>
      <c r="BI49" s="7">
        <v>54.44</v>
      </c>
      <c r="BJ49" s="7">
        <v>1396.11</v>
      </c>
      <c r="BK49" s="7">
        <v>791590.39</v>
      </c>
      <c r="BL49" s="7">
        <v>24316.58</v>
      </c>
      <c r="BM49" s="7">
        <v>73148.929999999993</v>
      </c>
      <c r="BN49" s="7">
        <v>156300.53</v>
      </c>
      <c r="BO49" s="7">
        <v>52862.28</v>
      </c>
      <c r="BP49" s="53">
        <v>2377051.41</v>
      </c>
      <c r="BQ49" s="7">
        <v>90983.43</v>
      </c>
      <c r="BR49" s="7">
        <v>22610.11</v>
      </c>
      <c r="BS49" s="7">
        <v>153294.76999999999</v>
      </c>
      <c r="BT49" s="53">
        <v>266888.31</v>
      </c>
      <c r="BU49" s="7">
        <v>20087.77</v>
      </c>
      <c r="BV49" s="4"/>
      <c r="BW49" s="46">
        <v>347013.25</v>
      </c>
      <c r="BX49" s="7">
        <v>364916.83</v>
      </c>
      <c r="BY49" s="7">
        <v>240866.23</v>
      </c>
      <c r="BZ49" s="7">
        <v>78249.87</v>
      </c>
      <c r="CA49" s="53">
        <v>684032.93</v>
      </c>
      <c r="CB49" s="7">
        <v>651630.73</v>
      </c>
      <c r="CC49" s="7">
        <v>651361.77</v>
      </c>
      <c r="CD49" s="7">
        <v>257397.38</v>
      </c>
      <c r="CE49" s="7">
        <v>194258.53</v>
      </c>
      <c r="CF49" s="7">
        <v>16943.400000000001</v>
      </c>
      <c r="CG49" s="7">
        <v>491.32</v>
      </c>
      <c r="CH49" s="7">
        <v>482.97</v>
      </c>
      <c r="CI49" s="7">
        <v>823203.82</v>
      </c>
      <c r="CJ49" s="7">
        <v>14804.04</v>
      </c>
      <c r="CK49" s="7">
        <v>91387.92</v>
      </c>
      <c r="CL49" s="7">
        <v>152955.67000000001</v>
      </c>
      <c r="CM49" s="7">
        <v>20828.45</v>
      </c>
      <c r="CN49" s="53">
        <v>2224115.27</v>
      </c>
      <c r="CO49" s="7">
        <v>105723.25</v>
      </c>
      <c r="CP49" s="7">
        <v>85479.81</v>
      </c>
      <c r="CQ49" s="7">
        <v>299559.71000000002</v>
      </c>
      <c r="CR49" s="53">
        <v>490762.77</v>
      </c>
      <c r="CS49" s="7">
        <v>19349.23</v>
      </c>
      <c r="CT49" s="4"/>
      <c r="CU49" s="46">
        <v>405294.61</v>
      </c>
      <c r="CV49" s="7">
        <v>334115.38</v>
      </c>
      <c r="CW49" s="7">
        <v>243207.89</v>
      </c>
      <c r="CX49" s="7">
        <v>64659.26</v>
      </c>
      <c r="CY49" s="53">
        <v>641982.53</v>
      </c>
      <c r="CZ49" s="7">
        <v>824517.71</v>
      </c>
      <c r="DA49" s="7">
        <v>598070.78</v>
      </c>
      <c r="DB49" s="7">
        <v>218653.38</v>
      </c>
      <c r="DC49" s="7">
        <v>244351.27</v>
      </c>
      <c r="DD49" s="7">
        <v>23164.12</v>
      </c>
      <c r="DE49" s="7">
        <v>89.32</v>
      </c>
      <c r="DF49" s="7">
        <v>886.12</v>
      </c>
      <c r="DG49" s="7">
        <v>755337.5</v>
      </c>
      <c r="DH49" s="7">
        <v>16489.97</v>
      </c>
      <c r="DI49" s="7">
        <v>120472.54</v>
      </c>
      <c r="DJ49" s="7">
        <v>196846.01</v>
      </c>
      <c r="DK49" s="7">
        <v>20260.68</v>
      </c>
      <c r="DL49" s="53">
        <v>2194621.69</v>
      </c>
      <c r="DM49" s="7">
        <v>109640.2</v>
      </c>
      <c r="DN49" s="7">
        <v>95200.41</v>
      </c>
      <c r="DO49" s="7">
        <v>258165.68</v>
      </c>
      <c r="DP49" s="53">
        <v>463006.29</v>
      </c>
      <c r="DQ49" s="7">
        <v>14828.03</v>
      </c>
      <c r="DR49" s="4"/>
      <c r="DS49" s="46">
        <v>429202.16</v>
      </c>
      <c r="DT49" s="7">
        <v>362552.28</v>
      </c>
      <c r="DU49" s="7">
        <v>264440.09999999998</v>
      </c>
      <c r="DV49" s="7">
        <v>106324.58</v>
      </c>
      <c r="DW49" s="53">
        <v>733316.96</v>
      </c>
      <c r="DX49" s="7">
        <v>620668.04</v>
      </c>
      <c r="DY49" s="7">
        <v>509766.32</v>
      </c>
      <c r="DZ49" s="7">
        <v>233215.18</v>
      </c>
      <c r="EA49" s="7">
        <v>214423.58</v>
      </c>
      <c r="EB49" s="7">
        <v>28303.41</v>
      </c>
      <c r="EC49" s="7">
        <v>41.72</v>
      </c>
      <c r="ED49" s="7">
        <v>476.76</v>
      </c>
      <c r="EE49" s="7">
        <v>753021.16</v>
      </c>
      <c r="EF49" s="7">
        <v>20272.650000000001</v>
      </c>
      <c r="EG49" s="7">
        <v>33083.279999999999</v>
      </c>
      <c r="EH49" s="7">
        <v>155422.94</v>
      </c>
      <c r="EI49" s="7">
        <v>23320.73</v>
      </c>
      <c r="EJ49" s="53">
        <v>1971347.73</v>
      </c>
      <c r="EK49" s="7">
        <v>160477.23000000001</v>
      </c>
      <c r="EL49" s="7">
        <v>18876.59</v>
      </c>
      <c r="EM49" s="7">
        <v>155872.22</v>
      </c>
      <c r="EN49" s="53">
        <v>335226.03999999998</v>
      </c>
      <c r="EO49" s="7">
        <v>17064.75</v>
      </c>
    </row>
    <row r="50" spans="1:145" x14ac:dyDescent="0.25">
      <c r="A50" s="32" t="s">
        <v>47</v>
      </c>
      <c r="C50" s="46">
        <v>279483.34999999998</v>
      </c>
      <c r="D50" s="7">
        <v>114472.99</v>
      </c>
      <c r="E50" s="7">
        <v>12186.17</v>
      </c>
      <c r="F50" s="7">
        <v>1270.95</v>
      </c>
      <c r="G50" s="53">
        <v>127930.11</v>
      </c>
      <c r="H50" s="7">
        <v>49866.38</v>
      </c>
      <c r="I50" s="7">
        <v>9172.26</v>
      </c>
      <c r="J50" s="7">
        <v>19899.21</v>
      </c>
      <c r="K50" s="7">
        <v>236.6</v>
      </c>
      <c r="L50" s="7">
        <v>49</v>
      </c>
      <c r="M50" s="7">
        <v>0</v>
      </c>
      <c r="N50" s="7">
        <v>9375.15</v>
      </c>
      <c r="O50" s="7">
        <v>21024.07</v>
      </c>
      <c r="P50" s="7">
        <v>19114.13</v>
      </c>
      <c r="Q50" s="7">
        <v>224.09</v>
      </c>
      <c r="R50" s="7">
        <v>42.31</v>
      </c>
      <c r="S50" s="7">
        <v>2979.07</v>
      </c>
      <c r="T50" s="53">
        <v>82115.89</v>
      </c>
      <c r="U50" s="7">
        <v>13437.46</v>
      </c>
      <c r="V50" s="7">
        <v>44958.95</v>
      </c>
      <c r="W50" s="7">
        <v>7777.41</v>
      </c>
      <c r="X50" s="53">
        <v>66173.820000000007</v>
      </c>
      <c r="Y50" s="7">
        <v>3575.67</v>
      </c>
      <c r="Z50" s="4"/>
      <c r="AA50" s="46">
        <v>293248.71000000002</v>
      </c>
      <c r="AB50" s="7">
        <v>29764.799999999999</v>
      </c>
      <c r="AC50" s="7">
        <v>5264.7</v>
      </c>
      <c r="AD50" s="7">
        <v>943.47</v>
      </c>
      <c r="AE50" s="53">
        <v>35972.97</v>
      </c>
      <c r="AF50" s="7">
        <v>69812.179999999993</v>
      </c>
      <c r="AG50" s="7">
        <v>23924.66</v>
      </c>
      <c r="AH50" s="7">
        <v>26822.18</v>
      </c>
      <c r="AI50" s="7">
        <v>1144.71</v>
      </c>
      <c r="AJ50" s="7">
        <v>159.5</v>
      </c>
      <c r="AK50" s="7">
        <v>0</v>
      </c>
      <c r="AL50" s="7">
        <v>9987.33</v>
      </c>
      <c r="AM50" s="7">
        <v>18934.2</v>
      </c>
      <c r="AN50" s="7">
        <v>19721.71</v>
      </c>
      <c r="AO50" s="7">
        <v>592.38</v>
      </c>
      <c r="AP50" s="7">
        <v>237.5</v>
      </c>
      <c r="AQ50" s="7">
        <v>1581.61</v>
      </c>
      <c r="AR50" s="53">
        <v>103105.78</v>
      </c>
      <c r="AS50" s="7">
        <v>1543.76</v>
      </c>
      <c r="AT50" s="7">
        <v>45245.82</v>
      </c>
      <c r="AU50" s="7">
        <v>17774.29</v>
      </c>
      <c r="AV50" s="53">
        <v>64563.87</v>
      </c>
      <c r="AW50" s="7">
        <v>3643.98</v>
      </c>
      <c r="AX50" s="4"/>
      <c r="AY50" s="46">
        <v>312075.94</v>
      </c>
      <c r="AZ50" s="7">
        <v>27297.33</v>
      </c>
      <c r="BA50" s="7">
        <v>2899.2</v>
      </c>
      <c r="BB50" s="7">
        <v>0</v>
      </c>
      <c r="BC50" s="53">
        <v>30196.53</v>
      </c>
      <c r="BD50" s="7">
        <v>105430.57</v>
      </c>
      <c r="BE50" s="7">
        <v>19786.759999999998</v>
      </c>
      <c r="BF50" s="7">
        <v>31168.240000000002</v>
      </c>
      <c r="BG50" s="7">
        <v>1001.83</v>
      </c>
      <c r="BH50" s="7">
        <v>220.62</v>
      </c>
      <c r="BI50" s="7">
        <v>0</v>
      </c>
      <c r="BJ50" s="7">
        <v>19730.48</v>
      </c>
      <c r="BK50" s="7">
        <v>9989.36</v>
      </c>
      <c r="BL50" s="7">
        <v>21016.23</v>
      </c>
      <c r="BM50" s="7">
        <v>0</v>
      </c>
      <c r="BN50" s="7">
        <v>124</v>
      </c>
      <c r="BO50" s="7">
        <v>1243.46</v>
      </c>
      <c r="BP50" s="53">
        <v>104280.98</v>
      </c>
      <c r="BQ50" s="7">
        <v>8108.08</v>
      </c>
      <c r="BR50" s="7">
        <v>37742.89</v>
      </c>
      <c r="BS50" s="7">
        <v>6122</v>
      </c>
      <c r="BT50" s="53">
        <v>51972.97</v>
      </c>
      <c r="BU50" s="7">
        <v>3704.77</v>
      </c>
      <c r="BV50" s="4"/>
      <c r="BW50" s="46">
        <v>312036.53999999998</v>
      </c>
      <c r="BX50" s="7">
        <v>26932.68</v>
      </c>
      <c r="BY50" s="7">
        <v>39087.589999999997</v>
      </c>
      <c r="BZ50" s="7">
        <v>0</v>
      </c>
      <c r="CA50" s="53">
        <v>66020.27</v>
      </c>
      <c r="CB50" s="7">
        <v>64730.76</v>
      </c>
      <c r="CC50" s="7">
        <v>23873.26</v>
      </c>
      <c r="CD50" s="7">
        <v>25088.74</v>
      </c>
      <c r="CE50" s="7">
        <v>625.79999999999995</v>
      </c>
      <c r="CF50" s="7">
        <v>42.5</v>
      </c>
      <c r="CG50" s="7">
        <v>0</v>
      </c>
      <c r="CH50" s="7">
        <v>19342.34</v>
      </c>
      <c r="CI50" s="7">
        <v>25775.82</v>
      </c>
      <c r="CJ50" s="7">
        <v>22733.06</v>
      </c>
      <c r="CK50" s="7">
        <v>0</v>
      </c>
      <c r="CL50" s="7">
        <v>0</v>
      </c>
      <c r="CM50" s="7">
        <v>3338.89</v>
      </c>
      <c r="CN50" s="53">
        <v>120820.41</v>
      </c>
      <c r="CO50" s="7">
        <v>2372.38</v>
      </c>
      <c r="CP50" s="7">
        <v>35829.050000000003</v>
      </c>
      <c r="CQ50" s="7">
        <v>708.05</v>
      </c>
      <c r="CR50" s="53">
        <v>38909.480000000003</v>
      </c>
      <c r="CS50" s="7">
        <v>2768.52</v>
      </c>
      <c r="CT50" s="4"/>
      <c r="CU50" s="46">
        <v>346582.86</v>
      </c>
      <c r="CV50" s="7">
        <v>31617.81</v>
      </c>
      <c r="CW50" s="7">
        <v>50939.29</v>
      </c>
      <c r="CX50" s="7">
        <v>0</v>
      </c>
      <c r="CY50" s="53">
        <v>82557.100000000006</v>
      </c>
      <c r="CZ50" s="7">
        <v>68269.789999999994</v>
      </c>
      <c r="DA50" s="7">
        <v>20776.689999999999</v>
      </c>
      <c r="DB50" s="7">
        <v>17017.150000000001</v>
      </c>
      <c r="DC50" s="7">
        <v>0</v>
      </c>
      <c r="DD50" s="7">
        <v>0</v>
      </c>
      <c r="DE50" s="7">
        <v>0</v>
      </c>
      <c r="DF50" s="7">
        <v>19217.84</v>
      </c>
      <c r="DG50" s="7">
        <v>23856.85</v>
      </c>
      <c r="DH50" s="7">
        <v>20970.47</v>
      </c>
      <c r="DI50" s="7">
        <v>0</v>
      </c>
      <c r="DJ50" s="7">
        <v>2371.66</v>
      </c>
      <c r="DK50" s="7">
        <v>5621.68</v>
      </c>
      <c r="DL50" s="53">
        <v>109832.34</v>
      </c>
      <c r="DM50" s="7">
        <v>4591.6899999999996</v>
      </c>
      <c r="DN50" s="7">
        <v>48491.16</v>
      </c>
      <c r="DO50" s="7">
        <v>675.6</v>
      </c>
      <c r="DP50" s="53">
        <v>53758.45</v>
      </c>
      <c r="DQ50" s="7">
        <v>2904.86</v>
      </c>
      <c r="DR50" s="4"/>
      <c r="DS50" s="46">
        <v>353833.98</v>
      </c>
      <c r="DT50" s="7">
        <v>29281.09</v>
      </c>
      <c r="DU50" s="7">
        <v>13592.85</v>
      </c>
      <c r="DV50" s="7">
        <v>0</v>
      </c>
      <c r="DW50" s="53">
        <v>42873.94</v>
      </c>
      <c r="DX50" s="7">
        <v>91275.86</v>
      </c>
      <c r="DY50" s="7">
        <v>25339.91</v>
      </c>
      <c r="DZ50" s="7">
        <v>28593.77</v>
      </c>
      <c r="EA50" s="7">
        <v>0</v>
      </c>
      <c r="EB50" s="7">
        <v>34</v>
      </c>
      <c r="EC50" s="7">
        <v>0</v>
      </c>
      <c r="ED50" s="7">
        <v>15206</v>
      </c>
      <c r="EE50" s="7">
        <v>5391.99</v>
      </c>
      <c r="EF50" s="7">
        <v>14364.31</v>
      </c>
      <c r="EG50" s="7">
        <v>0</v>
      </c>
      <c r="EH50" s="7">
        <v>0</v>
      </c>
      <c r="EI50" s="7">
        <v>1098.45</v>
      </c>
      <c r="EJ50" s="53">
        <v>90028.43</v>
      </c>
      <c r="EK50" s="7">
        <v>15623.2</v>
      </c>
      <c r="EL50" s="7">
        <v>51830.3</v>
      </c>
      <c r="EM50" s="7">
        <v>353.66</v>
      </c>
      <c r="EN50" s="53">
        <v>67807.16</v>
      </c>
      <c r="EO50" s="7">
        <v>1530.26</v>
      </c>
    </row>
    <row r="51" spans="1:145" x14ac:dyDescent="0.25">
      <c r="A51" s="32" t="s">
        <v>48</v>
      </c>
      <c r="C51" s="46">
        <v>348616.77</v>
      </c>
      <c r="D51" s="7">
        <v>73079.05</v>
      </c>
      <c r="E51" s="7">
        <v>3329.39</v>
      </c>
      <c r="F51" s="7">
        <v>12791.98</v>
      </c>
      <c r="G51" s="53">
        <v>89200.42</v>
      </c>
      <c r="H51" s="7">
        <v>103042.49</v>
      </c>
      <c r="I51" s="7">
        <v>4861.5</v>
      </c>
      <c r="J51" s="7">
        <v>0</v>
      </c>
      <c r="K51" s="7">
        <v>0</v>
      </c>
      <c r="L51" s="7">
        <v>0</v>
      </c>
      <c r="M51" s="7">
        <v>28764</v>
      </c>
      <c r="N51" s="7">
        <v>0</v>
      </c>
      <c r="O51" s="7">
        <v>191371.69</v>
      </c>
      <c r="P51" s="7">
        <v>59421.760000000002</v>
      </c>
      <c r="Q51" s="7">
        <v>4342.46</v>
      </c>
      <c r="R51" s="7">
        <v>14320.34</v>
      </c>
      <c r="S51" s="7">
        <v>10630.44</v>
      </c>
      <c r="T51" s="53">
        <v>313712.19</v>
      </c>
      <c r="U51" s="7">
        <v>5037.99</v>
      </c>
      <c r="V51" s="7">
        <v>0</v>
      </c>
      <c r="W51" s="7">
        <v>36281.589999999997</v>
      </c>
      <c r="X51" s="53">
        <v>41319.58</v>
      </c>
      <c r="Y51" s="7">
        <v>27428.03</v>
      </c>
      <c r="Z51" s="4"/>
      <c r="AA51" s="46">
        <v>368070.41</v>
      </c>
      <c r="AB51" s="7">
        <v>67094.649999999994</v>
      </c>
      <c r="AC51" s="7">
        <v>8662.74</v>
      </c>
      <c r="AD51" s="7">
        <v>22735.13</v>
      </c>
      <c r="AE51" s="53">
        <v>98492.52</v>
      </c>
      <c r="AF51" s="7">
        <v>76463.22</v>
      </c>
      <c r="AG51" s="7">
        <v>2929.43</v>
      </c>
      <c r="AH51" s="7">
        <v>0</v>
      </c>
      <c r="AI51" s="7">
        <v>0</v>
      </c>
      <c r="AJ51" s="7">
        <v>0</v>
      </c>
      <c r="AK51" s="7">
        <v>0</v>
      </c>
      <c r="AL51" s="7">
        <v>28764</v>
      </c>
      <c r="AM51" s="7">
        <v>135094.94</v>
      </c>
      <c r="AN51" s="7">
        <v>53810.31</v>
      </c>
      <c r="AO51" s="7">
        <v>852.77</v>
      </c>
      <c r="AP51" s="7">
        <v>10138.58</v>
      </c>
      <c r="AQ51" s="7">
        <v>15874.09</v>
      </c>
      <c r="AR51" s="53">
        <v>247464.12</v>
      </c>
      <c r="AS51" s="7">
        <v>6246.2</v>
      </c>
      <c r="AT51" s="7">
        <v>0</v>
      </c>
      <c r="AU51" s="7">
        <v>34800.21</v>
      </c>
      <c r="AV51" s="53">
        <v>41046.410000000003</v>
      </c>
      <c r="AW51" s="7">
        <v>23813.22</v>
      </c>
      <c r="AX51" s="4"/>
      <c r="AY51" s="46">
        <v>383244.75</v>
      </c>
      <c r="AZ51" s="7">
        <v>63845.96</v>
      </c>
      <c r="BA51" s="7">
        <v>1037.69</v>
      </c>
      <c r="BB51" s="7">
        <v>7536.88</v>
      </c>
      <c r="BC51" s="53">
        <v>72420.53</v>
      </c>
      <c r="BD51" s="7">
        <v>69861.009999999995</v>
      </c>
      <c r="BE51" s="7">
        <v>5460.5</v>
      </c>
      <c r="BF51" s="7">
        <v>0</v>
      </c>
      <c r="BG51" s="7">
        <v>0</v>
      </c>
      <c r="BH51" s="7">
        <v>0</v>
      </c>
      <c r="BI51" s="7">
        <v>0</v>
      </c>
      <c r="BJ51" s="7">
        <v>62429.24</v>
      </c>
      <c r="BK51" s="7">
        <v>146025.71</v>
      </c>
      <c r="BL51" s="7">
        <v>78194.5</v>
      </c>
      <c r="BM51" s="7">
        <v>707.62</v>
      </c>
      <c r="BN51" s="7">
        <v>17470.150000000001</v>
      </c>
      <c r="BO51" s="7">
        <v>16587.54</v>
      </c>
      <c r="BP51" s="53">
        <v>326875.26</v>
      </c>
      <c r="BQ51" s="7">
        <v>2979.18</v>
      </c>
      <c r="BR51" s="7">
        <v>0</v>
      </c>
      <c r="BS51" s="7">
        <v>38413.46</v>
      </c>
      <c r="BT51" s="53">
        <v>41392.639999999999</v>
      </c>
      <c r="BU51" s="7">
        <v>50018.74</v>
      </c>
      <c r="BV51" s="4"/>
      <c r="BW51" s="46">
        <v>360502.46</v>
      </c>
      <c r="BX51" s="7">
        <v>63396.3</v>
      </c>
      <c r="BY51" s="7">
        <v>18429.240000000002</v>
      </c>
      <c r="BZ51" s="7">
        <v>1258.6099999999999</v>
      </c>
      <c r="CA51" s="53">
        <v>83084.149999999994</v>
      </c>
      <c r="CB51" s="7">
        <v>45334.17</v>
      </c>
      <c r="CC51" s="7">
        <v>3794.01</v>
      </c>
      <c r="CD51" s="7">
        <v>0</v>
      </c>
      <c r="CE51" s="7">
        <v>0</v>
      </c>
      <c r="CF51" s="7">
        <v>0</v>
      </c>
      <c r="CG51" s="7">
        <v>0</v>
      </c>
      <c r="CH51" s="7">
        <v>54579.360000000001</v>
      </c>
      <c r="CI51" s="7">
        <v>127440.28</v>
      </c>
      <c r="CJ51" s="7">
        <v>93188</v>
      </c>
      <c r="CK51" s="7">
        <v>3246.71</v>
      </c>
      <c r="CL51" s="7">
        <v>6843.56</v>
      </c>
      <c r="CM51" s="7">
        <v>20882.28</v>
      </c>
      <c r="CN51" s="53">
        <v>309974.2</v>
      </c>
      <c r="CO51" s="7">
        <v>6390.05</v>
      </c>
      <c r="CP51" s="7">
        <v>0</v>
      </c>
      <c r="CQ51" s="7">
        <v>39099.93</v>
      </c>
      <c r="CR51" s="53">
        <v>45489.98</v>
      </c>
      <c r="CS51" s="7">
        <v>26896.73</v>
      </c>
      <c r="CT51" s="4"/>
      <c r="CU51" s="46">
        <v>389636.92</v>
      </c>
      <c r="CV51" s="7">
        <v>68654.34</v>
      </c>
      <c r="CW51" s="7">
        <v>20097.77</v>
      </c>
      <c r="CX51" s="7">
        <v>2939.8</v>
      </c>
      <c r="CY51" s="53">
        <v>91691.91</v>
      </c>
      <c r="CZ51" s="7">
        <v>51269.58</v>
      </c>
      <c r="DA51" s="7">
        <v>10405.23</v>
      </c>
      <c r="DB51" s="7">
        <v>0</v>
      </c>
      <c r="DC51" s="7">
        <v>0</v>
      </c>
      <c r="DD51" s="7">
        <v>0</v>
      </c>
      <c r="DE51" s="7">
        <v>0</v>
      </c>
      <c r="DF51" s="7">
        <v>54984.04</v>
      </c>
      <c r="DG51" s="7">
        <v>160188.19</v>
      </c>
      <c r="DH51" s="7">
        <v>73108.45</v>
      </c>
      <c r="DI51" s="7">
        <v>2923.77</v>
      </c>
      <c r="DJ51" s="7">
        <v>12675.84</v>
      </c>
      <c r="DK51" s="7">
        <v>21046.34</v>
      </c>
      <c r="DL51" s="53">
        <v>335331.86</v>
      </c>
      <c r="DM51" s="7">
        <v>6961.52</v>
      </c>
      <c r="DN51" s="7">
        <v>0</v>
      </c>
      <c r="DO51" s="7">
        <v>45759.38</v>
      </c>
      <c r="DP51" s="53">
        <v>52720.9</v>
      </c>
      <c r="DQ51" s="7">
        <v>27218.639999999999</v>
      </c>
      <c r="DR51" s="4"/>
      <c r="DS51" s="46">
        <v>378701.5</v>
      </c>
      <c r="DT51" s="7">
        <v>34802.26</v>
      </c>
      <c r="DU51" s="7">
        <v>8852.0400000000009</v>
      </c>
      <c r="DV51" s="7">
        <v>23950.32</v>
      </c>
      <c r="DW51" s="53">
        <v>67604.62</v>
      </c>
      <c r="DX51" s="7">
        <v>29363.759999999998</v>
      </c>
      <c r="DY51" s="7">
        <v>1799.19</v>
      </c>
      <c r="DZ51" s="7">
        <v>1170</v>
      </c>
      <c r="EA51" s="7">
        <v>0</v>
      </c>
      <c r="EB51" s="7">
        <v>0</v>
      </c>
      <c r="EC51" s="7">
        <v>0</v>
      </c>
      <c r="ED51" s="7">
        <v>-42139.19</v>
      </c>
      <c r="EE51" s="7">
        <v>202003.67</v>
      </c>
      <c r="EF51" s="7">
        <v>75316.179999999993</v>
      </c>
      <c r="EG51" s="7">
        <v>1848.19</v>
      </c>
      <c r="EH51" s="7">
        <v>13547.98</v>
      </c>
      <c r="EI51" s="7">
        <v>34453.86</v>
      </c>
      <c r="EJ51" s="53">
        <v>287999.88</v>
      </c>
      <c r="EK51" s="7">
        <v>1200.58</v>
      </c>
      <c r="EL51" s="7">
        <v>0</v>
      </c>
      <c r="EM51" s="7">
        <v>123395.5</v>
      </c>
      <c r="EN51" s="53">
        <v>124596.08</v>
      </c>
      <c r="EO51" s="7">
        <v>43471.05</v>
      </c>
    </row>
    <row r="52" spans="1:145" x14ac:dyDescent="0.25">
      <c r="A52" s="32" t="s">
        <v>49</v>
      </c>
      <c r="C52" s="46">
        <v>258668.28</v>
      </c>
      <c r="D52" s="7">
        <v>5934.57</v>
      </c>
      <c r="E52" s="7">
        <v>2139.29</v>
      </c>
      <c r="F52" s="7">
        <v>80635.28</v>
      </c>
      <c r="G52" s="53">
        <v>88709.14</v>
      </c>
      <c r="H52" s="7">
        <v>78509.899999999994</v>
      </c>
      <c r="I52" s="7">
        <v>410748.11</v>
      </c>
      <c r="J52" s="7">
        <v>68162.960000000006</v>
      </c>
      <c r="K52" s="7">
        <v>0</v>
      </c>
      <c r="L52" s="7">
        <v>0</v>
      </c>
      <c r="M52" s="7">
        <v>0</v>
      </c>
      <c r="N52" s="7">
        <v>0</v>
      </c>
      <c r="O52" s="7">
        <v>0</v>
      </c>
      <c r="P52" s="7">
        <v>0</v>
      </c>
      <c r="Q52" s="7">
        <v>0</v>
      </c>
      <c r="R52" s="7">
        <v>7211.73</v>
      </c>
      <c r="S52" s="7">
        <v>0</v>
      </c>
      <c r="T52" s="53">
        <v>486122.8</v>
      </c>
      <c r="U52" s="7">
        <v>0</v>
      </c>
      <c r="V52" s="7">
        <v>0</v>
      </c>
      <c r="W52" s="7">
        <v>0</v>
      </c>
      <c r="X52" s="53">
        <v>0</v>
      </c>
      <c r="Y52" s="7">
        <v>42249.42</v>
      </c>
      <c r="Z52" s="4"/>
      <c r="AA52" s="46">
        <v>191615.85</v>
      </c>
      <c r="AB52" s="7">
        <v>5957.78</v>
      </c>
      <c r="AC52" s="7">
        <v>67781.45</v>
      </c>
      <c r="AD52" s="7">
        <v>0</v>
      </c>
      <c r="AE52" s="53">
        <v>73739.23</v>
      </c>
      <c r="AF52" s="7">
        <v>84329.7</v>
      </c>
      <c r="AG52" s="7">
        <v>342823.34</v>
      </c>
      <c r="AH52" s="7">
        <v>79023.13</v>
      </c>
      <c r="AI52" s="7">
        <v>0</v>
      </c>
      <c r="AJ52" s="7">
        <v>10044.870000000001</v>
      </c>
      <c r="AK52" s="7">
        <v>0</v>
      </c>
      <c r="AL52" s="7">
        <v>1859.59</v>
      </c>
      <c r="AM52" s="7">
        <v>0</v>
      </c>
      <c r="AN52" s="7">
        <v>0</v>
      </c>
      <c r="AO52" s="7">
        <v>0</v>
      </c>
      <c r="AP52" s="7">
        <v>0</v>
      </c>
      <c r="AQ52" s="7">
        <v>0</v>
      </c>
      <c r="AR52" s="53">
        <v>433750.93</v>
      </c>
      <c r="AS52" s="7">
        <v>0</v>
      </c>
      <c r="AT52" s="7">
        <v>0</v>
      </c>
      <c r="AU52" s="7">
        <v>0</v>
      </c>
      <c r="AV52" s="53">
        <v>0</v>
      </c>
      <c r="AW52" s="7">
        <v>39057.93</v>
      </c>
      <c r="AX52" s="4"/>
      <c r="AY52" s="46">
        <v>199315.16</v>
      </c>
      <c r="AZ52" s="7">
        <v>7726.56</v>
      </c>
      <c r="BA52" s="7">
        <v>57491.89</v>
      </c>
      <c r="BB52" s="7">
        <v>31101.8</v>
      </c>
      <c r="BC52" s="53">
        <v>96320.25</v>
      </c>
      <c r="BD52" s="7">
        <v>88046.22</v>
      </c>
      <c r="BE52" s="7">
        <v>388206.43</v>
      </c>
      <c r="BF52" s="7">
        <v>73389.210000000006</v>
      </c>
      <c r="BG52" s="7">
        <v>0</v>
      </c>
      <c r="BH52" s="7">
        <v>5971.8</v>
      </c>
      <c r="BI52" s="7">
        <v>0</v>
      </c>
      <c r="BJ52" s="7">
        <v>1343.28</v>
      </c>
      <c r="BK52" s="7">
        <v>0</v>
      </c>
      <c r="BL52" s="7">
        <v>0</v>
      </c>
      <c r="BM52" s="7">
        <v>0</v>
      </c>
      <c r="BN52" s="7">
        <v>0</v>
      </c>
      <c r="BO52" s="7">
        <v>0</v>
      </c>
      <c r="BP52" s="53">
        <v>468910.72</v>
      </c>
      <c r="BQ52" s="7">
        <v>0</v>
      </c>
      <c r="BR52" s="7">
        <v>0</v>
      </c>
      <c r="BS52" s="7">
        <v>0</v>
      </c>
      <c r="BT52" s="53">
        <v>0</v>
      </c>
      <c r="BU52" s="7">
        <v>25076.959999999999</v>
      </c>
      <c r="BV52" s="4"/>
      <c r="BW52" s="46">
        <v>201990.22</v>
      </c>
      <c r="BX52" s="7">
        <v>6804.74</v>
      </c>
      <c r="BY52" s="7">
        <v>65888.17</v>
      </c>
      <c r="BZ52" s="7">
        <v>12428.6</v>
      </c>
      <c r="CA52" s="53">
        <v>85121.51</v>
      </c>
      <c r="CB52" s="7">
        <v>66665.56</v>
      </c>
      <c r="CC52" s="7">
        <v>411775.84</v>
      </c>
      <c r="CD52" s="7">
        <v>83270.740000000005</v>
      </c>
      <c r="CE52" s="7">
        <v>0</v>
      </c>
      <c r="CF52" s="7">
        <v>5178.87</v>
      </c>
      <c r="CG52" s="7">
        <v>0</v>
      </c>
      <c r="CH52" s="7">
        <v>1113.28</v>
      </c>
      <c r="CI52" s="7">
        <v>0</v>
      </c>
      <c r="CJ52" s="7">
        <v>0</v>
      </c>
      <c r="CK52" s="7">
        <v>0</v>
      </c>
      <c r="CL52" s="7">
        <v>0</v>
      </c>
      <c r="CM52" s="7">
        <v>0</v>
      </c>
      <c r="CN52" s="53">
        <v>501338.73</v>
      </c>
      <c r="CO52" s="7">
        <v>0</v>
      </c>
      <c r="CP52" s="7">
        <v>0</v>
      </c>
      <c r="CQ52" s="7">
        <v>0</v>
      </c>
      <c r="CR52" s="53">
        <v>0</v>
      </c>
      <c r="CS52" s="7">
        <v>46569.64</v>
      </c>
      <c r="CT52" s="4"/>
      <c r="CU52" s="46">
        <v>190116.11</v>
      </c>
      <c r="CV52" s="7">
        <v>5047.49</v>
      </c>
      <c r="CW52" s="7">
        <v>58086.09</v>
      </c>
      <c r="CX52" s="7">
        <v>2526.33</v>
      </c>
      <c r="CY52" s="53">
        <v>65659.91</v>
      </c>
      <c r="CZ52" s="7">
        <v>66846.36</v>
      </c>
      <c r="DA52" s="7">
        <v>389732.92</v>
      </c>
      <c r="DB52" s="7">
        <v>100256.45</v>
      </c>
      <c r="DC52" s="7">
        <v>0</v>
      </c>
      <c r="DD52" s="7">
        <v>6008.45</v>
      </c>
      <c r="DE52" s="7">
        <v>0</v>
      </c>
      <c r="DF52" s="7">
        <v>1113.28</v>
      </c>
      <c r="DG52" s="7">
        <v>0</v>
      </c>
      <c r="DH52" s="7">
        <v>0</v>
      </c>
      <c r="DI52" s="7">
        <v>0</v>
      </c>
      <c r="DJ52" s="7">
        <v>0</v>
      </c>
      <c r="DK52" s="7">
        <v>0</v>
      </c>
      <c r="DL52" s="53">
        <v>497111.1</v>
      </c>
      <c r="DM52" s="7">
        <v>0</v>
      </c>
      <c r="DN52" s="7">
        <v>0</v>
      </c>
      <c r="DO52" s="7">
        <v>0</v>
      </c>
      <c r="DP52" s="53">
        <v>0</v>
      </c>
      <c r="DQ52" s="7">
        <v>46434.84</v>
      </c>
      <c r="DR52" s="4"/>
      <c r="DS52" s="46">
        <v>195198.68</v>
      </c>
      <c r="DT52" s="7">
        <v>5898.32</v>
      </c>
      <c r="DU52" s="7">
        <v>57918.720000000001</v>
      </c>
      <c r="DV52" s="7">
        <v>2387.75</v>
      </c>
      <c r="DW52" s="53">
        <v>66204.789999999994</v>
      </c>
      <c r="DX52" s="7">
        <v>53266.559999999998</v>
      </c>
      <c r="DY52" s="7">
        <v>423995.58</v>
      </c>
      <c r="DZ52" s="7">
        <v>83493.17</v>
      </c>
      <c r="EA52" s="7">
        <v>0</v>
      </c>
      <c r="EB52" s="7">
        <v>5097</v>
      </c>
      <c r="EC52" s="7">
        <v>0</v>
      </c>
      <c r="ED52" s="7">
        <v>1113.28</v>
      </c>
      <c r="EE52" s="7">
        <v>0</v>
      </c>
      <c r="EF52" s="7">
        <v>0</v>
      </c>
      <c r="EG52" s="7">
        <v>0</v>
      </c>
      <c r="EH52" s="7">
        <v>0</v>
      </c>
      <c r="EI52" s="7">
        <v>0</v>
      </c>
      <c r="EJ52" s="53">
        <v>513699.03</v>
      </c>
      <c r="EK52" s="7">
        <v>0</v>
      </c>
      <c r="EL52" s="7">
        <v>0</v>
      </c>
      <c r="EM52" s="7">
        <v>0</v>
      </c>
      <c r="EN52" s="53">
        <v>0</v>
      </c>
      <c r="EO52" s="7">
        <v>40856.980000000003</v>
      </c>
    </row>
    <row r="53" spans="1:145" x14ac:dyDescent="0.25">
      <c r="A53" s="32" t="s">
        <v>50</v>
      </c>
      <c r="C53" s="46">
        <v>1776212.15</v>
      </c>
      <c r="D53" s="7">
        <v>284427.78000000003</v>
      </c>
      <c r="E53" s="7">
        <v>136232.38</v>
      </c>
      <c r="F53" s="7">
        <v>50980.46</v>
      </c>
      <c r="G53" s="53">
        <v>471640.62</v>
      </c>
      <c r="H53" s="7">
        <v>1050986.74</v>
      </c>
      <c r="I53" s="7">
        <v>86860.2</v>
      </c>
      <c r="J53" s="7">
        <v>464192.99</v>
      </c>
      <c r="K53" s="7">
        <v>33071.74</v>
      </c>
      <c r="L53" s="7">
        <v>10318.92</v>
      </c>
      <c r="M53" s="7">
        <v>0</v>
      </c>
      <c r="N53" s="7">
        <v>0</v>
      </c>
      <c r="O53" s="7">
        <v>1711358.52</v>
      </c>
      <c r="P53" s="7">
        <v>541728.6</v>
      </c>
      <c r="Q53" s="7">
        <v>19605.23</v>
      </c>
      <c r="R53" s="7">
        <v>40272.65</v>
      </c>
      <c r="S53" s="7">
        <v>344553.7</v>
      </c>
      <c r="T53" s="53">
        <v>3251962.55</v>
      </c>
      <c r="U53" s="7">
        <v>0</v>
      </c>
      <c r="V53" s="7">
        <v>140402.19</v>
      </c>
      <c r="W53" s="7">
        <v>187128.03</v>
      </c>
      <c r="X53" s="53">
        <v>327530.21999999997</v>
      </c>
      <c r="Y53" s="7">
        <v>302474.27</v>
      </c>
      <c r="Z53" s="4"/>
      <c r="AA53" s="46">
        <v>1761802.85</v>
      </c>
      <c r="AB53" s="7">
        <v>282250.98</v>
      </c>
      <c r="AC53" s="7">
        <v>172995.81</v>
      </c>
      <c r="AD53" s="7">
        <v>42006.83</v>
      </c>
      <c r="AE53" s="53">
        <v>497253.62</v>
      </c>
      <c r="AF53" s="7">
        <v>838943.37</v>
      </c>
      <c r="AG53" s="7">
        <v>117740.06</v>
      </c>
      <c r="AH53" s="7">
        <v>625086.6</v>
      </c>
      <c r="AI53" s="7">
        <v>70312.69</v>
      </c>
      <c r="AJ53" s="7">
        <v>50117.39</v>
      </c>
      <c r="AK53" s="7">
        <v>0</v>
      </c>
      <c r="AL53" s="7">
        <v>0</v>
      </c>
      <c r="AM53" s="7">
        <v>1692524.05</v>
      </c>
      <c r="AN53" s="7">
        <v>543023.86</v>
      </c>
      <c r="AO53" s="7">
        <v>14096.81</v>
      </c>
      <c r="AP53" s="7">
        <v>149656.32999999999</v>
      </c>
      <c r="AQ53" s="7">
        <v>253121</v>
      </c>
      <c r="AR53" s="53">
        <v>3515678.79</v>
      </c>
      <c r="AS53" s="7">
        <v>0</v>
      </c>
      <c r="AT53" s="7">
        <v>219937.52</v>
      </c>
      <c r="AU53" s="7">
        <v>195548.56</v>
      </c>
      <c r="AV53" s="53">
        <v>415486.08</v>
      </c>
      <c r="AW53" s="7">
        <v>363319.37</v>
      </c>
      <c r="AX53" s="4"/>
      <c r="AY53" s="46">
        <v>1478069.57</v>
      </c>
      <c r="AZ53" s="7">
        <v>288559.38</v>
      </c>
      <c r="BA53" s="7">
        <v>261969.4</v>
      </c>
      <c r="BB53" s="7">
        <v>42847.3</v>
      </c>
      <c r="BC53" s="53">
        <v>593376.07999999996</v>
      </c>
      <c r="BD53" s="7">
        <v>825184.63</v>
      </c>
      <c r="BE53" s="7">
        <v>243811.42</v>
      </c>
      <c r="BF53" s="7">
        <v>936317.35</v>
      </c>
      <c r="BG53" s="7">
        <v>20282.849999999999</v>
      </c>
      <c r="BH53" s="7">
        <v>8334.01</v>
      </c>
      <c r="BI53" s="7">
        <v>0</v>
      </c>
      <c r="BJ53" s="7">
        <v>0</v>
      </c>
      <c r="BK53" s="7">
        <v>1216914.02</v>
      </c>
      <c r="BL53" s="7">
        <v>664692.53</v>
      </c>
      <c r="BM53" s="7">
        <v>34474.51</v>
      </c>
      <c r="BN53" s="7">
        <v>125924.74</v>
      </c>
      <c r="BO53" s="7">
        <v>299934.87</v>
      </c>
      <c r="BP53" s="53">
        <v>3550686.3</v>
      </c>
      <c r="BQ53" s="7">
        <v>0</v>
      </c>
      <c r="BR53" s="7">
        <v>178042.91</v>
      </c>
      <c r="BS53" s="7">
        <v>158792.67000000001</v>
      </c>
      <c r="BT53" s="53">
        <v>336835.58</v>
      </c>
      <c r="BU53" s="7">
        <v>363747.23</v>
      </c>
      <c r="BV53" s="4"/>
      <c r="BW53" s="46">
        <v>1497883.86</v>
      </c>
      <c r="BX53" s="7">
        <v>238813.17</v>
      </c>
      <c r="BY53" s="7">
        <v>181503.3</v>
      </c>
      <c r="BZ53" s="7">
        <v>61724.11</v>
      </c>
      <c r="CA53" s="53">
        <v>482040.58</v>
      </c>
      <c r="CB53" s="7">
        <v>899493.88</v>
      </c>
      <c r="CC53" s="7">
        <v>62268.72</v>
      </c>
      <c r="CD53" s="7">
        <v>603625.78</v>
      </c>
      <c r="CE53" s="7">
        <v>7408.26</v>
      </c>
      <c r="CF53" s="7">
        <v>5866.87</v>
      </c>
      <c r="CG53" s="7">
        <v>0</v>
      </c>
      <c r="CH53" s="7">
        <v>0</v>
      </c>
      <c r="CI53" s="7">
        <v>957409.74</v>
      </c>
      <c r="CJ53" s="7">
        <v>550449.96</v>
      </c>
      <c r="CK53" s="7">
        <v>17245.22</v>
      </c>
      <c r="CL53" s="7">
        <v>173324.04</v>
      </c>
      <c r="CM53" s="7">
        <v>283785.34000000003</v>
      </c>
      <c r="CN53" s="53">
        <v>2661383.9300000002</v>
      </c>
      <c r="CO53" s="7">
        <v>0</v>
      </c>
      <c r="CP53" s="7">
        <v>134765.24</v>
      </c>
      <c r="CQ53" s="7">
        <v>194009.9</v>
      </c>
      <c r="CR53" s="53">
        <v>328775.14</v>
      </c>
      <c r="CS53" s="7">
        <v>548850.49</v>
      </c>
      <c r="CT53" s="4"/>
      <c r="CU53" s="46">
        <v>1422311.82</v>
      </c>
      <c r="CV53" s="7">
        <v>232068.67</v>
      </c>
      <c r="CW53" s="7">
        <v>134654.76999999999</v>
      </c>
      <c r="CX53" s="7">
        <v>73254.83</v>
      </c>
      <c r="CY53" s="53">
        <v>439978.27</v>
      </c>
      <c r="CZ53" s="7">
        <v>951433.4</v>
      </c>
      <c r="DA53" s="7">
        <v>73423.570000000007</v>
      </c>
      <c r="DB53" s="7">
        <v>637011.26</v>
      </c>
      <c r="DC53" s="7">
        <v>2898.11</v>
      </c>
      <c r="DD53" s="7">
        <v>3754.7</v>
      </c>
      <c r="DE53" s="7">
        <v>0</v>
      </c>
      <c r="DF53" s="7">
        <v>0</v>
      </c>
      <c r="DG53" s="7">
        <v>1106467.1299999999</v>
      </c>
      <c r="DH53" s="7">
        <v>443102.28</v>
      </c>
      <c r="DI53" s="7">
        <v>4596.8100000000004</v>
      </c>
      <c r="DJ53" s="7">
        <v>316918.34000000003</v>
      </c>
      <c r="DK53" s="7">
        <v>323699.03000000003</v>
      </c>
      <c r="DL53" s="53">
        <v>2911871.23</v>
      </c>
      <c r="DM53" s="7">
        <v>0</v>
      </c>
      <c r="DN53" s="7">
        <v>123081.78</v>
      </c>
      <c r="DO53" s="7">
        <v>118087.22</v>
      </c>
      <c r="DP53" s="53">
        <v>241169</v>
      </c>
      <c r="DQ53" s="7">
        <v>295238.24</v>
      </c>
      <c r="DR53" s="4"/>
      <c r="DS53" s="46">
        <v>1601709.6</v>
      </c>
      <c r="DT53" s="7">
        <v>231010.88</v>
      </c>
      <c r="DU53" s="7">
        <v>149502.18</v>
      </c>
      <c r="DV53" s="7">
        <v>48301.03</v>
      </c>
      <c r="DW53" s="53">
        <v>428814.09</v>
      </c>
      <c r="DX53" s="7">
        <v>2368115.7000000002</v>
      </c>
      <c r="DY53" s="7">
        <v>139953.69</v>
      </c>
      <c r="DZ53" s="7">
        <v>825628.01</v>
      </c>
      <c r="EA53" s="7">
        <v>49102.98</v>
      </c>
      <c r="EB53" s="7">
        <v>55495.74</v>
      </c>
      <c r="EC53" s="7">
        <v>0</v>
      </c>
      <c r="ED53" s="7">
        <v>0</v>
      </c>
      <c r="EE53" s="7">
        <v>2030698.15</v>
      </c>
      <c r="EF53" s="7">
        <v>501884.57</v>
      </c>
      <c r="EG53" s="7">
        <v>12628.03</v>
      </c>
      <c r="EH53" s="7">
        <v>175905.59</v>
      </c>
      <c r="EI53" s="7">
        <v>376190.81</v>
      </c>
      <c r="EJ53" s="53">
        <v>4167487.57</v>
      </c>
      <c r="EK53" s="7">
        <v>0</v>
      </c>
      <c r="EL53" s="7">
        <v>100245.85</v>
      </c>
      <c r="EM53" s="7">
        <v>197295.98</v>
      </c>
      <c r="EN53" s="53">
        <v>297541.83</v>
      </c>
      <c r="EO53" s="7">
        <v>440804.53</v>
      </c>
    </row>
    <row r="54" spans="1:145" x14ac:dyDescent="0.25">
      <c r="A54" s="32" t="s">
        <v>51</v>
      </c>
      <c r="C54" s="46">
        <v>458707.19</v>
      </c>
      <c r="D54" s="7">
        <v>48033.8</v>
      </c>
      <c r="E54" s="7">
        <v>78123.460000000006</v>
      </c>
      <c r="F54" s="7">
        <v>20.69</v>
      </c>
      <c r="G54" s="53">
        <v>126177.95</v>
      </c>
      <c r="H54" s="7">
        <v>5019.82</v>
      </c>
      <c r="I54" s="7">
        <v>9845</v>
      </c>
      <c r="J54" s="7">
        <v>8155.16</v>
      </c>
      <c r="K54" s="7">
        <v>2870</v>
      </c>
      <c r="L54" s="7">
        <v>4810.2</v>
      </c>
      <c r="M54" s="7">
        <v>0</v>
      </c>
      <c r="N54" s="7">
        <v>5065.38</v>
      </c>
      <c r="O54" s="7">
        <v>12302.32</v>
      </c>
      <c r="P54" s="7">
        <v>17700.939999999999</v>
      </c>
      <c r="Q54" s="7">
        <v>0</v>
      </c>
      <c r="R54" s="7">
        <v>6980.77</v>
      </c>
      <c r="S54" s="7">
        <v>23726.37</v>
      </c>
      <c r="T54" s="53">
        <v>91456.14</v>
      </c>
      <c r="U54" s="7">
        <v>1169</v>
      </c>
      <c r="V54" s="7">
        <v>17516.54</v>
      </c>
      <c r="W54" s="7">
        <v>1064.73</v>
      </c>
      <c r="X54" s="53">
        <v>19750.27</v>
      </c>
      <c r="Y54" s="7">
        <v>23555.119999999999</v>
      </c>
      <c r="Z54" s="4"/>
      <c r="AA54" s="46">
        <v>463599.52</v>
      </c>
      <c r="AB54" s="7">
        <v>67928.77</v>
      </c>
      <c r="AC54" s="7">
        <v>53468.07</v>
      </c>
      <c r="AD54" s="7">
        <v>1799.54</v>
      </c>
      <c r="AE54" s="53">
        <v>123196.38</v>
      </c>
      <c r="AF54" s="7">
        <v>61420.94</v>
      </c>
      <c r="AG54" s="7">
        <v>6511.26</v>
      </c>
      <c r="AH54" s="7">
        <v>8553.84</v>
      </c>
      <c r="AI54" s="7">
        <v>1994.23</v>
      </c>
      <c r="AJ54" s="7">
        <v>1587.39</v>
      </c>
      <c r="AK54" s="7">
        <v>0</v>
      </c>
      <c r="AL54" s="7">
        <v>10906.06</v>
      </c>
      <c r="AM54" s="7">
        <v>32248.73</v>
      </c>
      <c r="AN54" s="7">
        <v>22505.97</v>
      </c>
      <c r="AO54" s="7">
        <v>0</v>
      </c>
      <c r="AP54" s="7">
        <v>5895.18</v>
      </c>
      <c r="AQ54" s="7">
        <v>15092.09</v>
      </c>
      <c r="AR54" s="53">
        <v>105294.75</v>
      </c>
      <c r="AS54" s="7">
        <v>2377.98</v>
      </c>
      <c r="AT54" s="7">
        <v>23132.29</v>
      </c>
      <c r="AU54" s="7">
        <v>165.2</v>
      </c>
      <c r="AV54" s="53">
        <v>25675.47</v>
      </c>
      <c r="AW54" s="7">
        <v>15651.43</v>
      </c>
      <c r="AX54" s="4"/>
      <c r="AY54" s="46">
        <v>499961.81</v>
      </c>
      <c r="AZ54" s="7">
        <v>41091.32</v>
      </c>
      <c r="BA54" s="7">
        <v>6562.49</v>
      </c>
      <c r="BB54" s="7">
        <v>14739.14</v>
      </c>
      <c r="BC54" s="53">
        <v>62392.95</v>
      </c>
      <c r="BD54" s="7">
        <v>69376.960000000006</v>
      </c>
      <c r="BE54" s="7">
        <v>2084.39</v>
      </c>
      <c r="BF54" s="7">
        <v>805.51</v>
      </c>
      <c r="BG54" s="7">
        <v>750.93</v>
      </c>
      <c r="BH54" s="7">
        <v>269.20999999999998</v>
      </c>
      <c r="BI54" s="7">
        <v>0</v>
      </c>
      <c r="BJ54" s="7">
        <v>12014.36</v>
      </c>
      <c r="BK54" s="7">
        <v>23908.13</v>
      </c>
      <c r="BL54" s="7">
        <v>33437.449999999997</v>
      </c>
      <c r="BM54" s="7">
        <v>0</v>
      </c>
      <c r="BN54" s="7">
        <v>16380.25</v>
      </c>
      <c r="BO54" s="7">
        <v>26797.65</v>
      </c>
      <c r="BP54" s="53">
        <v>116447.88</v>
      </c>
      <c r="BQ54" s="7">
        <v>205.65</v>
      </c>
      <c r="BR54" s="7">
        <v>19119.810000000001</v>
      </c>
      <c r="BS54" s="7">
        <v>680.21</v>
      </c>
      <c r="BT54" s="53">
        <v>20005.669999999998</v>
      </c>
      <c r="BU54" s="7">
        <v>16140.92</v>
      </c>
      <c r="BV54" s="4"/>
      <c r="BW54" s="46">
        <v>518520.73</v>
      </c>
      <c r="BX54" s="7">
        <v>90570.71</v>
      </c>
      <c r="BY54" s="7">
        <v>7285.47</v>
      </c>
      <c r="BZ54" s="7">
        <v>7529.41</v>
      </c>
      <c r="CA54" s="53">
        <v>105385.59</v>
      </c>
      <c r="CB54" s="7">
        <v>66549.600000000006</v>
      </c>
      <c r="CC54" s="7">
        <v>1378.49</v>
      </c>
      <c r="CD54" s="7">
        <v>1309.56</v>
      </c>
      <c r="CE54" s="7">
        <v>0</v>
      </c>
      <c r="CF54" s="7">
        <v>0</v>
      </c>
      <c r="CG54" s="7">
        <v>0</v>
      </c>
      <c r="CH54" s="7">
        <v>27288.06</v>
      </c>
      <c r="CI54" s="7">
        <v>53313.69</v>
      </c>
      <c r="CJ54" s="7">
        <v>23686.05</v>
      </c>
      <c r="CK54" s="7">
        <v>0</v>
      </c>
      <c r="CL54" s="7">
        <v>28406.23</v>
      </c>
      <c r="CM54" s="7">
        <v>15173.35</v>
      </c>
      <c r="CN54" s="53">
        <v>150555.43</v>
      </c>
      <c r="CO54" s="7">
        <v>0</v>
      </c>
      <c r="CP54" s="7">
        <v>12714.85</v>
      </c>
      <c r="CQ54" s="7">
        <v>1052.0899999999999</v>
      </c>
      <c r="CR54" s="53">
        <v>13766.94</v>
      </c>
      <c r="CS54" s="7">
        <v>26521.599999999999</v>
      </c>
      <c r="CT54" s="4"/>
      <c r="CU54" s="46">
        <v>373359.38</v>
      </c>
      <c r="CV54" s="7">
        <v>65430.25</v>
      </c>
      <c r="CW54" s="7">
        <v>11993.2</v>
      </c>
      <c r="CX54" s="7">
        <v>5337.12</v>
      </c>
      <c r="CY54" s="53">
        <v>82760.570000000007</v>
      </c>
      <c r="CZ54" s="7">
        <v>43676.66</v>
      </c>
      <c r="DA54" s="7">
        <v>3033.95</v>
      </c>
      <c r="DB54" s="7">
        <v>1764.31</v>
      </c>
      <c r="DC54" s="7">
        <v>0</v>
      </c>
      <c r="DD54" s="7">
        <v>0</v>
      </c>
      <c r="DE54" s="7">
        <v>0</v>
      </c>
      <c r="DF54" s="7">
        <v>15856.12</v>
      </c>
      <c r="DG54" s="7">
        <v>39049.15</v>
      </c>
      <c r="DH54" s="7">
        <v>31283.35</v>
      </c>
      <c r="DI54" s="7">
        <v>0</v>
      </c>
      <c r="DJ54" s="7">
        <v>16744.12</v>
      </c>
      <c r="DK54" s="7">
        <v>11692.92</v>
      </c>
      <c r="DL54" s="53">
        <v>119423.92</v>
      </c>
      <c r="DM54" s="7">
        <v>125</v>
      </c>
      <c r="DN54" s="7">
        <v>16405.88</v>
      </c>
      <c r="DO54" s="7">
        <v>0</v>
      </c>
      <c r="DP54" s="53">
        <v>16530.88</v>
      </c>
      <c r="DQ54" s="7">
        <v>9442.0400000000009</v>
      </c>
      <c r="DR54" s="4"/>
      <c r="DS54" s="46">
        <v>423626.32</v>
      </c>
      <c r="DT54" s="7">
        <v>63583.76</v>
      </c>
      <c r="DU54" s="7">
        <v>4068.88</v>
      </c>
      <c r="DV54" s="7">
        <v>537.9</v>
      </c>
      <c r="DW54" s="53">
        <v>68190.539999999994</v>
      </c>
      <c r="DX54" s="7">
        <v>43324.54</v>
      </c>
      <c r="DY54" s="7">
        <v>1070.06</v>
      </c>
      <c r="DZ54" s="7">
        <v>1116.82</v>
      </c>
      <c r="EA54" s="7">
        <v>0</v>
      </c>
      <c r="EB54" s="7">
        <v>0</v>
      </c>
      <c r="EC54" s="7">
        <v>0</v>
      </c>
      <c r="ED54" s="7">
        <v>12456.73</v>
      </c>
      <c r="EE54" s="7">
        <v>32178.16</v>
      </c>
      <c r="EF54" s="7">
        <v>22098.36</v>
      </c>
      <c r="EG54" s="7">
        <v>0</v>
      </c>
      <c r="EH54" s="7">
        <v>26360.959999999999</v>
      </c>
      <c r="EI54" s="7">
        <v>12303.27</v>
      </c>
      <c r="EJ54" s="53">
        <v>107584.36</v>
      </c>
      <c r="EK54" s="7">
        <v>0</v>
      </c>
      <c r="EL54" s="7">
        <v>20826.990000000002</v>
      </c>
      <c r="EM54" s="7">
        <v>30.96</v>
      </c>
      <c r="EN54" s="53">
        <v>20857.95</v>
      </c>
      <c r="EO54" s="7">
        <v>6670.64</v>
      </c>
    </row>
    <row r="55" spans="1:145" x14ac:dyDescent="0.25">
      <c r="A55" s="32" t="s">
        <v>52</v>
      </c>
      <c r="C55" s="46">
        <v>10125184.01</v>
      </c>
      <c r="D55" s="7">
        <v>3872325.23</v>
      </c>
      <c r="E55" s="7">
        <v>617716.30000000005</v>
      </c>
      <c r="F55" s="7">
        <v>0</v>
      </c>
      <c r="G55" s="53">
        <v>4490041.53</v>
      </c>
      <c r="H55" s="7">
        <v>3331822.04</v>
      </c>
      <c r="I55" s="7">
        <v>740680.14</v>
      </c>
      <c r="J55" s="7">
        <v>1441347.21</v>
      </c>
      <c r="K55" s="7">
        <v>529753.29</v>
      </c>
      <c r="L55" s="7">
        <v>2470332.0699999998</v>
      </c>
      <c r="M55" s="7">
        <v>0</v>
      </c>
      <c r="N55" s="7">
        <v>0</v>
      </c>
      <c r="O55" s="7">
        <v>16295974.07</v>
      </c>
      <c r="P55" s="7">
        <v>242870.33</v>
      </c>
      <c r="Q55" s="7">
        <v>3879.61</v>
      </c>
      <c r="R55" s="7">
        <v>7525323.8099999996</v>
      </c>
      <c r="S55" s="7">
        <v>3919.2</v>
      </c>
      <c r="T55" s="53">
        <v>29254079.73</v>
      </c>
      <c r="U55" s="7">
        <v>2624502.62</v>
      </c>
      <c r="V55" s="7">
        <v>5712911.8600000003</v>
      </c>
      <c r="W55" s="7">
        <v>3125251.02</v>
      </c>
      <c r="X55" s="53">
        <v>11462665.5</v>
      </c>
      <c r="Y55" s="7">
        <v>512564.41</v>
      </c>
      <c r="Z55" s="4"/>
      <c r="AA55" s="46">
        <v>9626222.2899999991</v>
      </c>
      <c r="AB55" s="7">
        <v>4349216.03</v>
      </c>
      <c r="AC55" s="7">
        <v>844092.84</v>
      </c>
      <c r="AD55" s="7">
        <v>0</v>
      </c>
      <c r="AE55" s="53">
        <v>5193308.87</v>
      </c>
      <c r="AF55" s="7">
        <v>3309297.2</v>
      </c>
      <c r="AG55" s="7">
        <v>559171.06999999995</v>
      </c>
      <c r="AH55" s="7">
        <v>2442860.4500000002</v>
      </c>
      <c r="AI55" s="7">
        <v>633762.93000000005</v>
      </c>
      <c r="AJ55" s="7">
        <v>2701800.73</v>
      </c>
      <c r="AK55" s="7">
        <v>0</v>
      </c>
      <c r="AL55" s="7">
        <v>0</v>
      </c>
      <c r="AM55" s="7">
        <v>22912643.18</v>
      </c>
      <c r="AN55" s="7">
        <v>293613.61</v>
      </c>
      <c r="AO55" s="7">
        <v>12200.53</v>
      </c>
      <c r="AP55" s="7">
        <v>6429793.0800000001</v>
      </c>
      <c r="AQ55" s="7">
        <v>8874.1</v>
      </c>
      <c r="AR55" s="53">
        <v>35994719.68</v>
      </c>
      <c r="AS55" s="7">
        <v>2950452.5</v>
      </c>
      <c r="AT55" s="7">
        <v>5721841.9000000004</v>
      </c>
      <c r="AU55" s="7">
        <v>4106595.2</v>
      </c>
      <c r="AV55" s="53">
        <v>12778889.6</v>
      </c>
      <c r="AW55" s="7">
        <v>580619.5</v>
      </c>
      <c r="AX55" s="4"/>
      <c r="AY55" s="46">
        <v>16632507.34</v>
      </c>
      <c r="AZ55" s="7">
        <v>3788141.56</v>
      </c>
      <c r="BA55" s="7">
        <v>1711326.96</v>
      </c>
      <c r="BB55" s="7">
        <v>56750.22</v>
      </c>
      <c r="BC55" s="53">
        <v>5556218.7400000002</v>
      </c>
      <c r="BD55" s="7">
        <v>2826186.54</v>
      </c>
      <c r="BE55" s="7">
        <v>561246.53</v>
      </c>
      <c r="BF55" s="7">
        <v>3371955.51</v>
      </c>
      <c r="BG55" s="7">
        <v>994679.55</v>
      </c>
      <c r="BH55" s="7">
        <v>2897501.89</v>
      </c>
      <c r="BI55" s="7">
        <v>0</v>
      </c>
      <c r="BJ55" s="7">
        <v>0</v>
      </c>
      <c r="BK55" s="7">
        <v>4937838.6900000004</v>
      </c>
      <c r="BL55" s="7">
        <v>341159.75</v>
      </c>
      <c r="BM55" s="7">
        <v>1651640.37</v>
      </c>
      <c r="BN55" s="7">
        <v>7094971.8899999997</v>
      </c>
      <c r="BO55" s="7">
        <v>17968.66</v>
      </c>
      <c r="BP55" s="53">
        <v>21868962.84</v>
      </c>
      <c r="BQ55" s="7">
        <v>3519103.81</v>
      </c>
      <c r="BR55" s="7">
        <v>2922216.36</v>
      </c>
      <c r="BS55" s="7">
        <v>1609523.21</v>
      </c>
      <c r="BT55" s="53">
        <v>8050843.3799999999</v>
      </c>
      <c r="BU55" s="7">
        <v>1160860</v>
      </c>
      <c r="BV55" s="4"/>
      <c r="BW55" s="46">
        <v>22199865.82</v>
      </c>
      <c r="BX55" s="7">
        <v>4304944.92</v>
      </c>
      <c r="BY55" s="7">
        <v>1350896.6</v>
      </c>
      <c r="BZ55" s="7">
        <v>0</v>
      </c>
      <c r="CA55" s="53">
        <v>5655841.5199999996</v>
      </c>
      <c r="CB55" s="7">
        <v>3229762.77</v>
      </c>
      <c r="CC55" s="7">
        <v>481004.53</v>
      </c>
      <c r="CD55" s="7">
        <v>2791211.88</v>
      </c>
      <c r="CE55" s="7">
        <v>576033.19999999995</v>
      </c>
      <c r="CF55" s="7">
        <v>2745920.03</v>
      </c>
      <c r="CG55" s="7">
        <v>0</v>
      </c>
      <c r="CH55" s="7">
        <v>0</v>
      </c>
      <c r="CI55" s="7">
        <v>5895745.1299999999</v>
      </c>
      <c r="CJ55" s="7">
        <v>273138</v>
      </c>
      <c r="CK55" s="7">
        <v>4149971.8</v>
      </c>
      <c r="CL55" s="7">
        <v>5559827.2999999998</v>
      </c>
      <c r="CM55" s="7">
        <v>790781.66</v>
      </c>
      <c r="CN55" s="53">
        <v>23263633.530000001</v>
      </c>
      <c r="CO55" s="7">
        <v>3916129.12</v>
      </c>
      <c r="CP55" s="7">
        <v>1844501.75</v>
      </c>
      <c r="CQ55" s="7">
        <v>727633.03</v>
      </c>
      <c r="CR55" s="53">
        <v>6488263.9000000004</v>
      </c>
      <c r="CS55" s="7">
        <v>2123331.73</v>
      </c>
      <c r="CT55" s="4"/>
      <c r="CU55" s="46">
        <v>21444340.620000001</v>
      </c>
      <c r="CV55" s="7">
        <v>4353011.97</v>
      </c>
      <c r="CW55" s="7">
        <v>303289.53000000003</v>
      </c>
      <c r="CX55" s="7">
        <v>0</v>
      </c>
      <c r="CY55" s="53">
        <v>4656301.5</v>
      </c>
      <c r="CZ55" s="7">
        <v>2082664.82</v>
      </c>
      <c r="DA55" s="7">
        <v>555556.12</v>
      </c>
      <c r="DB55" s="7">
        <v>2354489.67</v>
      </c>
      <c r="DC55" s="7">
        <v>660176.09</v>
      </c>
      <c r="DD55" s="7">
        <v>5054907.5599999996</v>
      </c>
      <c r="DE55" s="7">
        <v>0</v>
      </c>
      <c r="DF55" s="7">
        <v>0</v>
      </c>
      <c r="DG55" s="7">
        <v>4499659.28</v>
      </c>
      <c r="DH55" s="7">
        <v>430998.08</v>
      </c>
      <c r="DI55" s="7">
        <v>2545193.92</v>
      </c>
      <c r="DJ55" s="7">
        <v>9522953.3000000007</v>
      </c>
      <c r="DK55" s="7">
        <v>225937.96</v>
      </c>
      <c r="DL55" s="53">
        <v>25849871.98</v>
      </c>
      <c r="DM55" s="7">
        <v>4564504.0199999996</v>
      </c>
      <c r="DN55" s="7">
        <v>2767880.27</v>
      </c>
      <c r="DO55" s="7">
        <v>1854336.5</v>
      </c>
      <c r="DP55" s="53">
        <v>9186720.7899999991</v>
      </c>
      <c r="DQ55" s="7">
        <v>2102476.9500000002</v>
      </c>
      <c r="DR55" s="4"/>
      <c r="DS55" s="46">
        <v>24400610.210000001</v>
      </c>
      <c r="DT55" s="7">
        <v>4517280.42</v>
      </c>
      <c r="DU55" s="7">
        <v>335615.99</v>
      </c>
      <c r="DV55" s="7">
        <v>0</v>
      </c>
      <c r="DW55" s="53">
        <v>4852896.41</v>
      </c>
      <c r="DX55" s="7">
        <v>3431165.57</v>
      </c>
      <c r="DY55" s="7">
        <v>502350.74</v>
      </c>
      <c r="DZ55" s="7">
        <v>1524306.54</v>
      </c>
      <c r="EA55" s="7">
        <v>621245.91</v>
      </c>
      <c r="EB55" s="7">
        <v>5634732.6600000001</v>
      </c>
      <c r="EC55" s="7">
        <v>0</v>
      </c>
      <c r="ED55" s="7">
        <v>0</v>
      </c>
      <c r="EE55" s="7">
        <v>7291416.2599999998</v>
      </c>
      <c r="EF55" s="7">
        <v>619489.35</v>
      </c>
      <c r="EG55" s="7">
        <v>2092068.51</v>
      </c>
      <c r="EH55" s="7">
        <v>11161608.66</v>
      </c>
      <c r="EI55" s="7">
        <v>148791.72</v>
      </c>
      <c r="EJ55" s="53">
        <v>29596010.350000001</v>
      </c>
      <c r="EK55" s="7">
        <v>4796188.3600000003</v>
      </c>
      <c r="EL55" s="7">
        <v>2150365.7599999998</v>
      </c>
      <c r="EM55" s="7">
        <v>1655160.87</v>
      </c>
      <c r="EN55" s="53">
        <v>8601714.9900000002</v>
      </c>
      <c r="EO55" s="7">
        <v>1751461.01</v>
      </c>
    </row>
    <row r="56" spans="1:145" x14ac:dyDescent="0.25">
      <c r="A56" s="32" t="s">
        <v>53</v>
      </c>
      <c r="C56" s="46">
        <v>563998.9</v>
      </c>
      <c r="D56" s="7">
        <v>140234.68</v>
      </c>
      <c r="E56" s="7">
        <v>0</v>
      </c>
      <c r="F56" s="7">
        <v>42397.1</v>
      </c>
      <c r="G56" s="53">
        <v>182631.78</v>
      </c>
      <c r="H56" s="7">
        <v>167862.46</v>
      </c>
      <c r="I56" s="7">
        <v>0</v>
      </c>
      <c r="J56" s="7">
        <v>0</v>
      </c>
      <c r="K56" s="7">
        <v>0</v>
      </c>
      <c r="L56" s="7">
        <v>0</v>
      </c>
      <c r="M56" s="7">
        <v>0</v>
      </c>
      <c r="N56" s="7">
        <v>0</v>
      </c>
      <c r="O56" s="7">
        <v>196985.08</v>
      </c>
      <c r="P56" s="7">
        <v>47343.24</v>
      </c>
      <c r="Q56" s="7">
        <v>0</v>
      </c>
      <c r="R56" s="7">
        <v>155729.91</v>
      </c>
      <c r="S56" s="7">
        <v>96850.93</v>
      </c>
      <c r="T56" s="53">
        <v>496909.16</v>
      </c>
      <c r="U56" s="7">
        <v>17636.73</v>
      </c>
      <c r="V56" s="7">
        <v>5520.67</v>
      </c>
      <c r="W56" s="7">
        <v>0</v>
      </c>
      <c r="X56" s="53">
        <v>23157.4</v>
      </c>
      <c r="Y56" s="7">
        <v>25338.69</v>
      </c>
      <c r="Z56" s="4"/>
      <c r="AA56" s="46">
        <v>553784.43000000005</v>
      </c>
      <c r="AB56" s="7">
        <v>150064.1</v>
      </c>
      <c r="AC56" s="7">
        <v>0</v>
      </c>
      <c r="AD56" s="7">
        <v>74852.56</v>
      </c>
      <c r="AE56" s="53">
        <v>224916.66</v>
      </c>
      <c r="AF56" s="7">
        <v>180976.02</v>
      </c>
      <c r="AG56" s="7">
        <v>0</v>
      </c>
      <c r="AH56" s="7">
        <v>0</v>
      </c>
      <c r="AI56" s="7">
        <v>0</v>
      </c>
      <c r="AJ56" s="7">
        <v>0</v>
      </c>
      <c r="AK56" s="7">
        <v>0</v>
      </c>
      <c r="AL56" s="7">
        <v>0</v>
      </c>
      <c r="AM56" s="7">
        <v>220744.83</v>
      </c>
      <c r="AN56" s="7">
        <v>62225.95</v>
      </c>
      <c r="AO56" s="7">
        <v>0</v>
      </c>
      <c r="AP56" s="7">
        <v>163398.9</v>
      </c>
      <c r="AQ56" s="7">
        <v>93442.880000000005</v>
      </c>
      <c r="AR56" s="53">
        <v>539812.56000000006</v>
      </c>
      <c r="AS56" s="7">
        <v>13557.48</v>
      </c>
      <c r="AT56" s="7">
        <v>5779.91</v>
      </c>
      <c r="AU56" s="7">
        <v>0</v>
      </c>
      <c r="AV56" s="53">
        <v>19337.39</v>
      </c>
      <c r="AW56" s="7">
        <v>13235.95</v>
      </c>
      <c r="AX56" s="4"/>
      <c r="AY56" s="46">
        <v>595424.31999999995</v>
      </c>
      <c r="AZ56" s="7">
        <v>162079.03</v>
      </c>
      <c r="BA56" s="7">
        <v>0</v>
      </c>
      <c r="BB56" s="7">
        <v>70161.95</v>
      </c>
      <c r="BC56" s="53">
        <v>232240.98</v>
      </c>
      <c r="BD56" s="7">
        <v>181053.8</v>
      </c>
      <c r="BE56" s="7">
        <v>0</v>
      </c>
      <c r="BF56" s="7">
        <v>0</v>
      </c>
      <c r="BG56" s="7">
        <v>0</v>
      </c>
      <c r="BH56" s="7">
        <v>0</v>
      </c>
      <c r="BI56" s="7">
        <v>0</v>
      </c>
      <c r="BJ56" s="7">
        <v>0</v>
      </c>
      <c r="BK56" s="7">
        <v>157460.12</v>
      </c>
      <c r="BL56" s="7">
        <v>75218.850000000006</v>
      </c>
      <c r="BM56" s="7">
        <v>0</v>
      </c>
      <c r="BN56" s="7">
        <v>237593.11</v>
      </c>
      <c r="BO56" s="7">
        <v>105367.02</v>
      </c>
      <c r="BP56" s="53">
        <v>575639.1</v>
      </c>
      <c r="BQ56" s="7">
        <v>13926.85</v>
      </c>
      <c r="BR56" s="7">
        <v>6077.99</v>
      </c>
      <c r="BS56" s="7">
        <v>0</v>
      </c>
      <c r="BT56" s="53">
        <v>20004.84</v>
      </c>
      <c r="BU56" s="7">
        <v>9792.93</v>
      </c>
      <c r="BV56" s="4"/>
      <c r="BW56" s="46">
        <v>500107.27</v>
      </c>
      <c r="BX56" s="7">
        <v>137943.04000000001</v>
      </c>
      <c r="BY56" s="7">
        <v>0</v>
      </c>
      <c r="BZ56" s="7">
        <v>33546.720000000001</v>
      </c>
      <c r="CA56" s="53">
        <v>171489.76</v>
      </c>
      <c r="CB56" s="7">
        <v>117439.42</v>
      </c>
      <c r="CC56" s="7">
        <v>0</v>
      </c>
      <c r="CD56" s="7">
        <v>0</v>
      </c>
      <c r="CE56" s="7">
        <v>0</v>
      </c>
      <c r="CF56" s="7">
        <v>0</v>
      </c>
      <c r="CG56" s="7">
        <v>0</v>
      </c>
      <c r="CH56" s="7">
        <v>0</v>
      </c>
      <c r="CI56" s="7">
        <v>105910.53</v>
      </c>
      <c r="CJ56" s="7">
        <v>51031.78</v>
      </c>
      <c r="CK56" s="7">
        <v>133.12</v>
      </c>
      <c r="CL56" s="7">
        <v>190747.9</v>
      </c>
      <c r="CM56" s="7">
        <v>107940.57</v>
      </c>
      <c r="CN56" s="53">
        <v>455763.9</v>
      </c>
      <c r="CO56" s="7">
        <v>21196.81</v>
      </c>
      <c r="CP56" s="7">
        <v>5496.35</v>
      </c>
      <c r="CQ56" s="7">
        <v>0</v>
      </c>
      <c r="CR56" s="53">
        <v>26693.16</v>
      </c>
      <c r="CS56" s="7">
        <v>6916.68</v>
      </c>
      <c r="CT56" s="4"/>
      <c r="CU56" s="46">
        <v>483204.43</v>
      </c>
      <c r="CV56" s="7">
        <v>136970.92000000001</v>
      </c>
      <c r="CW56" s="7">
        <v>0</v>
      </c>
      <c r="CX56" s="7">
        <v>39194.5</v>
      </c>
      <c r="CY56" s="53">
        <v>176165.42</v>
      </c>
      <c r="CZ56" s="7">
        <v>151740.85</v>
      </c>
      <c r="DA56" s="7">
        <v>0</v>
      </c>
      <c r="DB56" s="7">
        <v>0</v>
      </c>
      <c r="DC56" s="7">
        <v>0</v>
      </c>
      <c r="DD56" s="7">
        <v>0</v>
      </c>
      <c r="DE56" s="7">
        <v>0</v>
      </c>
      <c r="DF56" s="7">
        <v>0</v>
      </c>
      <c r="DG56" s="7">
        <v>109429.82</v>
      </c>
      <c r="DH56" s="7">
        <v>53481.67</v>
      </c>
      <c r="DI56" s="7">
        <v>678.06</v>
      </c>
      <c r="DJ56" s="7">
        <v>204802.22</v>
      </c>
      <c r="DK56" s="7">
        <v>102037.35</v>
      </c>
      <c r="DL56" s="53">
        <v>470429.12</v>
      </c>
      <c r="DM56" s="7">
        <v>12111.65</v>
      </c>
      <c r="DN56" s="7">
        <v>7068.04</v>
      </c>
      <c r="DO56" s="7">
        <v>0</v>
      </c>
      <c r="DP56" s="53">
        <v>19179.689999999999</v>
      </c>
      <c r="DQ56" s="7">
        <v>5354.05</v>
      </c>
      <c r="DR56" s="4"/>
      <c r="DS56" s="46">
        <v>478053.9</v>
      </c>
      <c r="DT56" s="7">
        <v>148201.64000000001</v>
      </c>
      <c r="DU56" s="7">
        <v>0</v>
      </c>
      <c r="DV56" s="7">
        <v>51655.64</v>
      </c>
      <c r="DW56" s="53">
        <v>199857.28</v>
      </c>
      <c r="DX56" s="7">
        <v>173021.48</v>
      </c>
      <c r="DY56" s="7">
        <v>0</v>
      </c>
      <c r="DZ56" s="7">
        <v>0</v>
      </c>
      <c r="EA56" s="7">
        <v>0</v>
      </c>
      <c r="EB56" s="7">
        <v>0</v>
      </c>
      <c r="EC56" s="7">
        <v>0</v>
      </c>
      <c r="ED56" s="7">
        <v>0</v>
      </c>
      <c r="EE56" s="7">
        <v>103439.03999999999</v>
      </c>
      <c r="EF56" s="7">
        <v>59328.3</v>
      </c>
      <c r="EG56" s="7">
        <v>1731.17</v>
      </c>
      <c r="EH56" s="7">
        <v>181544.48</v>
      </c>
      <c r="EI56" s="7">
        <v>115313.74</v>
      </c>
      <c r="EJ56" s="53">
        <v>461356.73</v>
      </c>
      <c r="EK56" s="7">
        <v>16755.16</v>
      </c>
      <c r="EL56" s="7">
        <v>4300.8</v>
      </c>
      <c r="EM56" s="7">
        <v>0</v>
      </c>
      <c r="EN56" s="53">
        <v>21055.96</v>
      </c>
      <c r="EO56" s="7">
        <v>55184.39</v>
      </c>
    </row>
    <row r="57" spans="1:145" x14ac:dyDescent="0.25">
      <c r="A57" s="32" t="s">
        <v>55</v>
      </c>
      <c r="C57" s="46">
        <v>919987.56</v>
      </c>
      <c r="D57" s="7">
        <v>29918.41</v>
      </c>
      <c r="E57" s="7">
        <v>284306.51</v>
      </c>
      <c r="F57" s="7">
        <v>112024.08</v>
      </c>
      <c r="G57" s="53">
        <v>426249</v>
      </c>
      <c r="H57" s="7">
        <v>213867.61</v>
      </c>
      <c r="I57" s="7">
        <v>190092.28</v>
      </c>
      <c r="J57" s="7">
        <v>65102.58</v>
      </c>
      <c r="K57" s="7">
        <v>206863.97</v>
      </c>
      <c r="L57" s="7">
        <v>406.71</v>
      </c>
      <c r="M57" s="7">
        <v>0</v>
      </c>
      <c r="N57" s="7">
        <v>24817.82</v>
      </c>
      <c r="O57" s="7">
        <v>531532.86</v>
      </c>
      <c r="P57" s="7">
        <v>296425.07</v>
      </c>
      <c r="Q57" s="7">
        <v>5223.29</v>
      </c>
      <c r="R57" s="7">
        <v>135085.88</v>
      </c>
      <c r="S57" s="7">
        <v>113818.03</v>
      </c>
      <c r="T57" s="53">
        <v>1569368.49</v>
      </c>
      <c r="U57" s="7">
        <v>23897.48</v>
      </c>
      <c r="V57" s="7">
        <v>122749.51</v>
      </c>
      <c r="W57" s="7">
        <v>45985.67</v>
      </c>
      <c r="X57" s="53">
        <v>192632.66</v>
      </c>
      <c r="Y57" s="7">
        <v>227589.38</v>
      </c>
      <c r="Z57" s="4"/>
      <c r="AA57" s="46">
        <v>923167.06</v>
      </c>
      <c r="AB57" s="7">
        <v>23640.81</v>
      </c>
      <c r="AC57" s="7">
        <v>136500.04999999999</v>
      </c>
      <c r="AD57" s="7">
        <v>112857.67</v>
      </c>
      <c r="AE57" s="53">
        <v>272998.53000000003</v>
      </c>
      <c r="AF57" s="7">
        <v>206407.83</v>
      </c>
      <c r="AG57" s="7">
        <v>171905.21</v>
      </c>
      <c r="AH57" s="7">
        <v>60499.68</v>
      </c>
      <c r="AI57" s="7">
        <v>210688.94</v>
      </c>
      <c r="AJ57" s="7">
        <v>548.21</v>
      </c>
      <c r="AK57" s="7">
        <v>0</v>
      </c>
      <c r="AL57" s="7">
        <v>25991.8</v>
      </c>
      <c r="AM57" s="7">
        <v>560593.79</v>
      </c>
      <c r="AN57" s="7">
        <v>320162.03000000003</v>
      </c>
      <c r="AO57" s="7">
        <v>4118.28</v>
      </c>
      <c r="AP57" s="7">
        <v>100936.82</v>
      </c>
      <c r="AQ57" s="7">
        <v>142991.26999999999</v>
      </c>
      <c r="AR57" s="53">
        <v>1598436.03</v>
      </c>
      <c r="AS57" s="7">
        <v>13631.39</v>
      </c>
      <c r="AT57" s="7">
        <v>116448.13</v>
      </c>
      <c r="AU57" s="7">
        <v>76037.55</v>
      </c>
      <c r="AV57" s="53">
        <v>206117.07</v>
      </c>
      <c r="AW57" s="7">
        <v>279228.55</v>
      </c>
      <c r="AX57" s="4"/>
      <c r="AY57" s="46">
        <v>900419.63</v>
      </c>
      <c r="AZ57" s="7">
        <v>19369.03</v>
      </c>
      <c r="BA57" s="7">
        <v>159668.07999999999</v>
      </c>
      <c r="BB57" s="7">
        <v>112358.31</v>
      </c>
      <c r="BC57" s="53">
        <v>291395.42</v>
      </c>
      <c r="BD57" s="7">
        <v>247496.91</v>
      </c>
      <c r="BE57" s="7">
        <v>172530.35</v>
      </c>
      <c r="BF57" s="7">
        <v>48524.12</v>
      </c>
      <c r="BG57" s="7">
        <v>235415.76</v>
      </c>
      <c r="BH57" s="7">
        <v>1772.96</v>
      </c>
      <c r="BI57" s="7">
        <v>0</v>
      </c>
      <c r="BJ57" s="7">
        <v>50886.6</v>
      </c>
      <c r="BK57" s="7">
        <v>809385.56</v>
      </c>
      <c r="BL57" s="7">
        <v>327448.78999999998</v>
      </c>
      <c r="BM57" s="7">
        <v>20286.490000000002</v>
      </c>
      <c r="BN57" s="7">
        <v>125234.39</v>
      </c>
      <c r="BO57" s="7">
        <v>130368.75</v>
      </c>
      <c r="BP57" s="53">
        <v>1921853.77</v>
      </c>
      <c r="BQ57" s="7">
        <v>10195.16</v>
      </c>
      <c r="BR57" s="7">
        <v>117485.78</v>
      </c>
      <c r="BS57" s="7">
        <v>109295.3</v>
      </c>
      <c r="BT57" s="53">
        <v>236976.24</v>
      </c>
      <c r="BU57" s="7">
        <v>143516.19</v>
      </c>
      <c r="BV57" s="4"/>
      <c r="BW57" s="46">
        <v>914826.15</v>
      </c>
      <c r="BX57" s="7">
        <v>6202.14</v>
      </c>
      <c r="BY57" s="7">
        <v>201399.82</v>
      </c>
      <c r="BZ57" s="7">
        <v>118559.34</v>
      </c>
      <c r="CA57" s="53">
        <v>326161.3</v>
      </c>
      <c r="CB57" s="7">
        <v>212138.11</v>
      </c>
      <c r="CC57" s="7">
        <v>144008.57999999999</v>
      </c>
      <c r="CD57" s="7">
        <v>51928.24</v>
      </c>
      <c r="CE57" s="7">
        <v>210174.3</v>
      </c>
      <c r="CF57" s="7">
        <v>0</v>
      </c>
      <c r="CG57" s="7">
        <v>0</v>
      </c>
      <c r="CH57" s="7">
        <v>73624.22</v>
      </c>
      <c r="CI57" s="7">
        <v>646083.98</v>
      </c>
      <c r="CJ57" s="7">
        <v>291756.89</v>
      </c>
      <c r="CK57" s="7">
        <v>5691.53</v>
      </c>
      <c r="CL57" s="7">
        <v>176970.61</v>
      </c>
      <c r="CM57" s="7">
        <v>104264.15</v>
      </c>
      <c r="CN57" s="53">
        <v>1704502.5</v>
      </c>
      <c r="CO57" s="7">
        <v>21352.75</v>
      </c>
      <c r="CP57" s="7">
        <v>115660.04</v>
      </c>
      <c r="CQ57" s="7">
        <v>67643.34</v>
      </c>
      <c r="CR57" s="53">
        <v>204656.13</v>
      </c>
      <c r="CS57" s="7">
        <v>84775.66</v>
      </c>
      <c r="CT57" s="4"/>
      <c r="CU57" s="46">
        <v>987038</v>
      </c>
      <c r="CV57" s="7">
        <v>5760</v>
      </c>
      <c r="CW57" s="7">
        <v>270883.12</v>
      </c>
      <c r="CX57" s="7">
        <v>122844.05</v>
      </c>
      <c r="CY57" s="53">
        <v>399487.17</v>
      </c>
      <c r="CZ57" s="7">
        <v>190848.53</v>
      </c>
      <c r="DA57" s="7">
        <v>209355.78</v>
      </c>
      <c r="DB57" s="7">
        <v>43045.04</v>
      </c>
      <c r="DC57" s="7">
        <v>254439.89</v>
      </c>
      <c r="DD57" s="7">
        <v>0</v>
      </c>
      <c r="DE57" s="7">
        <v>0</v>
      </c>
      <c r="DF57" s="7">
        <v>48867.69</v>
      </c>
      <c r="DG57" s="7">
        <v>540991.78</v>
      </c>
      <c r="DH57" s="7">
        <v>423998.94</v>
      </c>
      <c r="DI57" s="7">
        <v>272.25</v>
      </c>
      <c r="DJ57" s="7">
        <v>59134.68</v>
      </c>
      <c r="DK57" s="7">
        <v>135804.1</v>
      </c>
      <c r="DL57" s="53">
        <v>1715910.15</v>
      </c>
      <c r="DM57" s="7">
        <v>17127.759999999998</v>
      </c>
      <c r="DN57" s="7">
        <v>108156.62</v>
      </c>
      <c r="DO57" s="7">
        <v>54177.91</v>
      </c>
      <c r="DP57" s="53">
        <v>179462.29</v>
      </c>
      <c r="DQ57" s="7">
        <v>116447.92</v>
      </c>
      <c r="DR57" s="4"/>
      <c r="DS57" s="46">
        <v>983917.05</v>
      </c>
      <c r="DT57" s="7">
        <v>5890.9</v>
      </c>
      <c r="DU57" s="7">
        <v>284235.61</v>
      </c>
      <c r="DV57" s="7">
        <v>121390.47</v>
      </c>
      <c r="DW57" s="53">
        <v>411516.98</v>
      </c>
      <c r="DX57" s="7">
        <v>251192.84</v>
      </c>
      <c r="DY57" s="7">
        <v>221672.94</v>
      </c>
      <c r="DZ57" s="7">
        <v>51488.02</v>
      </c>
      <c r="EA57" s="7">
        <v>270058.78000000003</v>
      </c>
      <c r="EB57" s="7">
        <v>0</v>
      </c>
      <c r="EC57" s="7">
        <v>0</v>
      </c>
      <c r="ED57" s="7">
        <v>39512.54</v>
      </c>
      <c r="EE57" s="7">
        <v>647867.63</v>
      </c>
      <c r="EF57" s="7">
        <v>437270.94</v>
      </c>
      <c r="EG57" s="7">
        <v>0</v>
      </c>
      <c r="EH57" s="7">
        <v>39341.160000000003</v>
      </c>
      <c r="EI57" s="7">
        <v>186577.53</v>
      </c>
      <c r="EJ57" s="53">
        <v>1893789.54</v>
      </c>
      <c r="EK57" s="7">
        <v>0</v>
      </c>
      <c r="EL57" s="7">
        <v>112837.1</v>
      </c>
      <c r="EM57" s="7">
        <v>64083.44</v>
      </c>
      <c r="EN57" s="53">
        <v>176920.54</v>
      </c>
      <c r="EO57" s="7">
        <v>116327.59</v>
      </c>
    </row>
    <row r="58" spans="1:145" x14ac:dyDescent="0.25">
      <c r="A58" s="32" t="s">
        <v>56</v>
      </c>
      <c r="C58" s="46">
        <v>93002.34</v>
      </c>
      <c r="D58" s="7">
        <v>50048.73</v>
      </c>
      <c r="E58" s="7">
        <v>74081.350000000006</v>
      </c>
      <c r="F58" s="7">
        <v>32549.74</v>
      </c>
      <c r="G58" s="53">
        <v>156679.82</v>
      </c>
      <c r="H58" s="7">
        <v>58352.43</v>
      </c>
      <c r="I58" s="7">
        <v>19339.57</v>
      </c>
      <c r="J58" s="7">
        <v>23570.35</v>
      </c>
      <c r="K58" s="7">
        <v>376.57</v>
      </c>
      <c r="L58" s="7">
        <v>5292.79</v>
      </c>
      <c r="M58" s="7">
        <v>0</v>
      </c>
      <c r="N58" s="7">
        <v>0</v>
      </c>
      <c r="O58" s="7">
        <v>8940.06</v>
      </c>
      <c r="P58" s="7">
        <v>9707.5499999999993</v>
      </c>
      <c r="Q58" s="7">
        <v>793.68</v>
      </c>
      <c r="R58" s="7">
        <v>0</v>
      </c>
      <c r="S58" s="7">
        <v>8880.83</v>
      </c>
      <c r="T58" s="53">
        <v>76901.399999999994</v>
      </c>
      <c r="U58" s="7">
        <v>4126.1099999999997</v>
      </c>
      <c r="V58" s="7">
        <v>17827.599999999999</v>
      </c>
      <c r="W58" s="7">
        <v>10335.84</v>
      </c>
      <c r="X58" s="53">
        <v>32289.55</v>
      </c>
      <c r="Y58" s="7">
        <v>9497.7800000000007</v>
      </c>
      <c r="Z58" s="4"/>
      <c r="AA58" s="46">
        <v>108405.4</v>
      </c>
      <c r="AB58" s="7">
        <v>67599.02</v>
      </c>
      <c r="AC58" s="7">
        <v>50779.17</v>
      </c>
      <c r="AD58" s="7">
        <v>28813.29</v>
      </c>
      <c r="AE58" s="53">
        <v>147191.48000000001</v>
      </c>
      <c r="AF58" s="7">
        <v>77569.53</v>
      </c>
      <c r="AG58" s="7">
        <v>13226.57</v>
      </c>
      <c r="AH58" s="7">
        <v>9514.16</v>
      </c>
      <c r="AI58" s="7">
        <v>659.18</v>
      </c>
      <c r="AJ58" s="7">
        <v>3400.44</v>
      </c>
      <c r="AK58" s="7">
        <v>0</v>
      </c>
      <c r="AL58" s="7">
        <v>0</v>
      </c>
      <c r="AM58" s="7">
        <v>13930.42</v>
      </c>
      <c r="AN58" s="7">
        <v>10208.11</v>
      </c>
      <c r="AO58" s="7">
        <v>158.4</v>
      </c>
      <c r="AP58" s="7">
        <v>0</v>
      </c>
      <c r="AQ58" s="7">
        <v>8849.69</v>
      </c>
      <c r="AR58" s="53">
        <v>59946.97</v>
      </c>
      <c r="AS58" s="7">
        <v>4805.09</v>
      </c>
      <c r="AT58" s="7">
        <v>17819.64</v>
      </c>
      <c r="AU58" s="7">
        <v>587.20000000000005</v>
      </c>
      <c r="AV58" s="53">
        <v>23211.93</v>
      </c>
      <c r="AW58" s="7">
        <v>9971.85</v>
      </c>
      <c r="AX58" s="4"/>
      <c r="AY58" s="46">
        <v>110052.28</v>
      </c>
      <c r="AZ58" s="7">
        <v>68150.429999999993</v>
      </c>
      <c r="BA58" s="7">
        <v>58708.3</v>
      </c>
      <c r="BB58" s="7">
        <v>33513.379999999997</v>
      </c>
      <c r="BC58" s="53">
        <v>160372.10999999999</v>
      </c>
      <c r="BD58" s="7">
        <v>50933.82</v>
      </c>
      <c r="BE58" s="7">
        <v>8989.11</v>
      </c>
      <c r="BF58" s="7">
        <v>9857.7800000000007</v>
      </c>
      <c r="BG58" s="7">
        <v>13.35</v>
      </c>
      <c r="BH58" s="7">
        <v>5503.93</v>
      </c>
      <c r="BI58" s="7">
        <v>0</v>
      </c>
      <c r="BJ58" s="7">
        <v>0</v>
      </c>
      <c r="BK58" s="7">
        <v>5665.63</v>
      </c>
      <c r="BL58" s="7">
        <v>11951.27</v>
      </c>
      <c r="BM58" s="7">
        <v>558.4</v>
      </c>
      <c r="BN58" s="7">
        <v>0</v>
      </c>
      <c r="BO58" s="7">
        <v>1567.5</v>
      </c>
      <c r="BP58" s="53">
        <v>44106.97</v>
      </c>
      <c r="BQ58" s="7">
        <v>4388.4399999999996</v>
      </c>
      <c r="BR58" s="7">
        <v>19945.84</v>
      </c>
      <c r="BS58" s="7">
        <v>18049.509999999998</v>
      </c>
      <c r="BT58" s="53">
        <v>42383.79</v>
      </c>
      <c r="BU58" s="7">
        <v>18113.07</v>
      </c>
      <c r="BV58" s="4"/>
      <c r="BW58" s="46">
        <v>102659.08</v>
      </c>
      <c r="BX58" s="7">
        <v>77327.899999999994</v>
      </c>
      <c r="BY58" s="7">
        <v>38098.160000000003</v>
      </c>
      <c r="BZ58" s="7">
        <v>17967.349999999999</v>
      </c>
      <c r="CA58" s="53">
        <v>133393.41</v>
      </c>
      <c r="CB58" s="7">
        <v>66955.710000000006</v>
      </c>
      <c r="CC58" s="7">
        <v>11834.03</v>
      </c>
      <c r="CD58" s="7">
        <v>9028.02</v>
      </c>
      <c r="CE58" s="7">
        <v>995.7</v>
      </c>
      <c r="CF58" s="7">
        <v>4261.96</v>
      </c>
      <c r="CG58" s="7">
        <v>0</v>
      </c>
      <c r="CH58" s="7">
        <v>0</v>
      </c>
      <c r="CI58" s="7">
        <v>12407.05</v>
      </c>
      <c r="CJ58" s="7">
        <v>13476.96</v>
      </c>
      <c r="CK58" s="7">
        <v>74.290000000000006</v>
      </c>
      <c r="CL58" s="7">
        <v>1127.5899999999999</v>
      </c>
      <c r="CM58" s="7">
        <v>4368.4799999999996</v>
      </c>
      <c r="CN58" s="53">
        <v>57574.080000000002</v>
      </c>
      <c r="CO58" s="7">
        <v>6702.45</v>
      </c>
      <c r="CP58" s="7">
        <v>19624.5</v>
      </c>
      <c r="CQ58" s="7">
        <v>17946.45</v>
      </c>
      <c r="CR58" s="53">
        <v>44273.4</v>
      </c>
      <c r="CS58" s="7">
        <v>17354.16</v>
      </c>
      <c r="CT58" s="4"/>
      <c r="CU58" s="46">
        <v>107793</v>
      </c>
      <c r="CV58" s="7">
        <v>65420.98</v>
      </c>
      <c r="CW58" s="7">
        <v>52683.58</v>
      </c>
      <c r="CX58" s="7">
        <v>15713.21</v>
      </c>
      <c r="CY58" s="53">
        <v>133817.76999999999</v>
      </c>
      <c r="CZ58" s="7">
        <v>68211.56</v>
      </c>
      <c r="DA58" s="7">
        <v>9350.14</v>
      </c>
      <c r="DB58" s="7">
        <v>16646.12</v>
      </c>
      <c r="DC58" s="7">
        <v>153.47</v>
      </c>
      <c r="DD58" s="7">
        <v>11190.59</v>
      </c>
      <c r="DE58" s="7">
        <v>0</v>
      </c>
      <c r="DF58" s="7">
        <v>0</v>
      </c>
      <c r="DG58" s="7">
        <v>19976.509999999998</v>
      </c>
      <c r="DH58" s="7">
        <v>11531.88</v>
      </c>
      <c r="DI58" s="7">
        <v>0</v>
      </c>
      <c r="DJ58" s="7">
        <v>0</v>
      </c>
      <c r="DK58" s="7">
        <v>2297.1999999999998</v>
      </c>
      <c r="DL58" s="53">
        <v>71145.91</v>
      </c>
      <c r="DM58" s="7">
        <v>4449.79</v>
      </c>
      <c r="DN58" s="7">
        <v>19512.73</v>
      </c>
      <c r="DO58" s="7">
        <v>25442.91</v>
      </c>
      <c r="DP58" s="53">
        <v>49405.43</v>
      </c>
      <c r="DQ58" s="7">
        <v>17323.2</v>
      </c>
      <c r="DR58" s="4"/>
      <c r="DS58" s="46">
        <v>120640.25</v>
      </c>
      <c r="DT58" s="7">
        <v>65712.87</v>
      </c>
      <c r="DU58" s="7">
        <v>63394.36</v>
      </c>
      <c r="DV58" s="7">
        <v>17595.919999999998</v>
      </c>
      <c r="DW58" s="53">
        <v>146703.15</v>
      </c>
      <c r="DX58" s="7">
        <v>66381.53</v>
      </c>
      <c r="DY58" s="7">
        <v>14108.86</v>
      </c>
      <c r="DZ58" s="7">
        <v>16347.19</v>
      </c>
      <c r="EA58" s="7">
        <v>787.68</v>
      </c>
      <c r="EB58" s="7">
        <v>11285.28</v>
      </c>
      <c r="EC58" s="7">
        <v>0</v>
      </c>
      <c r="ED58" s="7">
        <v>0</v>
      </c>
      <c r="EE58" s="7">
        <v>15933.14</v>
      </c>
      <c r="EF58" s="7">
        <v>19143.310000000001</v>
      </c>
      <c r="EG58" s="7">
        <v>869.05</v>
      </c>
      <c r="EH58" s="7">
        <v>0</v>
      </c>
      <c r="EI58" s="7">
        <v>10181.35</v>
      </c>
      <c r="EJ58" s="53">
        <v>88655.86</v>
      </c>
      <c r="EK58" s="7">
        <v>3878.13</v>
      </c>
      <c r="EL58" s="7">
        <v>26170.52</v>
      </c>
      <c r="EM58" s="7">
        <v>24845.67</v>
      </c>
      <c r="EN58" s="53">
        <v>54894.32</v>
      </c>
      <c r="EO58" s="7">
        <v>17152.36</v>
      </c>
    </row>
    <row r="59" spans="1:145" ht="15.75" thickBot="1" x14ac:dyDescent="0.3">
      <c r="A59" s="33" t="s">
        <v>57</v>
      </c>
      <c r="C59" s="48">
        <v>418796</v>
      </c>
      <c r="D59" s="49">
        <v>229756</v>
      </c>
      <c r="E59" s="49">
        <v>107078</v>
      </c>
      <c r="F59" s="49">
        <v>183450</v>
      </c>
      <c r="G59" s="53">
        <v>520284</v>
      </c>
      <c r="H59" s="49">
        <v>146493</v>
      </c>
      <c r="I59" s="49">
        <v>45249</v>
      </c>
      <c r="J59" s="49">
        <v>0</v>
      </c>
      <c r="K59" s="49">
        <v>188407</v>
      </c>
      <c r="L59" s="49">
        <v>0</v>
      </c>
      <c r="M59" s="49">
        <v>0</v>
      </c>
      <c r="N59" s="49">
        <v>23170</v>
      </c>
      <c r="O59" s="49">
        <v>479518</v>
      </c>
      <c r="P59" s="49">
        <v>133922</v>
      </c>
      <c r="Q59" s="49">
        <v>38042</v>
      </c>
      <c r="R59" s="49">
        <v>138276</v>
      </c>
      <c r="S59" s="49">
        <v>184689</v>
      </c>
      <c r="T59" s="53">
        <v>1231273</v>
      </c>
      <c r="U59" s="49">
        <v>6076</v>
      </c>
      <c r="V59" s="49">
        <v>0</v>
      </c>
      <c r="W59" s="49">
        <v>208886</v>
      </c>
      <c r="X59" s="53">
        <v>214962</v>
      </c>
      <c r="Y59" s="49">
        <v>211610</v>
      </c>
      <c r="Z59" s="4"/>
      <c r="AA59" s="48">
        <v>277013.63</v>
      </c>
      <c r="AB59" s="49">
        <v>245384.36</v>
      </c>
      <c r="AC59" s="49">
        <v>69876.06</v>
      </c>
      <c r="AD59" s="49">
        <v>231761.66</v>
      </c>
      <c r="AE59" s="53">
        <v>547022.07999999996</v>
      </c>
      <c r="AF59" s="49">
        <v>125872.8</v>
      </c>
      <c r="AG59" s="49">
        <v>134131.35999999999</v>
      </c>
      <c r="AH59" s="49">
        <v>0</v>
      </c>
      <c r="AI59" s="49">
        <v>173276.33</v>
      </c>
      <c r="AJ59" s="49">
        <v>0</v>
      </c>
      <c r="AK59" s="49">
        <v>0</v>
      </c>
      <c r="AL59" s="49">
        <v>23917.64</v>
      </c>
      <c r="AM59" s="49">
        <v>190153.37</v>
      </c>
      <c r="AN59" s="49">
        <v>136075.68</v>
      </c>
      <c r="AO59" s="49">
        <v>43.27</v>
      </c>
      <c r="AP59" s="49">
        <v>34636.25</v>
      </c>
      <c r="AQ59" s="49">
        <v>258308.03</v>
      </c>
      <c r="AR59" s="53">
        <v>950541.93</v>
      </c>
      <c r="AS59" s="49">
        <v>3205.29</v>
      </c>
      <c r="AT59" s="49">
        <v>0</v>
      </c>
      <c r="AU59" s="49">
        <v>191333.92</v>
      </c>
      <c r="AV59" s="53">
        <v>194539.21</v>
      </c>
      <c r="AW59" s="49">
        <v>126521.35</v>
      </c>
      <c r="AX59" s="4"/>
      <c r="AY59" s="48">
        <v>383666.41</v>
      </c>
      <c r="AZ59" s="49">
        <v>150247.29</v>
      </c>
      <c r="BA59" s="49">
        <v>43394.95</v>
      </c>
      <c r="BB59" s="49">
        <v>369118.87</v>
      </c>
      <c r="BC59" s="53">
        <v>562761.11</v>
      </c>
      <c r="BD59" s="49">
        <v>153257.60000000001</v>
      </c>
      <c r="BE59" s="49">
        <v>98773.51</v>
      </c>
      <c r="BF59" s="49">
        <v>0</v>
      </c>
      <c r="BG59" s="49">
        <v>188309.75</v>
      </c>
      <c r="BH59" s="49">
        <v>0</v>
      </c>
      <c r="BI59" s="49">
        <v>0</v>
      </c>
      <c r="BJ59" s="49">
        <v>55208.29</v>
      </c>
      <c r="BK59" s="49">
        <v>135002.69</v>
      </c>
      <c r="BL59" s="49">
        <v>106833.03</v>
      </c>
      <c r="BM59" s="49">
        <v>1953.17</v>
      </c>
      <c r="BN59" s="49">
        <v>54202.25</v>
      </c>
      <c r="BO59" s="49">
        <v>185407.59</v>
      </c>
      <c r="BP59" s="53">
        <v>825690.28</v>
      </c>
      <c r="BQ59" s="49">
        <v>12925.89</v>
      </c>
      <c r="BR59" s="49">
        <v>959.25</v>
      </c>
      <c r="BS59" s="49">
        <v>222202.08</v>
      </c>
      <c r="BT59" s="53">
        <v>236087.22</v>
      </c>
      <c r="BU59" s="49">
        <v>170197.36</v>
      </c>
      <c r="BV59" s="4"/>
      <c r="BW59" s="48">
        <v>378562.81</v>
      </c>
      <c r="BX59" s="49">
        <v>117043.56</v>
      </c>
      <c r="BY59" s="49">
        <v>44599.72</v>
      </c>
      <c r="BZ59" s="49">
        <v>284256.8</v>
      </c>
      <c r="CA59" s="53">
        <v>445900.08</v>
      </c>
      <c r="CB59" s="49">
        <v>316768.39</v>
      </c>
      <c r="CC59" s="49">
        <v>120228.61</v>
      </c>
      <c r="CD59" s="49">
        <v>0</v>
      </c>
      <c r="CE59" s="49">
        <v>199718.79</v>
      </c>
      <c r="CF59" s="49">
        <v>0</v>
      </c>
      <c r="CG59" s="49">
        <v>0</v>
      </c>
      <c r="CH59" s="49">
        <v>41664.720000000001</v>
      </c>
      <c r="CI59" s="49">
        <v>180089.95</v>
      </c>
      <c r="CJ59" s="49">
        <v>88422.23</v>
      </c>
      <c r="CK59" s="49">
        <v>375.44</v>
      </c>
      <c r="CL59" s="49">
        <v>18405.13</v>
      </c>
      <c r="CM59" s="49">
        <v>118715.5</v>
      </c>
      <c r="CN59" s="53">
        <v>767620.37</v>
      </c>
      <c r="CO59" s="49">
        <v>10890.58</v>
      </c>
      <c r="CP59" s="49">
        <v>0</v>
      </c>
      <c r="CQ59" s="49">
        <v>282162.63</v>
      </c>
      <c r="CR59" s="53">
        <v>293053.21000000002</v>
      </c>
      <c r="CS59" s="49">
        <v>150152.01</v>
      </c>
      <c r="CT59" s="4"/>
      <c r="CU59" s="48">
        <v>359975.96</v>
      </c>
      <c r="CV59" s="49">
        <v>117536.47</v>
      </c>
      <c r="CW59" s="49">
        <v>44263.7</v>
      </c>
      <c r="CX59" s="49">
        <v>256765.91</v>
      </c>
      <c r="CY59" s="53">
        <v>418566.08</v>
      </c>
      <c r="CZ59" s="49">
        <v>278022.98</v>
      </c>
      <c r="DA59" s="49">
        <v>96810</v>
      </c>
      <c r="DB59" s="49">
        <v>0</v>
      </c>
      <c r="DC59" s="49">
        <v>158443.04999999999</v>
      </c>
      <c r="DD59" s="49">
        <v>0</v>
      </c>
      <c r="DE59" s="49">
        <v>0</v>
      </c>
      <c r="DF59" s="49">
        <v>45551.4</v>
      </c>
      <c r="DG59" s="49">
        <v>147112.89000000001</v>
      </c>
      <c r="DH59" s="49">
        <v>79271.62</v>
      </c>
      <c r="DI59" s="49">
        <v>3206.96</v>
      </c>
      <c r="DJ59" s="49">
        <v>27819.02</v>
      </c>
      <c r="DK59" s="49">
        <v>160935.25</v>
      </c>
      <c r="DL59" s="53">
        <v>719150.19</v>
      </c>
      <c r="DM59" s="49">
        <v>3081.49</v>
      </c>
      <c r="DN59" s="49">
        <v>0</v>
      </c>
      <c r="DO59" s="49">
        <v>222458.44</v>
      </c>
      <c r="DP59" s="53">
        <v>225539.93</v>
      </c>
      <c r="DQ59" s="49">
        <v>116108.62</v>
      </c>
      <c r="DR59" s="4"/>
      <c r="DS59" s="48">
        <v>409545.2</v>
      </c>
      <c r="DT59" s="49">
        <v>117516.94</v>
      </c>
      <c r="DU59" s="49">
        <v>43869.38</v>
      </c>
      <c r="DV59" s="49">
        <v>367434.8</v>
      </c>
      <c r="DW59" s="53">
        <v>528821.12</v>
      </c>
      <c r="DX59" s="49">
        <v>378858.98</v>
      </c>
      <c r="DY59" s="49">
        <v>3370.54</v>
      </c>
      <c r="DZ59" s="49">
        <v>0</v>
      </c>
      <c r="EA59" s="49">
        <v>171306.52</v>
      </c>
      <c r="EB59" s="49">
        <v>0</v>
      </c>
      <c r="EC59" s="49">
        <v>0</v>
      </c>
      <c r="ED59" s="49">
        <v>44378.52</v>
      </c>
      <c r="EE59" s="49">
        <v>379356.26</v>
      </c>
      <c r="EF59" s="49">
        <v>127980.39</v>
      </c>
      <c r="EG59" s="49">
        <v>0</v>
      </c>
      <c r="EH59" s="49">
        <v>31520.7</v>
      </c>
      <c r="EI59" s="49">
        <v>229962.59</v>
      </c>
      <c r="EJ59" s="53">
        <v>987875.52</v>
      </c>
      <c r="EK59" s="49">
        <v>0</v>
      </c>
      <c r="EL59" s="49">
        <v>0</v>
      </c>
      <c r="EM59" s="49">
        <v>280817.71000000002</v>
      </c>
      <c r="EN59" s="53">
        <v>280817.71000000002</v>
      </c>
      <c r="EO59" s="49">
        <v>169037.23</v>
      </c>
    </row>
  </sheetData>
  <autoFilter ref="A5:Y59" xr:uid="{241A6B9D-898C-4739-8644-9BEE5F65E116}"/>
  <mergeCells count="18">
    <mergeCell ref="DT4:DW4"/>
    <mergeCell ref="DY4:EJ4"/>
    <mergeCell ref="EK4:EN4"/>
    <mergeCell ref="CV4:CY4"/>
    <mergeCell ref="DA4:DL4"/>
    <mergeCell ref="DM4:DP4"/>
    <mergeCell ref="D4:G4"/>
    <mergeCell ref="I4:T4"/>
    <mergeCell ref="U4:X4"/>
    <mergeCell ref="AB4:AE4"/>
    <mergeCell ref="BX4:CA4"/>
    <mergeCell ref="CC4:CN4"/>
    <mergeCell ref="CO4:CR4"/>
    <mergeCell ref="AG4:AR4"/>
    <mergeCell ref="AS4:AV4"/>
    <mergeCell ref="AZ4:BC4"/>
    <mergeCell ref="BE4:BP4"/>
    <mergeCell ref="BQ4:BT4"/>
  </mergeCells>
  <hyperlinks>
    <hyperlink ref="A1" location="'Tab Legend'!A1" display="Tab Legend" xr:uid="{A8CCA8AB-203D-47F1-ACA0-8E0A299FBCB0}"/>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sheetPr>
  <dimension ref="A1:AW62"/>
  <sheetViews>
    <sheetView showGridLines="0" zoomScale="85" zoomScaleNormal="85" workbookViewId="0">
      <pane xSplit="1" ySplit="4" topLeftCell="B5" activePane="bottomRight" state="frozen"/>
      <selection pane="topRight" activeCell="B1" sqref="B1"/>
      <selection pane="bottomLeft" activeCell="A2" sqref="A2"/>
      <selection pane="bottomRight" activeCell="A2" sqref="A2"/>
    </sheetView>
  </sheetViews>
  <sheetFormatPr defaultRowHeight="15" outlineLevelCol="1" x14ac:dyDescent="0.25"/>
  <cols>
    <col min="1" max="1" width="45.85546875" bestFit="1" customWidth="1"/>
    <col min="2" max="2" width="2.5703125" customWidth="1"/>
    <col min="3" max="3" width="18.140625" hidden="1" customWidth="1" outlineLevel="1"/>
    <col min="4" max="4" width="16.42578125" hidden="1" customWidth="1" outlineLevel="1"/>
    <col min="5" max="5" width="16" hidden="1" customWidth="1" outlineLevel="1"/>
    <col min="6" max="6" width="13.28515625" hidden="1" customWidth="1" outlineLevel="1"/>
    <col min="7" max="7" width="18.5703125" hidden="1" customWidth="1" outlineLevel="1"/>
    <col min="8" max="8" width="23.5703125" hidden="1" customWidth="1" outlineLevel="1"/>
    <col min="9" max="9" width="13.28515625" customWidth="1" collapsed="1"/>
    <col min="10" max="10" width="3.42578125" customWidth="1"/>
    <col min="11" max="11" width="18.140625" hidden="1" customWidth="1" outlineLevel="1"/>
    <col min="12" max="12" width="16.42578125" hidden="1" customWidth="1" outlineLevel="1"/>
    <col min="13" max="13" width="16" hidden="1" customWidth="1" outlineLevel="1"/>
    <col min="14" max="14" width="13.28515625" hidden="1" customWidth="1" outlineLevel="1"/>
    <col min="15" max="15" width="18.5703125" hidden="1" customWidth="1" outlineLevel="1"/>
    <col min="16" max="16" width="23.5703125" hidden="1" customWidth="1" outlineLevel="1"/>
    <col min="17" max="17" width="13.28515625" customWidth="1" collapsed="1"/>
    <col min="18" max="18" width="3.42578125" customWidth="1"/>
    <col min="19" max="19" width="18.140625" hidden="1" customWidth="1" outlineLevel="1"/>
    <col min="20" max="20" width="16.42578125" hidden="1" customWidth="1" outlineLevel="1"/>
    <col min="21" max="21" width="16" hidden="1" customWidth="1" outlineLevel="1"/>
    <col min="22" max="22" width="13.28515625" hidden="1" customWidth="1" outlineLevel="1"/>
    <col min="23" max="23" width="18.5703125" hidden="1" customWidth="1" outlineLevel="1"/>
    <col min="24" max="24" width="23.5703125" hidden="1" customWidth="1" outlineLevel="1"/>
    <col min="25" max="25" width="13.28515625" bestFit="1" customWidth="1" collapsed="1"/>
    <col min="26" max="26" width="3.42578125" customWidth="1"/>
    <col min="27" max="27" width="18.140625" hidden="1" customWidth="1" outlineLevel="1"/>
    <col min="28" max="28" width="16.42578125" hidden="1" customWidth="1" outlineLevel="1"/>
    <col min="29" max="29" width="16" hidden="1" customWidth="1" outlineLevel="1"/>
    <col min="30" max="30" width="13.28515625" hidden="1" customWidth="1" outlineLevel="1"/>
    <col min="31" max="31" width="18.5703125" hidden="1" customWidth="1" outlineLevel="1"/>
    <col min="32" max="32" width="23.5703125" hidden="1" customWidth="1" outlineLevel="1"/>
    <col min="33" max="33" width="13.28515625" bestFit="1" customWidth="1" collapsed="1"/>
    <col min="34" max="34" width="3.42578125" customWidth="1"/>
    <col min="35" max="35" width="18.140625" hidden="1" customWidth="1" outlineLevel="1"/>
    <col min="36" max="36" width="16.42578125" hidden="1" customWidth="1" outlineLevel="1"/>
    <col min="37" max="37" width="16" hidden="1" customWidth="1" outlineLevel="1"/>
    <col min="38" max="38" width="13.28515625" hidden="1" customWidth="1" outlineLevel="1"/>
    <col min="39" max="39" width="18.5703125" hidden="1" customWidth="1" outlineLevel="1"/>
    <col min="40" max="40" width="23.5703125" hidden="1" customWidth="1" outlineLevel="1"/>
    <col min="41" max="41" width="13.28515625" bestFit="1" customWidth="1" collapsed="1"/>
    <col min="42" max="42" width="3.42578125" customWidth="1"/>
    <col min="43" max="43" width="18.140625" hidden="1" customWidth="1" outlineLevel="1"/>
    <col min="44" max="44" width="16.42578125" hidden="1" customWidth="1" outlineLevel="1"/>
    <col min="45" max="45" width="16" hidden="1" customWidth="1" outlineLevel="1"/>
    <col min="46" max="46" width="13.28515625" hidden="1" customWidth="1" outlineLevel="1"/>
    <col min="47" max="47" width="18.5703125" hidden="1" customWidth="1" outlineLevel="1"/>
    <col min="48" max="48" width="23.5703125" hidden="1" customWidth="1" outlineLevel="1"/>
    <col min="49" max="49" width="13.28515625" bestFit="1" customWidth="1" collapsed="1"/>
  </cols>
  <sheetData>
    <row r="1" spans="1:49" x14ac:dyDescent="0.25">
      <c r="A1" s="15" t="s">
        <v>298</v>
      </c>
    </row>
    <row r="2" spans="1:49" s="414" customFormat="1" x14ac:dyDescent="0.25">
      <c r="A2" s="413">
        <f>COLUMN()</f>
        <v>1</v>
      </c>
      <c r="B2" s="413">
        <f>COLUMN()</f>
        <v>2</v>
      </c>
      <c r="C2" s="413">
        <f>COLUMN()</f>
        <v>3</v>
      </c>
      <c r="D2" s="413">
        <f>COLUMN()</f>
        <v>4</v>
      </c>
      <c r="E2" s="413">
        <f>COLUMN()</f>
        <v>5</v>
      </c>
      <c r="F2" s="413">
        <f>COLUMN()</f>
        <v>6</v>
      </c>
      <c r="G2" s="413">
        <f>COLUMN()</f>
        <v>7</v>
      </c>
      <c r="H2" s="413">
        <f>COLUMN()</f>
        <v>8</v>
      </c>
      <c r="I2" s="413">
        <f>COLUMN()</f>
        <v>9</v>
      </c>
      <c r="J2" s="413">
        <f>COLUMN()</f>
        <v>10</v>
      </c>
      <c r="K2" s="413">
        <f>COLUMN()</f>
        <v>11</v>
      </c>
      <c r="L2" s="413">
        <f>COLUMN()</f>
        <v>12</v>
      </c>
      <c r="M2" s="413">
        <f>COLUMN()</f>
        <v>13</v>
      </c>
      <c r="N2" s="413">
        <f>COLUMN()</f>
        <v>14</v>
      </c>
      <c r="O2" s="413">
        <f>COLUMN()</f>
        <v>15</v>
      </c>
      <c r="P2" s="413">
        <f>COLUMN()</f>
        <v>16</v>
      </c>
      <c r="Q2" s="413">
        <f>COLUMN()</f>
        <v>17</v>
      </c>
      <c r="R2" s="413">
        <f>COLUMN()</f>
        <v>18</v>
      </c>
      <c r="S2" s="413">
        <f>COLUMN()</f>
        <v>19</v>
      </c>
      <c r="T2" s="413">
        <f>COLUMN()</f>
        <v>20</v>
      </c>
      <c r="U2" s="413">
        <f>COLUMN()</f>
        <v>21</v>
      </c>
      <c r="V2" s="413">
        <f>COLUMN()</f>
        <v>22</v>
      </c>
      <c r="W2" s="413">
        <f>COLUMN()</f>
        <v>23</v>
      </c>
      <c r="X2" s="413">
        <f>COLUMN()</f>
        <v>24</v>
      </c>
      <c r="Y2" s="413">
        <f>COLUMN()</f>
        <v>25</v>
      </c>
      <c r="Z2" s="413">
        <f>COLUMN()</f>
        <v>26</v>
      </c>
      <c r="AA2" s="413">
        <f>COLUMN()</f>
        <v>27</v>
      </c>
      <c r="AB2" s="413">
        <f>COLUMN()</f>
        <v>28</v>
      </c>
      <c r="AC2" s="413">
        <f>COLUMN()</f>
        <v>29</v>
      </c>
      <c r="AD2" s="413">
        <f>COLUMN()</f>
        <v>30</v>
      </c>
      <c r="AE2" s="413">
        <f>COLUMN()</f>
        <v>31</v>
      </c>
      <c r="AF2" s="413">
        <f>COLUMN()</f>
        <v>32</v>
      </c>
      <c r="AG2" s="413">
        <f>COLUMN()</f>
        <v>33</v>
      </c>
      <c r="AH2" s="413">
        <f>COLUMN()</f>
        <v>34</v>
      </c>
      <c r="AI2" s="413">
        <f>COLUMN()</f>
        <v>35</v>
      </c>
      <c r="AJ2" s="413">
        <f>COLUMN()</f>
        <v>36</v>
      </c>
      <c r="AK2" s="413">
        <f>COLUMN()</f>
        <v>37</v>
      </c>
      <c r="AL2" s="413">
        <f>COLUMN()</f>
        <v>38</v>
      </c>
      <c r="AM2" s="413">
        <f>COLUMN()</f>
        <v>39</v>
      </c>
      <c r="AN2" s="413">
        <f>COLUMN()</f>
        <v>40</v>
      </c>
      <c r="AO2" s="413">
        <f>COLUMN()</f>
        <v>41</v>
      </c>
      <c r="AP2" s="413">
        <f>COLUMN()</f>
        <v>42</v>
      </c>
      <c r="AQ2" s="413">
        <f>COLUMN()</f>
        <v>43</v>
      </c>
      <c r="AR2" s="413">
        <f>COLUMN()</f>
        <v>44</v>
      </c>
      <c r="AS2" s="413">
        <f>COLUMN()</f>
        <v>45</v>
      </c>
      <c r="AT2" s="413">
        <f>COLUMN()</f>
        <v>46</v>
      </c>
      <c r="AU2" s="413">
        <f>COLUMN()</f>
        <v>47</v>
      </c>
      <c r="AV2" s="413">
        <f>COLUMN()</f>
        <v>48</v>
      </c>
      <c r="AW2" s="413">
        <f>COLUMN()</f>
        <v>49</v>
      </c>
    </row>
    <row r="3" spans="1:49" s="51" customFormat="1" ht="16.5" thickBot="1" x14ac:dyDescent="0.3">
      <c r="B3"/>
      <c r="C3" s="59">
        <v>2017</v>
      </c>
      <c r="D3" s="59">
        <v>2017</v>
      </c>
      <c r="E3" s="59">
        <v>2017</v>
      </c>
      <c r="F3" s="59">
        <v>2017</v>
      </c>
      <c r="G3" s="59">
        <v>2017</v>
      </c>
      <c r="H3" s="59">
        <v>2017</v>
      </c>
      <c r="I3" s="72">
        <v>2017</v>
      </c>
      <c r="J3"/>
      <c r="K3" s="59">
        <v>2018</v>
      </c>
      <c r="L3" s="59">
        <v>2018</v>
      </c>
      <c r="M3" s="59">
        <v>2018</v>
      </c>
      <c r="N3" s="59">
        <v>2018</v>
      </c>
      <c r="O3" s="59">
        <v>2018</v>
      </c>
      <c r="P3" s="59">
        <v>2018</v>
      </c>
      <c r="Q3" s="59">
        <v>2018</v>
      </c>
      <c r="R3"/>
      <c r="S3" s="60">
        <v>2019</v>
      </c>
      <c r="T3" s="60">
        <v>2019</v>
      </c>
      <c r="U3" s="60">
        <v>2019</v>
      </c>
      <c r="V3" s="60">
        <v>2019</v>
      </c>
      <c r="W3" s="60">
        <v>2019</v>
      </c>
      <c r="X3" s="60">
        <v>2019</v>
      </c>
      <c r="Y3" s="60">
        <v>2019</v>
      </c>
      <c r="Z3"/>
      <c r="AA3" s="61">
        <v>2020</v>
      </c>
      <c r="AB3" s="61">
        <v>2020</v>
      </c>
      <c r="AC3" s="61">
        <v>2020</v>
      </c>
      <c r="AD3" s="61">
        <v>2020</v>
      </c>
      <c r="AE3" s="61">
        <v>2020</v>
      </c>
      <c r="AF3" s="61">
        <v>2020</v>
      </c>
      <c r="AG3" s="61">
        <v>2020</v>
      </c>
      <c r="AH3"/>
      <c r="AI3" s="259">
        <v>2021</v>
      </c>
      <c r="AJ3" s="259">
        <v>2021</v>
      </c>
      <c r="AK3" s="259">
        <v>2021</v>
      </c>
      <c r="AL3" s="259">
        <v>2021</v>
      </c>
      <c r="AM3" s="259">
        <v>2021</v>
      </c>
      <c r="AN3" s="259">
        <v>2021</v>
      </c>
      <c r="AO3" s="259">
        <v>2021</v>
      </c>
      <c r="AP3"/>
      <c r="AQ3" s="417">
        <v>2022</v>
      </c>
      <c r="AR3" s="417">
        <v>2022</v>
      </c>
      <c r="AS3" s="417">
        <v>2022</v>
      </c>
      <c r="AT3" s="417">
        <v>2022</v>
      </c>
      <c r="AU3" s="417">
        <v>2022</v>
      </c>
      <c r="AV3" s="417">
        <v>2022</v>
      </c>
      <c r="AW3" s="417">
        <v>2022</v>
      </c>
    </row>
    <row r="4" spans="1:49" s="51" customFormat="1" ht="16.5" thickBot="1" x14ac:dyDescent="0.3">
      <c r="A4" s="55" t="s">
        <v>58</v>
      </c>
      <c r="B4"/>
      <c r="C4" s="56" t="s">
        <v>330</v>
      </c>
      <c r="D4" s="57" t="s">
        <v>332</v>
      </c>
      <c r="E4" s="57" t="s">
        <v>331</v>
      </c>
      <c r="F4" s="57" t="s">
        <v>333</v>
      </c>
      <c r="G4" s="57" t="s">
        <v>334</v>
      </c>
      <c r="H4" s="57" t="s">
        <v>335</v>
      </c>
      <c r="I4" s="58" t="s">
        <v>336</v>
      </c>
      <c r="J4"/>
      <c r="K4" s="56" t="s">
        <v>330</v>
      </c>
      <c r="L4" s="57" t="s">
        <v>332</v>
      </c>
      <c r="M4" s="57" t="s">
        <v>331</v>
      </c>
      <c r="N4" s="57" t="s">
        <v>333</v>
      </c>
      <c r="O4" s="57" t="s">
        <v>334</v>
      </c>
      <c r="P4" s="57" t="s">
        <v>335</v>
      </c>
      <c r="Q4" s="58" t="s">
        <v>336</v>
      </c>
      <c r="R4"/>
      <c r="S4" s="56" t="s">
        <v>330</v>
      </c>
      <c r="T4" s="57" t="s">
        <v>332</v>
      </c>
      <c r="U4" s="57" t="s">
        <v>331</v>
      </c>
      <c r="V4" s="57" t="s">
        <v>333</v>
      </c>
      <c r="W4" s="57" t="s">
        <v>334</v>
      </c>
      <c r="X4" s="57" t="s">
        <v>335</v>
      </c>
      <c r="Y4" s="58" t="s">
        <v>336</v>
      </c>
      <c r="Z4"/>
      <c r="AA4" s="56" t="s">
        <v>330</v>
      </c>
      <c r="AB4" s="57" t="s">
        <v>332</v>
      </c>
      <c r="AC4" s="57" t="s">
        <v>331</v>
      </c>
      <c r="AD4" s="57" t="s">
        <v>333</v>
      </c>
      <c r="AE4" s="57" t="s">
        <v>334</v>
      </c>
      <c r="AF4" s="57" t="s">
        <v>335</v>
      </c>
      <c r="AG4" s="58" t="s">
        <v>336</v>
      </c>
      <c r="AH4"/>
      <c r="AI4" s="56" t="s">
        <v>330</v>
      </c>
      <c r="AJ4" s="57" t="s">
        <v>332</v>
      </c>
      <c r="AK4" s="57" t="s">
        <v>331</v>
      </c>
      <c r="AL4" s="57" t="s">
        <v>333</v>
      </c>
      <c r="AM4" s="57" t="s">
        <v>334</v>
      </c>
      <c r="AN4" s="57" t="s">
        <v>335</v>
      </c>
      <c r="AO4" s="58" t="s">
        <v>336</v>
      </c>
      <c r="AP4"/>
      <c r="AQ4" s="56" t="s">
        <v>330</v>
      </c>
      <c r="AR4" s="57" t="s">
        <v>332</v>
      </c>
      <c r="AS4" s="57" t="s">
        <v>331</v>
      </c>
      <c r="AT4" s="57" t="s">
        <v>333</v>
      </c>
      <c r="AU4" s="57" t="s">
        <v>334</v>
      </c>
      <c r="AV4" s="57" t="s">
        <v>335</v>
      </c>
      <c r="AW4" s="58" t="s">
        <v>336</v>
      </c>
    </row>
    <row r="5" spans="1:49" x14ac:dyDescent="0.25">
      <c r="A5" s="43" t="s">
        <v>1</v>
      </c>
      <c r="C5" s="52">
        <v>1</v>
      </c>
      <c r="D5" s="53">
        <v>13597</v>
      </c>
      <c r="E5" s="53">
        <v>83247</v>
      </c>
      <c r="F5" s="53">
        <v>33</v>
      </c>
      <c r="G5" s="53">
        <v>940384</v>
      </c>
      <c r="H5" s="53">
        <v>0</v>
      </c>
      <c r="I5" s="54">
        <f>SUM(C5:H5)</f>
        <v>1037262</v>
      </c>
      <c r="K5" s="52">
        <v>1</v>
      </c>
      <c r="L5" s="53">
        <v>13794</v>
      </c>
      <c r="M5" s="53">
        <v>83718</v>
      </c>
      <c r="N5" s="53">
        <v>32</v>
      </c>
      <c r="O5" s="53">
        <v>949231</v>
      </c>
      <c r="P5" s="53">
        <v>0</v>
      </c>
      <c r="Q5" s="54">
        <f>SUM(K5:P5)</f>
        <v>1046776</v>
      </c>
      <c r="S5" s="52">
        <v>1</v>
      </c>
      <c r="T5" s="53">
        <v>13910</v>
      </c>
      <c r="U5" s="53">
        <v>84405</v>
      </c>
      <c r="V5" s="53">
        <v>33</v>
      </c>
      <c r="W5" s="53">
        <v>956265</v>
      </c>
      <c r="X5" s="53">
        <v>0</v>
      </c>
      <c r="Y5" s="54">
        <f>SUM(S5:X5)</f>
        <v>1054614</v>
      </c>
      <c r="AA5" s="52">
        <v>1</v>
      </c>
      <c r="AB5" s="53">
        <v>13762</v>
      </c>
      <c r="AC5" s="53">
        <v>85262</v>
      </c>
      <c r="AD5" s="53">
        <v>31</v>
      </c>
      <c r="AE5" s="53">
        <v>962985</v>
      </c>
      <c r="AF5" s="53">
        <v>0</v>
      </c>
      <c r="AG5" s="54">
        <f>SUM(AA5:AF5)</f>
        <v>1062041</v>
      </c>
      <c r="AI5" s="52">
        <v>1</v>
      </c>
      <c r="AJ5" s="53">
        <v>13711</v>
      </c>
      <c r="AK5" s="53">
        <v>85845</v>
      </c>
      <c r="AL5" s="53">
        <v>29</v>
      </c>
      <c r="AM5" s="53">
        <v>970098</v>
      </c>
      <c r="AN5" s="53">
        <v>0</v>
      </c>
      <c r="AO5" s="54">
        <f>SUM(AI5:AN5)</f>
        <v>1069684</v>
      </c>
      <c r="AQ5" s="52">
        <v>1</v>
      </c>
      <c r="AR5" s="53">
        <v>12952</v>
      </c>
      <c r="AS5" s="53">
        <v>87149</v>
      </c>
      <c r="AT5" s="53">
        <v>30</v>
      </c>
      <c r="AU5" s="53">
        <v>976406</v>
      </c>
      <c r="AV5" s="53">
        <v>0</v>
      </c>
      <c r="AW5" s="54">
        <f>SUM(AQ5:AV5)</f>
        <v>1076538</v>
      </c>
    </row>
    <row r="6" spans="1:49" x14ac:dyDescent="0.25">
      <c r="A6" s="44" t="s">
        <v>2</v>
      </c>
      <c r="C6" s="46">
        <v>0</v>
      </c>
      <c r="D6" s="7">
        <v>39</v>
      </c>
      <c r="E6" s="7">
        <v>0</v>
      </c>
      <c r="F6" s="7">
        <v>0</v>
      </c>
      <c r="G6" s="7">
        <v>11685</v>
      </c>
      <c r="H6" s="7">
        <v>0</v>
      </c>
      <c r="I6" s="47">
        <f t="shared" ref="I6:I58" si="0">SUM(C6:H6)</f>
        <v>11724</v>
      </c>
      <c r="K6" s="46">
        <v>0</v>
      </c>
      <c r="L6" s="7">
        <v>39</v>
      </c>
      <c r="M6" s="7">
        <v>0</v>
      </c>
      <c r="N6" s="7">
        <v>0</v>
      </c>
      <c r="O6" s="7">
        <v>11682</v>
      </c>
      <c r="P6" s="7">
        <v>0</v>
      </c>
      <c r="Q6" s="47">
        <f t="shared" ref="Q6:Q58" si="1">SUM(K6:P6)</f>
        <v>11721</v>
      </c>
      <c r="S6" s="46">
        <v>0</v>
      </c>
      <c r="T6" s="7">
        <v>40</v>
      </c>
      <c r="U6" s="7">
        <v>0</v>
      </c>
      <c r="V6" s="7">
        <v>0</v>
      </c>
      <c r="W6" s="7">
        <v>11692</v>
      </c>
      <c r="X6" s="7">
        <v>0</v>
      </c>
      <c r="Y6" s="47">
        <f t="shared" ref="Y6:Y58" si="2">SUM(S6:X6)</f>
        <v>11732</v>
      </c>
      <c r="AA6" s="46">
        <v>0</v>
      </c>
      <c r="AB6" s="7">
        <v>41</v>
      </c>
      <c r="AC6" s="7">
        <v>0</v>
      </c>
      <c r="AD6" s="7">
        <v>0</v>
      </c>
      <c r="AE6" s="7">
        <v>12083</v>
      </c>
      <c r="AF6" s="7">
        <v>0</v>
      </c>
      <c r="AG6" s="47">
        <f t="shared" ref="AG6:AG58" si="3">SUM(AA6:AF6)</f>
        <v>12124</v>
      </c>
      <c r="AI6" s="46">
        <v>0</v>
      </c>
      <c r="AJ6" s="7">
        <v>44</v>
      </c>
      <c r="AK6" s="7">
        <v>0</v>
      </c>
      <c r="AL6" s="7">
        <v>0</v>
      </c>
      <c r="AM6" s="7">
        <v>12183</v>
      </c>
      <c r="AN6" s="7">
        <v>0</v>
      </c>
      <c r="AO6" s="47">
        <f t="shared" ref="AO6:AO58" si="4">SUM(AI6:AN6)</f>
        <v>12227</v>
      </c>
      <c r="AQ6" s="46">
        <v>0</v>
      </c>
      <c r="AR6" s="7">
        <v>47</v>
      </c>
      <c r="AS6" s="7">
        <v>1049</v>
      </c>
      <c r="AT6" s="7">
        <v>0</v>
      </c>
      <c r="AU6" s="7">
        <v>11236</v>
      </c>
      <c r="AV6" s="7">
        <v>0</v>
      </c>
      <c r="AW6" s="47">
        <f t="shared" ref="AW6:AW58" si="5">SUM(AQ6:AV6)</f>
        <v>12332</v>
      </c>
    </row>
    <row r="7" spans="1:49" x14ac:dyDescent="0.25">
      <c r="A7" s="44" t="s">
        <v>3</v>
      </c>
      <c r="C7" s="46">
        <v>0</v>
      </c>
      <c r="D7" s="7">
        <v>17</v>
      </c>
      <c r="E7" s="7">
        <v>232</v>
      </c>
      <c r="F7" s="7">
        <v>0</v>
      </c>
      <c r="G7" s="7">
        <v>1388</v>
      </c>
      <c r="H7" s="7">
        <v>0</v>
      </c>
      <c r="I7" s="47">
        <f t="shared" si="0"/>
        <v>1637</v>
      </c>
      <c r="K7" s="46">
        <v>0</v>
      </c>
      <c r="L7" s="7">
        <v>17</v>
      </c>
      <c r="M7" s="7">
        <v>233</v>
      </c>
      <c r="N7" s="7">
        <v>0</v>
      </c>
      <c r="O7" s="7">
        <v>1386</v>
      </c>
      <c r="P7" s="7">
        <v>0</v>
      </c>
      <c r="Q7" s="47">
        <f t="shared" si="1"/>
        <v>1636</v>
      </c>
      <c r="S7" s="46">
        <v>0</v>
      </c>
      <c r="T7" s="7">
        <v>16</v>
      </c>
      <c r="U7" s="7">
        <v>230</v>
      </c>
      <c r="V7" s="7">
        <v>0</v>
      </c>
      <c r="W7" s="7">
        <v>1383</v>
      </c>
      <c r="X7" s="7">
        <v>0</v>
      </c>
      <c r="Y7" s="47">
        <f t="shared" si="2"/>
        <v>1629</v>
      </c>
      <c r="AA7" s="46">
        <v>0</v>
      </c>
      <c r="AB7" s="7">
        <v>16</v>
      </c>
      <c r="AC7" s="7">
        <v>230</v>
      </c>
      <c r="AD7" s="7">
        <v>0</v>
      </c>
      <c r="AE7" s="7">
        <v>1381</v>
      </c>
      <c r="AF7" s="7">
        <v>0</v>
      </c>
      <c r="AG7" s="47">
        <f t="shared" si="3"/>
        <v>1627</v>
      </c>
      <c r="AI7" s="46">
        <v>0</v>
      </c>
      <c r="AJ7" s="7">
        <v>16</v>
      </c>
      <c r="AK7" s="7">
        <v>229</v>
      </c>
      <c r="AL7" s="7">
        <v>0</v>
      </c>
      <c r="AM7" s="7">
        <v>1374</v>
      </c>
      <c r="AN7" s="7">
        <v>0</v>
      </c>
      <c r="AO7" s="47">
        <f t="shared" si="4"/>
        <v>1619</v>
      </c>
      <c r="AQ7" s="46">
        <v>0</v>
      </c>
      <c r="AR7" s="7">
        <v>16</v>
      </c>
      <c r="AS7" s="7">
        <v>229</v>
      </c>
      <c r="AT7" s="7">
        <v>0</v>
      </c>
      <c r="AU7" s="7">
        <v>1374</v>
      </c>
      <c r="AV7" s="7">
        <v>0</v>
      </c>
      <c r="AW7" s="47">
        <f t="shared" si="5"/>
        <v>1619</v>
      </c>
    </row>
    <row r="8" spans="1:49" x14ac:dyDescent="0.25">
      <c r="A8" s="44" t="s">
        <v>4</v>
      </c>
      <c r="C8" s="46">
        <v>0</v>
      </c>
      <c r="D8" s="7">
        <v>398</v>
      </c>
      <c r="E8" s="7">
        <v>3480</v>
      </c>
      <c r="F8" s="7">
        <v>4</v>
      </c>
      <c r="G8" s="7">
        <v>32703</v>
      </c>
      <c r="H8" s="7">
        <v>0</v>
      </c>
      <c r="I8" s="47">
        <f t="shared" si="0"/>
        <v>36585</v>
      </c>
      <c r="K8" s="46">
        <v>0</v>
      </c>
      <c r="L8" s="7">
        <v>398</v>
      </c>
      <c r="M8" s="7">
        <v>3471</v>
      </c>
      <c r="N8" s="7">
        <v>4</v>
      </c>
      <c r="O8" s="7">
        <v>32818</v>
      </c>
      <c r="P8" s="7">
        <v>0</v>
      </c>
      <c r="Q8" s="47">
        <f t="shared" si="1"/>
        <v>36691</v>
      </c>
      <c r="S8" s="46">
        <v>0</v>
      </c>
      <c r="T8" s="7">
        <v>378</v>
      </c>
      <c r="U8" s="7">
        <v>3483</v>
      </c>
      <c r="V8" s="7">
        <v>4</v>
      </c>
      <c r="W8" s="7">
        <v>32878</v>
      </c>
      <c r="X8" s="7">
        <v>0</v>
      </c>
      <c r="Y8" s="47">
        <f t="shared" si="2"/>
        <v>36743</v>
      </c>
      <c r="AA8" s="46">
        <v>0</v>
      </c>
      <c r="AB8" s="7">
        <v>377</v>
      </c>
      <c r="AC8" s="7">
        <v>3491</v>
      </c>
      <c r="AD8" s="7">
        <v>4</v>
      </c>
      <c r="AE8" s="7">
        <v>33044</v>
      </c>
      <c r="AF8" s="7">
        <v>0</v>
      </c>
      <c r="AG8" s="47">
        <f t="shared" si="3"/>
        <v>36916</v>
      </c>
      <c r="AI8" s="46">
        <v>0</v>
      </c>
      <c r="AJ8" s="7">
        <v>385</v>
      </c>
      <c r="AK8" s="7">
        <v>3451</v>
      </c>
      <c r="AL8" s="7">
        <v>4</v>
      </c>
      <c r="AM8" s="7">
        <v>33176</v>
      </c>
      <c r="AN8" s="7">
        <v>0</v>
      </c>
      <c r="AO8" s="47">
        <f t="shared" si="4"/>
        <v>37016</v>
      </c>
      <c r="AQ8" s="46">
        <v>0</v>
      </c>
      <c r="AR8" s="7">
        <v>385</v>
      </c>
      <c r="AS8" s="7">
        <v>3512</v>
      </c>
      <c r="AT8" s="7">
        <v>4</v>
      </c>
      <c r="AU8" s="7">
        <v>33420</v>
      </c>
      <c r="AV8" s="7">
        <v>0</v>
      </c>
      <c r="AW8" s="47">
        <f t="shared" si="5"/>
        <v>37321</v>
      </c>
    </row>
    <row r="9" spans="1:49" x14ac:dyDescent="0.25">
      <c r="A9" s="44" t="s">
        <v>6</v>
      </c>
      <c r="C9" s="46">
        <v>0</v>
      </c>
      <c r="D9" s="7">
        <v>1006</v>
      </c>
      <c r="E9" s="7">
        <v>5523</v>
      </c>
      <c r="F9" s="7">
        <v>0</v>
      </c>
      <c r="G9" s="7">
        <v>60593</v>
      </c>
      <c r="H9" s="7">
        <v>0</v>
      </c>
      <c r="I9" s="47">
        <f t="shared" si="0"/>
        <v>67122</v>
      </c>
      <c r="K9" s="46">
        <v>0</v>
      </c>
      <c r="L9" s="7">
        <v>985</v>
      </c>
      <c r="M9" s="7">
        <v>5703</v>
      </c>
      <c r="N9" s="7">
        <v>0</v>
      </c>
      <c r="O9" s="7">
        <v>61252</v>
      </c>
      <c r="P9" s="7">
        <v>0</v>
      </c>
      <c r="Q9" s="47">
        <f t="shared" si="1"/>
        <v>67940</v>
      </c>
      <c r="S9" s="46">
        <v>0</v>
      </c>
      <c r="T9" s="7">
        <v>1022</v>
      </c>
      <c r="U9" s="7">
        <v>5681</v>
      </c>
      <c r="V9" s="7">
        <v>0</v>
      </c>
      <c r="W9" s="7">
        <v>61502</v>
      </c>
      <c r="X9" s="7">
        <v>0</v>
      </c>
      <c r="Y9" s="47">
        <f t="shared" si="2"/>
        <v>68205</v>
      </c>
      <c r="AA9" s="46">
        <v>0</v>
      </c>
      <c r="AB9" s="7">
        <v>989</v>
      </c>
      <c r="AC9" s="7">
        <v>5776</v>
      </c>
      <c r="AD9" s="7">
        <v>0</v>
      </c>
      <c r="AE9" s="7">
        <v>61803</v>
      </c>
      <c r="AF9" s="7">
        <v>0</v>
      </c>
      <c r="AG9" s="47">
        <f t="shared" si="3"/>
        <v>68568</v>
      </c>
      <c r="AI9" s="46">
        <v>0</v>
      </c>
      <c r="AJ9" s="7">
        <v>985</v>
      </c>
      <c r="AK9" s="7">
        <v>5842</v>
      </c>
      <c r="AL9" s="7">
        <v>0</v>
      </c>
      <c r="AM9" s="7">
        <v>61915</v>
      </c>
      <c r="AN9" s="7">
        <v>0</v>
      </c>
      <c r="AO9" s="47">
        <f t="shared" si="4"/>
        <v>68742</v>
      </c>
      <c r="AQ9" s="46">
        <v>0</v>
      </c>
      <c r="AR9" s="7">
        <v>943</v>
      </c>
      <c r="AS9" s="7">
        <v>5909</v>
      </c>
      <c r="AT9" s="7">
        <v>0</v>
      </c>
      <c r="AU9" s="7">
        <v>62027</v>
      </c>
      <c r="AV9" s="7">
        <v>0</v>
      </c>
      <c r="AW9" s="47">
        <f t="shared" si="5"/>
        <v>68879</v>
      </c>
    </row>
    <row r="10" spans="1:49" x14ac:dyDescent="0.25">
      <c r="A10" s="44" t="s">
        <v>7</v>
      </c>
      <c r="C10" s="46">
        <v>1</v>
      </c>
      <c r="D10" s="7">
        <v>197</v>
      </c>
      <c r="E10" s="7">
        <v>2488</v>
      </c>
      <c r="F10" s="7">
        <v>0</v>
      </c>
      <c r="G10" s="7">
        <v>26371</v>
      </c>
      <c r="H10" s="7">
        <v>0</v>
      </c>
      <c r="I10" s="47">
        <f t="shared" si="0"/>
        <v>29057</v>
      </c>
      <c r="K10" s="46">
        <v>1</v>
      </c>
      <c r="L10" s="7">
        <v>203</v>
      </c>
      <c r="M10" s="7">
        <v>2492</v>
      </c>
      <c r="N10" s="7">
        <v>0</v>
      </c>
      <c r="O10" s="7">
        <v>26550</v>
      </c>
      <c r="P10" s="7">
        <v>0</v>
      </c>
      <c r="Q10" s="47">
        <f t="shared" si="1"/>
        <v>29246</v>
      </c>
      <c r="S10" s="46">
        <v>1</v>
      </c>
      <c r="T10" s="7">
        <v>188</v>
      </c>
      <c r="U10" s="7">
        <v>2494</v>
      </c>
      <c r="V10" s="7">
        <v>0</v>
      </c>
      <c r="W10" s="7">
        <v>26773</v>
      </c>
      <c r="X10" s="7">
        <v>0</v>
      </c>
      <c r="Y10" s="47">
        <f t="shared" si="2"/>
        <v>29456</v>
      </c>
      <c r="AA10" s="46">
        <v>1</v>
      </c>
      <c r="AB10" s="7">
        <v>196</v>
      </c>
      <c r="AC10" s="7">
        <v>2486</v>
      </c>
      <c r="AD10" s="7">
        <v>0</v>
      </c>
      <c r="AE10" s="7">
        <v>27036</v>
      </c>
      <c r="AF10" s="7">
        <v>0</v>
      </c>
      <c r="AG10" s="47">
        <f t="shared" si="3"/>
        <v>29719</v>
      </c>
      <c r="AI10" s="46">
        <v>1</v>
      </c>
      <c r="AJ10" s="7">
        <v>201</v>
      </c>
      <c r="AK10" s="7">
        <v>2505</v>
      </c>
      <c r="AL10" s="7">
        <v>0</v>
      </c>
      <c r="AM10" s="7">
        <v>27335</v>
      </c>
      <c r="AN10" s="7">
        <v>0</v>
      </c>
      <c r="AO10" s="47">
        <f t="shared" si="4"/>
        <v>30042</v>
      </c>
      <c r="AQ10" s="46">
        <v>1</v>
      </c>
      <c r="AR10" s="7">
        <v>200</v>
      </c>
      <c r="AS10" s="7">
        <v>2530</v>
      </c>
      <c r="AT10" s="7">
        <v>0</v>
      </c>
      <c r="AU10" s="7">
        <v>27703</v>
      </c>
      <c r="AV10" s="7">
        <v>0</v>
      </c>
      <c r="AW10" s="47">
        <f t="shared" si="5"/>
        <v>30434</v>
      </c>
    </row>
    <row r="11" spans="1:49" x14ac:dyDescent="0.25">
      <c r="A11" s="44" t="s">
        <v>8</v>
      </c>
      <c r="C11" s="46">
        <v>0</v>
      </c>
      <c r="D11" s="7">
        <v>54</v>
      </c>
      <c r="E11" s="7">
        <v>747</v>
      </c>
      <c r="F11" s="7">
        <v>0</v>
      </c>
      <c r="G11" s="7">
        <v>6115</v>
      </c>
      <c r="H11" s="7">
        <v>0</v>
      </c>
      <c r="I11" s="47">
        <f t="shared" si="0"/>
        <v>6916</v>
      </c>
      <c r="K11" s="46">
        <v>0</v>
      </c>
      <c r="L11" s="7">
        <v>54</v>
      </c>
      <c r="M11" s="7">
        <v>755</v>
      </c>
      <c r="N11" s="7">
        <v>0</v>
      </c>
      <c r="O11" s="7">
        <v>6213</v>
      </c>
      <c r="P11" s="7">
        <v>0</v>
      </c>
      <c r="Q11" s="47">
        <f t="shared" si="1"/>
        <v>7022</v>
      </c>
      <c r="S11" s="46">
        <v>0</v>
      </c>
      <c r="T11" s="7">
        <v>50</v>
      </c>
      <c r="U11" s="7">
        <v>782</v>
      </c>
      <c r="V11" s="7">
        <v>0</v>
      </c>
      <c r="W11" s="7">
        <v>6324</v>
      </c>
      <c r="X11" s="7">
        <v>0</v>
      </c>
      <c r="Y11" s="47">
        <f t="shared" si="2"/>
        <v>7156</v>
      </c>
      <c r="AA11" s="46">
        <v>0</v>
      </c>
      <c r="AB11" s="7">
        <v>59</v>
      </c>
      <c r="AC11" s="7">
        <v>777</v>
      </c>
      <c r="AD11" s="7">
        <v>0</v>
      </c>
      <c r="AE11" s="7">
        <v>6447</v>
      </c>
      <c r="AF11" s="7">
        <v>0</v>
      </c>
      <c r="AG11" s="47">
        <f t="shared" si="3"/>
        <v>7283</v>
      </c>
      <c r="AI11" s="46">
        <v>0</v>
      </c>
      <c r="AJ11" s="7">
        <v>59</v>
      </c>
      <c r="AK11" s="7">
        <v>784</v>
      </c>
      <c r="AL11" s="7">
        <v>0</v>
      </c>
      <c r="AM11" s="7">
        <v>6542</v>
      </c>
      <c r="AN11" s="7">
        <v>0</v>
      </c>
      <c r="AO11" s="47">
        <f t="shared" si="4"/>
        <v>7385</v>
      </c>
      <c r="AQ11" s="46">
        <v>0</v>
      </c>
      <c r="AR11" s="7">
        <v>61</v>
      </c>
      <c r="AS11" s="7">
        <v>786</v>
      </c>
      <c r="AT11" s="7">
        <v>0</v>
      </c>
      <c r="AU11" s="7">
        <v>6612</v>
      </c>
      <c r="AV11" s="7">
        <v>0</v>
      </c>
      <c r="AW11" s="47">
        <f t="shared" si="5"/>
        <v>7459</v>
      </c>
    </row>
    <row r="12" spans="1:49" x14ac:dyDescent="0.25">
      <c r="A12" s="44" t="s">
        <v>9</v>
      </c>
      <c r="C12" s="46">
        <v>0</v>
      </c>
      <c r="D12" s="7">
        <v>12</v>
      </c>
      <c r="E12" s="7">
        <v>160</v>
      </c>
      <c r="F12" s="7">
        <v>0</v>
      </c>
      <c r="G12" s="7">
        <v>1065</v>
      </c>
      <c r="H12" s="7">
        <v>0</v>
      </c>
      <c r="I12" s="47">
        <f t="shared" si="0"/>
        <v>1237</v>
      </c>
      <c r="K12" s="46">
        <v>0</v>
      </c>
      <c r="L12" s="7">
        <v>12</v>
      </c>
      <c r="M12" s="7">
        <v>149</v>
      </c>
      <c r="N12" s="7">
        <v>0</v>
      </c>
      <c r="O12" s="7">
        <v>1047</v>
      </c>
      <c r="P12" s="7">
        <v>0</v>
      </c>
      <c r="Q12" s="47">
        <f t="shared" si="1"/>
        <v>1208</v>
      </c>
      <c r="S12" s="46">
        <v>0</v>
      </c>
      <c r="T12" s="7">
        <v>12</v>
      </c>
      <c r="U12" s="7">
        <v>150</v>
      </c>
      <c r="V12" s="7">
        <v>0</v>
      </c>
      <c r="W12" s="7">
        <v>1060</v>
      </c>
      <c r="X12" s="7">
        <v>0</v>
      </c>
      <c r="Y12" s="47">
        <f t="shared" si="2"/>
        <v>1222</v>
      </c>
      <c r="AA12" s="46">
        <v>0</v>
      </c>
      <c r="AB12" s="7">
        <v>12</v>
      </c>
      <c r="AC12" s="7">
        <v>149</v>
      </c>
      <c r="AD12" s="7">
        <v>0</v>
      </c>
      <c r="AE12" s="7">
        <v>1062</v>
      </c>
      <c r="AF12" s="7">
        <v>0</v>
      </c>
      <c r="AG12" s="47">
        <f t="shared" si="3"/>
        <v>1223</v>
      </c>
      <c r="AI12" s="46">
        <v>0</v>
      </c>
      <c r="AJ12" s="7">
        <v>12</v>
      </c>
      <c r="AK12" s="7">
        <v>151</v>
      </c>
      <c r="AL12" s="7">
        <v>0</v>
      </c>
      <c r="AM12" s="7">
        <v>1061</v>
      </c>
      <c r="AN12" s="7">
        <v>0</v>
      </c>
      <c r="AO12" s="47">
        <f t="shared" si="4"/>
        <v>1224</v>
      </c>
      <c r="AQ12" s="46">
        <v>0</v>
      </c>
      <c r="AR12" s="7">
        <v>12</v>
      </c>
      <c r="AS12" s="7">
        <v>151</v>
      </c>
      <c r="AT12" s="7">
        <v>0</v>
      </c>
      <c r="AU12" s="7">
        <v>1061</v>
      </c>
      <c r="AV12" s="7">
        <v>0</v>
      </c>
      <c r="AW12" s="47">
        <f t="shared" si="5"/>
        <v>1224</v>
      </c>
    </row>
    <row r="13" spans="1:49" x14ac:dyDescent="0.25">
      <c r="A13" s="44" t="s">
        <v>10</v>
      </c>
      <c r="C13" s="46">
        <v>0</v>
      </c>
      <c r="D13" s="7">
        <v>9</v>
      </c>
      <c r="E13" s="7">
        <v>165</v>
      </c>
      <c r="F13" s="7">
        <v>0</v>
      </c>
      <c r="G13" s="7">
        <v>2068</v>
      </c>
      <c r="H13" s="7">
        <v>0</v>
      </c>
      <c r="I13" s="47">
        <f t="shared" si="0"/>
        <v>2242</v>
      </c>
      <c r="K13" s="46">
        <v>0</v>
      </c>
      <c r="L13" s="7">
        <v>9</v>
      </c>
      <c r="M13" s="7">
        <v>165</v>
      </c>
      <c r="N13" s="7">
        <v>0</v>
      </c>
      <c r="O13" s="7">
        <v>2131</v>
      </c>
      <c r="P13" s="7">
        <v>0</v>
      </c>
      <c r="Q13" s="47">
        <f t="shared" si="1"/>
        <v>2305</v>
      </c>
      <c r="S13" s="46">
        <v>0</v>
      </c>
      <c r="T13" s="7">
        <v>10</v>
      </c>
      <c r="U13" s="7">
        <v>174</v>
      </c>
      <c r="V13" s="7">
        <v>0</v>
      </c>
      <c r="W13" s="7">
        <v>2182</v>
      </c>
      <c r="X13" s="7">
        <v>0</v>
      </c>
      <c r="Y13" s="47">
        <f t="shared" si="2"/>
        <v>2366</v>
      </c>
      <c r="AA13" s="46">
        <v>0</v>
      </c>
      <c r="AB13" s="7">
        <v>10</v>
      </c>
      <c r="AC13" s="7">
        <v>175</v>
      </c>
      <c r="AD13" s="7">
        <v>0</v>
      </c>
      <c r="AE13" s="7">
        <v>2224</v>
      </c>
      <c r="AF13" s="7">
        <v>0</v>
      </c>
      <c r="AG13" s="47">
        <f t="shared" si="3"/>
        <v>2409</v>
      </c>
      <c r="AI13" s="46">
        <v>0</v>
      </c>
      <c r="AJ13" s="7">
        <v>9</v>
      </c>
      <c r="AK13" s="7">
        <v>163</v>
      </c>
      <c r="AL13" s="7">
        <v>0</v>
      </c>
      <c r="AM13" s="7">
        <v>2273</v>
      </c>
      <c r="AN13" s="7">
        <v>0</v>
      </c>
      <c r="AO13" s="47">
        <f t="shared" si="4"/>
        <v>2445</v>
      </c>
      <c r="AQ13" s="46">
        <v>0</v>
      </c>
      <c r="AR13" s="7">
        <v>9</v>
      </c>
      <c r="AS13" s="7">
        <v>171</v>
      </c>
      <c r="AT13" s="7">
        <v>0</v>
      </c>
      <c r="AU13" s="7">
        <v>2395</v>
      </c>
      <c r="AV13" s="7">
        <v>0</v>
      </c>
      <c r="AW13" s="47">
        <f t="shared" si="5"/>
        <v>2575</v>
      </c>
    </row>
    <row r="14" spans="1:49" x14ac:dyDescent="0.25">
      <c r="A14" s="44" t="s">
        <v>11</v>
      </c>
      <c r="C14" s="46">
        <v>1</v>
      </c>
      <c r="D14" s="7">
        <v>126</v>
      </c>
      <c r="E14" s="7">
        <v>1418</v>
      </c>
      <c r="F14" s="7">
        <v>0</v>
      </c>
      <c r="G14" s="7">
        <v>10437</v>
      </c>
      <c r="H14" s="7">
        <v>0</v>
      </c>
      <c r="I14" s="47">
        <f t="shared" si="0"/>
        <v>11982</v>
      </c>
      <c r="K14" s="46">
        <v>1</v>
      </c>
      <c r="L14" s="7">
        <v>95</v>
      </c>
      <c r="M14" s="7">
        <v>1406</v>
      </c>
      <c r="N14" s="7">
        <v>0</v>
      </c>
      <c r="O14" s="7">
        <v>10882</v>
      </c>
      <c r="P14" s="7">
        <v>0</v>
      </c>
      <c r="Q14" s="47">
        <f t="shared" si="1"/>
        <v>12384</v>
      </c>
      <c r="S14" s="46">
        <v>1</v>
      </c>
      <c r="T14" s="7">
        <v>97</v>
      </c>
      <c r="U14" s="7">
        <v>1418</v>
      </c>
      <c r="V14" s="7">
        <v>0</v>
      </c>
      <c r="W14" s="7">
        <v>10963</v>
      </c>
      <c r="X14" s="7">
        <v>0</v>
      </c>
      <c r="Y14" s="47">
        <f t="shared" si="2"/>
        <v>12479</v>
      </c>
      <c r="AA14" s="46">
        <v>1</v>
      </c>
      <c r="AB14" s="7">
        <v>99</v>
      </c>
      <c r="AC14" s="7">
        <v>1436</v>
      </c>
      <c r="AD14" s="7">
        <v>0</v>
      </c>
      <c r="AE14" s="7">
        <v>11076</v>
      </c>
      <c r="AF14" s="7">
        <v>0</v>
      </c>
      <c r="AG14" s="47">
        <f t="shared" si="3"/>
        <v>12612</v>
      </c>
      <c r="AI14" s="46">
        <v>1</v>
      </c>
      <c r="AJ14" s="7">
        <v>103</v>
      </c>
      <c r="AK14" s="7">
        <v>1158</v>
      </c>
      <c r="AL14" s="7">
        <v>0</v>
      </c>
      <c r="AM14" s="7">
        <v>10963</v>
      </c>
      <c r="AN14" s="7">
        <v>0</v>
      </c>
      <c r="AO14" s="47">
        <f t="shared" si="4"/>
        <v>12225</v>
      </c>
      <c r="AQ14" s="46">
        <v>1</v>
      </c>
      <c r="AR14" s="7">
        <v>93</v>
      </c>
      <c r="AS14" s="7">
        <v>1179</v>
      </c>
      <c r="AT14" s="7">
        <v>0</v>
      </c>
      <c r="AU14" s="7">
        <v>11156</v>
      </c>
      <c r="AV14" s="7">
        <v>0</v>
      </c>
      <c r="AW14" s="47">
        <f t="shared" si="5"/>
        <v>12429</v>
      </c>
    </row>
    <row r="15" spans="1:49" x14ac:dyDescent="0.25">
      <c r="A15" s="44" t="s">
        <v>12</v>
      </c>
      <c r="C15" s="46">
        <v>0</v>
      </c>
      <c r="D15" s="7">
        <v>139</v>
      </c>
      <c r="E15" s="7">
        <v>1751</v>
      </c>
      <c r="F15" s="7">
        <v>0</v>
      </c>
      <c r="G15" s="7">
        <v>15282</v>
      </c>
      <c r="H15" s="7">
        <v>0</v>
      </c>
      <c r="I15" s="47">
        <f t="shared" si="0"/>
        <v>17172</v>
      </c>
      <c r="K15" s="46">
        <v>0</v>
      </c>
      <c r="L15" s="7">
        <v>128</v>
      </c>
      <c r="M15" s="7">
        <v>1768</v>
      </c>
      <c r="N15" s="7">
        <v>0</v>
      </c>
      <c r="O15" s="7">
        <v>15512</v>
      </c>
      <c r="P15" s="7">
        <v>0</v>
      </c>
      <c r="Q15" s="47">
        <f t="shared" si="1"/>
        <v>17408</v>
      </c>
      <c r="S15" s="46">
        <v>0</v>
      </c>
      <c r="T15" s="7">
        <v>129</v>
      </c>
      <c r="U15" s="7">
        <v>1774</v>
      </c>
      <c r="V15" s="7">
        <v>0</v>
      </c>
      <c r="W15" s="7">
        <v>16013</v>
      </c>
      <c r="X15" s="7">
        <v>0</v>
      </c>
      <c r="Y15" s="47">
        <f t="shared" si="2"/>
        <v>17916</v>
      </c>
      <c r="AA15" s="46">
        <v>0</v>
      </c>
      <c r="AB15" s="7">
        <v>126</v>
      </c>
      <c r="AC15" s="7">
        <v>1793</v>
      </c>
      <c r="AD15" s="7">
        <v>0</v>
      </c>
      <c r="AE15" s="7">
        <v>16284</v>
      </c>
      <c r="AF15" s="7">
        <v>0</v>
      </c>
      <c r="AG15" s="47">
        <f t="shared" si="3"/>
        <v>18203</v>
      </c>
      <c r="AI15" s="46">
        <v>0</v>
      </c>
      <c r="AJ15" s="7">
        <v>124</v>
      </c>
      <c r="AK15" s="7">
        <v>1821</v>
      </c>
      <c r="AL15" s="7">
        <v>0</v>
      </c>
      <c r="AM15" s="7">
        <v>16540</v>
      </c>
      <c r="AN15" s="7">
        <v>0</v>
      </c>
      <c r="AO15" s="47">
        <f t="shared" si="4"/>
        <v>18485</v>
      </c>
      <c r="AQ15" s="46">
        <v>0</v>
      </c>
      <c r="AR15" s="7">
        <v>129</v>
      </c>
      <c r="AS15" s="7">
        <v>1836</v>
      </c>
      <c r="AT15" s="7">
        <v>0</v>
      </c>
      <c r="AU15" s="7">
        <v>16736</v>
      </c>
      <c r="AV15" s="7">
        <v>0</v>
      </c>
      <c r="AW15" s="47">
        <f t="shared" si="5"/>
        <v>18701</v>
      </c>
    </row>
    <row r="16" spans="1:49" x14ac:dyDescent="0.25">
      <c r="A16" s="44" t="s">
        <v>13</v>
      </c>
      <c r="C16" s="46">
        <v>4</v>
      </c>
      <c r="D16" s="7">
        <v>205</v>
      </c>
      <c r="E16" s="7">
        <v>2310</v>
      </c>
      <c r="F16" s="7">
        <v>2</v>
      </c>
      <c r="G16" s="7">
        <v>20308</v>
      </c>
      <c r="H16" s="7">
        <v>0</v>
      </c>
      <c r="I16" s="47">
        <f t="shared" si="0"/>
        <v>22829</v>
      </c>
      <c r="K16" s="46">
        <v>4</v>
      </c>
      <c r="L16" s="7">
        <v>211</v>
      </c>
      <c r="M16" s="7">
        <v>2298</v>
      </c>
      <c r="N16" s="7">
        <v>2</v>
      </c>
      <c r="O16" s="7">
        <v>20596</v>
      </c>
      <c r="P16" s="7">
        <v>0</v>
      </c>
      <c r="Q16" s="47">
        <f t="shared" si="1"/>
        <v>23111</v>
      </c>
      <c r="S16" s="46">
        <v>4</v>
      </c>
      <c r="T16" s="7">
        <v>203</v>
      </c>
      <c r="U16" s="7">
        <v>2326</v>
      </c>
      <c r="V16" s="7">
        <v>3</v>
      </c>
      <c r="W16" s="7">
        <v>20848</v>
      </c>
      <c r="X16" s="7">
        <v>0</v>
      </c>
      <c r="Y16" s="47">
        <f t="shared" si="2"/>
        <v>23384</v>
      </c>
      <c r="AA16" s="46">
        <v>4</v>
      </c>
      <c r="AB16" s="7">
        <v>173</v>
      </c>
      <c r="AC16" s="7">
        <v>2353</v>
      </c>
      <c r="AD16" s="7">
        <v>3</v>
      </c>
      <c r="AE16" s="7">
        <v>21018</v>
      </c>
      <c r="AF16" s="7">
        <v>0</v>
      </c>
      <c r="AG16" s="47">
        <f t="shared" si="3"/>
        <v>23551</v>
      </c>
      <c r="AI16" s="46">
        <v>4</v>
      </c>
      <c r="AJ16" s="7">
        <v>181</v>
      </c>
      <c r="AK16" s="7">
        <v>2363</v>
      </c>
      <c r="AL16" s="7">
        <v>3</v>
      </c>
      <c r="AM16" s="7">
        <v>21429</v>
      </c>
      <c r="AN16" s="7">
        <v>0</v>
      </c>
      <c r="AO16" s="47">
        <f t="shared" si="4"/>
        <v>23980</v>
      </c>
      <c r="AQ16" s="46">
        <v>4</v>
      </c>
      <c r="AR16" s="7">
        <v>177</v>
      </c>
      <c r="AS16" s="7">
        <v>2382</v>
      </c>
      <c r="AT16" s="7">
        <v>3</v>
      </c>
      <c r="AU16" s="7">
        <v>21824</v>
      </c>
      <c r="AV16" s="7">
        <v>0</v>
      </c>
      <c r="AW16" s="47">
        <f t="shared" si="5"/>
        <v>24390</v>
      </c>
    </row>
    <row r="17" spans="1:49" x14ac:dyDescent="0.25">
      <c r="A17" s="44" t="s">
        <v>14</v>
      </c>
      <c r="C17" s="46">
        <v>0</v>
      </c>
      <c r="D17" s="7">
        <v>1458</v>
      </c>
      <c r="E17" s="7">
        <v>11274</v>
      </c>
      <c r="F17" s="7">
        <v>3</v>
      </c>
      <c r="G17" s="7">
        <v>150220</v>
      </c>
      <c r="H17" s="7">
        <v>0</v>
      </c>
      <c r="I17" s="47">
        <f t="shared" si="0"/>
        <v>162955</v>
      </c>
      <c r="K17" s="46">
        <v>0</v>
      </c>
      <c r="L17" s="7">
        <v>1425</v>
      </c>
      <c r="M17" s="7">
        <v>11389</v>
      </c>
      <c r="N17" s="7">
        <v>4</v>
      </c>
      <c r="O17" s="7">
        <v>151914</v>
      </c>
      <c r="P17" s="7">
        <v>0</v>
      </c>
      <c r="Q17" s="47">
        <f t="shared" si="1"/>
        <v>164732</v>
      </c>
      <c r="S17" s="46">
        <v>0</v>
      </c>
      <c r="T17" s="7">
        <v>1403</v>
      </c>
      <c r="U17" s="7">
        <v>11535</v>
      </c>
      <c r="V17" s="7">
        <v>4</v>
      </c>
      <c r="W17" s="7">
        <v>154711</v>
      </c>
      <c r="X17" s="7">
        <v>0</v>
      </c>
      <c r="Y17" s="47">
        <f t="shared" si="2"/>
        <v>167653</v>
      </c>
      <c r="AA17" s="46">
        <v>0</v>
      </c>
      <c r="AB17" s="7">
        <v>1437</v>
      </c>
      <c r="AC17" s="7">
        <v>11585</v>
      </c>
      <c r="AD17" s="7">
        <v>4</v>
      </c>
      <c r="AE17" s="7">
        <v>156463</v>
      </c>
      <c r="AF17" s="7">
        <v>0</v>
      </c>
      <c r="AG17" s="47">
        <f t="shared" si="3"/>
        <v>169489</v>
      </c>
      <c r="AI17" s="46">
        <v>0</v>
      </c>
      <c r="AJ17" s="7">
        <v>1464</v>
      </c>
      <c r="AK17" s="7">
        <v>11689</v>
      </c>
      <c r="AL17" s="7">
        <v>4</v>
      </c>
      <c r="AM17" s="7">
        <v>158407</v>
      </c>
      <c r="AN17" s="7">
        <v>0</v>
      </c>
      <c r="AO17" s="47">
        <f t="shared" si="4"/>
        <v>171564</v>
      </c>
      <c r="AQ17" s="46">
        <v>0</v>
      </c>
      <c r="AR17" s="7">
        <v>1405</v>
      </c>
      <c r="AS17" s="7">
        <v>11888</v>
      </c>
      <c r="AT17" s="7">
        <v>4</v>
      </c>
      <c r="AU17" s="7">
        <v>160856</v>
      </c>
      <c r="AV17" s="7">
        <v>0</v>
      </c>
      <c r="AW17" s="47">
        <f t="shared" si="5"/>
        <v>174153</v>
      </c>
    </row>
    <row r="18" spans="1:49" x14ac:dyDescent="0.25">
      <c r="A18" s="44" t="s">
        <v>15</v>
      </c>
      <c r="C18" s="46">
        <v>0</v>
      </c>
      <c r="D18" s="7">
        <v>1256</v>
      </c>
      <c r="E18" s="7">
        <v>7679</v>
      </c>
      <c r="F18" s="7">
        <v>9</v>
      </c>
      <c r="G18" s="7">
        <v>79478</v>
      </c>
      <c r="H18" s="7">
        <v>0</v>
      </c>
      <c r="I18" s="47">
        <f t="shared" si="0"/>
        <v>88422</v>
      </c>
      <c r="K18" s="46">
        <v>0</v>
      </c>
      <c r="L18" s="7">
        <v>1263</v>
      </c>
      <c r="M18" s="7">
        <v>7823</v>
      </c>
      <c r="N18" s="7">
        <v>9</v>
      </c>
      <c r="O18" s="7">
        <v>79883</v>
      </c>
      <c r="P18" s="7">
        <v>0</v>
      </c>
      <c r="Q18" s="47">
        <f t="shared" si="1"/>
        <v>88978</v>
      </c>
      <c r="S18" s="46">
        <v>0</v>
      </c>
      <c r="T18" s="7">
        <v>1203</v>
      </c>
      <c r="U18" s="7">
        <v>7893</v>
      </c>
      <c r="V18" s="7">
        <v>9</v>
      </c>
      <c r="W18" s="7">
        <v>80456</v>
      </c>
      <c r="X18" s="7">
        <v>0</v>
      </c>
      <c r="Y18" s="47">
        <f t="shared" si="2"/>
        <v>89561</v>
      </c>
      <c r="AA18" s="46">
        <v>0</v>
      </c>
      <c r="AB18" s="7">
        <v>1070</v>
      </c>
      <c r="AC18" s="7">
        <v>8074</v>
      </c>
      <c r="AD18" s="7">
        <v>8</v>
      </c>
      <c r="AE18" s="7">
        <v>80952</v>
      </c>
      <c r="AF18" s="7">
        <v>0</v>
      </c>
      <c r="AG18" s="47">
        <f t="shared" si="3"/>
        <v>90104</v>
      </c>
      <c r="AI18" s="46">
        <v>0</v>
      </c>
      <c r="AJ18" s="7">
        <v>1058</v>
      </c>
      <c r="AK18" s="7">
        <v>8148</v>
      </c>
      <c r="AL18" s="7">
        <v>8</v>
      </c>
      <c r="AM18" s="7">
        <v>81342</v>
      </c>
      <c r="AN18" s="7">
        <v>0</v>
      </c>
      <c r="AO18" s="47">
        <f t="shared" si="4"/>
        <v>90556</v>
      </c>
      <c r="AQ18" s="46">
        <v>0</v>
      </c>
      <c r="AR18" s="7">
        <v>855</v>
      </c>
      <c r="AS18" s="7">
        <v>8392</v>
      </c>
      <c r="AT18" s="7">
        <v>8</v>
      </c>
      <c r="AU18" s="7">
        <v>81873</v>
      </c>
      <c r="AV18" s="7">
        <v>0</v>
      </c>
      <c r="AW18" s="47">
        <f t="shared" si="5"/>
        <v>91128</v>
      </c>
    </row>
    <row r="19" spans="1:49" x14ac:dyDescent="0.25">
      <c r="A19" s="32" t="s">
        <v>424</v>
      </c>
      <c r="C19" s="34">
        <v>2</v>
      </c>
      <c r="D19" s="31">
        <v>1688</v>
      </c>
      <c r="E19" s="31">
        <v>13799</v>
      </c>
      <c r="F19" s="31">
        <v>2</v>
      </c>
      <c r="G19" s="31">
        <v>137309</v>
      </c>
      <c r="H19" s="31">
        <v>0</v>
      </c>
      <c r="I19" s="35">
        <f t="shared" si="0"/>
        <v>152800</v>
      </c>
      <c r="K19" s="34">
        <v>2</v>
      </c>
      <c r="L19" s="31">
        <v>1713</v>
      </c>
      <c r="M19" s="31">
        <v>13872</v>
      </c>
      <c r="N19" s="31">
        <v>2</v>
      </c>
      <c r="O19" s="31">
        <v>138711</v>
      </c>
      <c r="P19" s="31">
        <v>0</v>
      </c>
      <c r="Q19" s="35">
        <f t="shared" si="1"/>
        <v>154300</v>
      </c>
      <c r="S19" s="34">
        <v>2</v>
      </c>
      <c r="T19" s="31">
        <v>1696</v>
      </c>
      <c r="U19" s="31">
        <v>14006</v>
      </c>
      <c r="V19" s="31">
        <v>2</v>
      </c>
      <c r="W19" s="31">
        <v>139846</v>
      </c>
      <c r="X19" s="31">
        <v>0</v>
      </c>
      <c r="Y19" s="35">
        <f t="shared" si="2"/>
        <v>155552</v>
      </c>
      <c r="AA19" s="34">
        <v>2</v>
      </c>
      <c r="AB19" s="31">
        <v>1718</v>
      </c>
      <c r="AC19" s="31">
        <v>13997</v>
      </c>
      <c r="AD19" s="31">
        <v>2</v>
      </c>
      <c r="AE19" s="31">
        <v>141747</v>
      </c>
      <c r="AF19" s="31">
        <v>0</v>
      </c>
      <c r="AG19" s="35">
        <f t="shared" si="3"/>
        <v>157466</v>
      </c>
      <c r="AI19" s="34">
        <v>2</v>
      </c>
      <c r="AJ19" s="31">
        <v>1679</v>
      </c>
      <c r="AK19" s="31">
        <v>14060</v>
      </c>
      <c r="AL19" s="31">
        <v>2</v>
      </c>
      <c r="AM19" s="31">
        <v>143058</v>
      </c>
      <c r="AN19" s="31">
        <v>0</v>
      </c>
      <c r="AO19" s="35">
        <f t="shared" si="4"/>
        <v>158801</v>
      </c>
      <c r="AQ19" s="34">
        <v>2</v>
      </c>
      <c r="AR19" s="31">
        <v>1648</v>
      </c>
      <c r="AS19" s="31">
        <v>14213</v>
      </c>
      <c r="AT19" s="31">
        <v>2</v>
      </c>
      <c r="AU19" s="31">
        <v>144624</v>
      </c>
      <c r="AV19" s="31">
        <v>0</v>
      </c>
      <c r="AW19" s="35">
        <f t="shared" si="5"/>
        <v>160489</v>
      </c>
    </row>
    <row r="20" spans="1:49" x14ac:dyDescent="0.25">
      <c r="A20" s="44" t="s">
        <v>17</v>
      </c>
      <c r="C20" s="46">
        <v>1</v>
      </c>
      <c r="D20" s="7">
        <v>548</v>
      </c>
      <c r="E20" s="7">
        <v>5680</v>
      </c>
      <c r="F20" s="7">
        <v>2</v>
      </c>
      <c r="G20" s="7">
        <v>52431</v>
      </c>
      <c r="H20" s="7">
        <v>0</v>
      </c>
      <c r="I20" s="47">
        <f t="shared" si="0"/>
        <v>58662</v>
      </c>
      <c r="K20" s="46">
        <v>1</v>
      </c>
      <c r="L20" s="7">
        <v>552</v>
      </c>
      <c r="M20" s="7">
        <v>5692</v>
      </c>
      <c r="N20" s="7">
        <v>2</v>
      </c>
      <c r="O20" s="7">
        <v>52940</v>
      </c>
      <c r="P20" s="7">
        <v>0</v>
      </c>
      <c r="Q20" s="47">
        <f t="shared" si="1"/>
        <v>59187</v>
      </c>
      <c r="S20" s="46">
        <v>1</v>
      </c>
      <c r="T20" s="7">
        <v>563</v>
      </c>
      <c r="U20" s="7">
        <v>5695</v>
      </c>
      <c r="V20" s="7">
        <v>2</v>
      </c>
      <c r="W20" s="7">
        <v>53550</v>
      </c>
      <c r="X20" s="7">
        <v>0</v>
      </c>
      <c r="Y20" s="47">
        <f t="shared" si="2"/>
        <v>59811</v>
      </c>
      <c r="AA20" s="46">
        <v>1</v>
      </c>
      <c r="AB20" s="7">
        <v>558</v>
      </c>
      <c r="AC20" s="7">
        <v>5712</v>
      </c>
      <c r="AD20" s="7">
        <v>2</v>
      </c>
      <c r="AE20" s="7">
        <v>54315</v>
      </c>
      <c r="AF20" s="7">
        <v>0</v>
      </c>
      <c r="AG20" s="47">
        <f t="shared" si="3"/>
        <v>60588</v>
      </c>
      <c r="AI20" s="46">
        <v>1</v>
      </c>
      <c r="AJ20" s="7">
        <v>527</v>
      </c>
      <c r="AK20" s="7">
        <v>5752</v>
      </c>
      <c r="AL20" s="7">
        <v>2</v>
      </c>
      <c r="AM20" s="7">
        <v>55226</v>
      </c>
      <c r="AN20" s="7">
        <v>0</v>
      </c>
      <c r="AO20" s="47">
        <f t="shared" si="4"/>
        <v>61508</v>
      </c>
      <c r="AQ20" s="46">
        <v>1</v>
      </c>
      <c r="AR20" s="7">
        <v>515</v>
      </c>
      <c r="AS20" s="7">
        <v>5845</v>
      </c>
      <c r="AT20" s="7">
        <v>4</v>
      </c>
      <c r="AU20" s="7">
        <v>56078</v>
      </c>
      <c r="AV20" s="7">
        <v>0</v>
      </c>
      <c r="AW20" s="47">
        <f t="shared" si="5"/>
        <v>62443</v>
      </c>
    </row>
    <row r="21" spans="1:49" x14ac:dyDescent="0.25">
      <c r="A21" s="44" t="s">
        <v>19</v>
      </c>
      <c r="C21" s="46">
        <v>0</v>
      </c>
      <c r="D21" s="7">
        <v>255</v>
      </c>
      <c r="E21" s="7">
        <v>1978</v>
      </c>
      <c r="F21" s="7">
        <v>0</v>
      </c>
      <c r="G21" s="7">
        <v>27523</v>
      </c>
      <c r="H21" s="7">
        <v>0</v>
      </c>
      <c r="I21" s="47">
        <f t="shared" si="0"/>
        <v>29756</v>
      </c>
      <c r="K21" s="46">
        <v>4</v>
      </c>
      <c r="L21" s="7">
        <v>262</v>
      </c>
      <c r="M21" s="7">
        <v>1994</v>
      </c>
      <c r="N21" s="7">
        <v>0</v>
      </c>
      <c r="O21" s="7">
        <v>27756</v>
      </c>
      <c r="P21" s="7">
        <v>0</v>
      </c>
      <c r="Q21" s="47">
        <f t="shared" si="1"/>
        <v>30016</v>
      </c>
      <c r="S21" s="46">
        <v>4</v>
      </c>
      <c r="T21" s="7">
        <v>262</v>
      </c>
      <c r="U21" s="7">
        <v>1997</v>
      </c>
      <c r="V21" s="7">
        <v>0</v>
      </c>
      <c r="W21" s="7">
        <v>28134</v>
      </c>
      <c r="X21" s="7">
        <v>0</v>
      </c>
      <c r="Y21" s="47">
        <f t="shared" si="2"/>
        <v>30397</v>
      </c>
      <c r="AA21" s="46">
        <v>4</v>
      </c>
      <c r="AB21" s="7">
        <v>256</v>
      </c>
      <c r="AC21" s="7">
        <v>2029</v>
      </c>
      <c r="AD21" s="7">
        <v>0</v>
      </c>
      <c r="AE21" s="7">
        <v>28376</v>
      </c>
      <c r="AF21" s="7">
        <v>0</v>
      </c>
      <c r="AG21" s="47">
        <f t="shared" si="3"/>
        <v>30665</v>
      </c>
      <c r="AI21" s="46">
        <v>4</v>
      </c>
      <c r="AJ21" s="7">
        <v>202</v>
      </c>
      <c r="AK21" s="7">
        <v>2065</v>
      </c>
      <c r="AL21" s="7">
        <v>0</v>
      </c>
      <c r="AM21" s="7">
        <v>28637</v>
      </c>
      <c r="AN21" s="7">
        <v>0</v>
      </c>
      <c r="AO21" s="47">
        <f t="shared" si="4"/>
        <v>30908</v>
      </c>
      <c r="AQ21" s="46">
        <v>4</v>
      </c>
      <c r="AR21" s="7">
        <v>224</v>
      </c>
      <c r="AS21" s="7">
        <v>2064</v>
      </c>
      <c r="AT21" s="7">
        <v>0</v>
      </c>
      <c r="AU21" s="7">
        <v>28847</v>
      </c>
      <c r="AV21" s="7">
        <v>0</v>
      </c>
      <c r="AW21" s="47">
        <f t="shared" si="5"/>
        <v>31139</v>
      </c>
    </row>
    <row r="22" spans="1:49" x14ac:dyDescent="0.25">
      <c r="A22" s="44" t="s">
        <v>20</v>
      </c>
      <c r="C22" s="46">
        <v>0</v>
      </c>
      <c r="D22" s="7">
        <v>220</v>
      </c>
      <c r="E22" s="7">
        <v>2088</v>
      </c>
      <c r="F22" s="7">
        <v>1</v>
      </c>
      <c r="G22" s="7">
        <v>18799</v>
      </c>
      <c r="H22" s="7">
        <v>0</v>
      </c>
      <c r="I22" s="47">
        <f t="shared" si="0"/>
        <v>21108</v>
      </c>
      <c r="K22" s="46">
        <v>0</v>
      </c>
      <c r="L22" s="7">
        <v>215</v>
      </c>
      <c r="M22" s="7">
        <v>2090</v>
      </c>
      <c r="N22" s="7">
        <v>1</v>
      </c>
      <c r="O22" s="7">
        <v>19063</v>
      </c>
      <c r="P22" s="7">
        <v>0</v>
      </c>
      <c r="Q22" s="47">
        <f t="shared" si="1"/>
        <v>21369</v>
      </c>
      <c r="S22" s="46">
        <v>0</v>
      </c>
      <c r="T22" s="7">
        <v>224</v>
      </c>
      <c r="U22" s="7">
        <v>2075</v>
      </c>
      <c r="V22" s="7">
        <v>1</v>
      </c>
      <c r="W22" s="7">
        <v>19082</v>
      </c>
      <c r="X22" s="7">
        <v>0</v>
      </c>
      <c r="Y22" s="47">
        <f t="shared" si="2"/>
        <v>21382</v>
      </c>
      <c r="AA22" s="46">
        <v>0</v>
      </c>
      <c r="AB22" s="7">
        <v>218</v>
      </c>
      <c r="AC22" s="7">
        <v>2092</v>
      </c>
      <c r="AD22" s="7">
        <v>1</v>
      </c>
      <c r="AE22" s="7">
        <v>19343</v>
      </c>
      <c r="AF22" s="7">
        <v>0</v>
      </c>
      <c r="AG22" s="47">
        <f t="shared" si="3"/>
        <v>21654</v>
      </c>
      <c r="AI22" s="46">
        <v>0</v>
      </c>
      <c r="AJ22" s="7">
        <v>212</v>
      </c>
      <c r="AK22" s="7">
        <v>2097</v>
      </c>
      <c r="AL22" s="7">
        <v>1</v>
      </c>
      <c r="AM22" s="7">
        <v>19598</v>
      </c>
      <c r="AN22" s="7">
        <v>0</v>
      </c>
      <c r="AO22" s="47">
        <f t="shared" si="4"/>
        <v>21908</v>
      </c>
      <c r="AQ22" s="46">
        <v>0</v>
      </c>
      <c r="AR22" s="7">
        <v>206</v>
      </c>
      <c r="AS22" s="7">
        <v>2115</v>
      </c>
      <c r="AT22" s="7">
        <v>1</v>
      </c>
      <c r="AU22" s="7">
        <v>19889</v>
      </c>
      <c r="AV22" s="7">
        <v>0</v>
      </c>
      <c r="AW22" s="47">
        <f t="shared" si="5"/>
        <v>22211</v>
      </c>
    </row>
    <row r="23" spans="1:49" x14ac:dyDescent="0.25">
      <c r="A23" s="44" t="s">
        <v>21</v>
      </c>
      <c r="C23" s="46">
        <v>0</v>
      </c>
      <c r="D23" s="7">
        <v>42</v>
      </c>
      <c r="E23" s="7">
        <v>431</v>
      </c>
      <c r="F23" s="7">
        <v>0</v>
      </c>
      <c r="G23" s="7">
        <v>3275</v>
      </c>
      <c r="H23" s="7">
        <v>0</v>
      </c>
      <c r="I23" s="47">
        <f t="shared" si="0"/>
        <v>3748</v>
      </c>
      <c r="K23" s="46">
        <v>0</v>
      </c>
      <c r="L23" s="7">
        <v>39</v>
      </c>
      <c r="M23" s="7">
        <v>422</v>
      </c>
      <c r="N23" s="7">
        <v>0</v>
      </c>
      <c r="O23" s="7">
        <v>3284</v>
      </c>
      <c r="P23" s="7">
        <v>0</v>
      </c>
      <c r="Q23" s="47">
        <f t="shared" si="1"/>
        <v>3745</v>
      </c>
      <c r="S23" s="46">
        <v>0</v>
      </c>
      <c r="T23" s="7">
        <v>39</v>
      </c>
      <c r="U23" s="7">
        <v>428</v>
      </c>
      <c r="V23" s="7">
        <v>0</v>
      </c>
      <c r="W23" s="7">
        <v>3306</v>
      </c>
      <c r="X23" s="7">
        <v>0</v>
      </c>
      <c r="Y23" s="47">
        <f t="shared" si="2"/>
        <v>3773</v>
      </c>
      <c r="AA23" s="46">
        <v>0</v>
      </c>
      <c r="AB23" s="7">
        <v>39</v>
      </c>
      <c r="AC23" s="7">
        <v>424</v>
      </c>
      <c r="AD23" s="7">
        <v>0</v>
      </c>
      <c r="AE23" s="7">
        <v>3298</v>
      </c>
      <c r="AF23" s="7">
        <v>0</v>
      </c>
      <c r="AG23" s="47">
        <f t="shared" si="3"/>
        <v>3761</v>
      </c>
      <c r="AI23" s="46">
        <v>0</v>
      </c>
      <c r="AJ23" s="7">
        <v>38</v>
      </c>
      <c r="AK23" s="7">
        <v>414</v>
      </c>
      <c r="AL23" s="7">
        <v>0</v>
      </c>
      <c r="AM23" s="7">
        <v>3287</v>
      </c>
      <c r="AN23" s="7">
        <v>0</v>
      </c>
      <c r="AO23" s="47">
        <f t="shared" si="4"/>
        <v>3739</v>
      </c>
      <c r="AQ23" s="46">
        <v>0</v>
      </c>
      <c r="AR23" s="7">
        <v>37</v>
      </c>
      <c r="AS23" s="7">
        <v>415</v>
      </c>
      <c r="AT23" s="7">
        <v>0</v>
      </c>
      <c r="AU23" s="7">
        <v>3292</v>
      </c>
      <c r="AV23" s="7">
        <v>0</v>
      </c>
      <c r="AW23" s="47">
        <f t="shared" si="5"/>
        <v>3744</v>
      </c>
    </row>
    <row r="24" spans="1:49" x14ac:dyDescent="0.25">
      <c r="A24" s="32" t="s">
        <v>425</v>
      </c>
      <c r="C24" s="34">
        <v>3</v>
      </c>
      <c r="D24" s="31">
        <v>1287</v>
      </c>
      <c r="E24" s="31">
        <v>9135</v>
      </c>
      <c r="F24" s="31">
        <v>2</v>
      </c>
      <c r="G24" s="31">
        <v>93922</v>
      </c>
      <c r="H24" s="31">
        <v>0</v>
      </c>
      <c r="I24" s="35">
        <f t="shared" si="0"/>
        <v>104349</v>
      </c>
      <c r="K24" s="34">
        <v>3</v>
      </c>
      <c r="L24" s="31">
        <v>1266</v>
      </c>
      <c r="M24" s="31">
        <v>9230</v>
      </c>
      <c r="N24" s="31">
        <v>2</v>
      </c>
      <c r="O24" s="31">
        <v>94808</v>
      </c>
      <c r="P24" s="31">
        <v>0</v>
      </c>
      <c r="Q24" s="35">
        <f t="shared" si="1"/>
        <v>105309</v>
      </c>
      <c r="S24" s="34">
        <v>9</v>
      </c>
      <c r="T24" s="31">
        <v>1276</v>
      </c>
      <c r="U24" s="31">
        <v>9291</v>
      </c>
      <c r="V24" s="31">
        <v>2</v>
      </c>
      <c r="W24" s="31">
        <v>96076</v>
      </c>
      <c r="X24" s="31">
        <v>0</v>
      </c>
      <c r="Y24" s="35">
        <f t="shared" si="2"/>
        <v>106654</v>
      </c>
      <c r="AA24" s="34">
        <v>9</v>
      </c>
      <c r="AB24" s="31">
        <v>1269</v>
      </c>
      <c r="AC24" s="31">
        <v>9365</v>
      </c>
      <c r="AD24" s="31">
        <v>2</v>
      </c>
      <c r="AE24" s="31">
        <v>97329</v>
      </c>
      <c r="AF24" s="31">
        <v>0</v>
      </c>
      <c r="AG24" s="35">
        <f t="shared" si="3"/>
        <v>107974</v>
      </c>
      <c r="AI24" s="34">
        <v>9</v>
      </c>
      <c r="AJ24" s="31">
        <v>1255</v>
      </c>
      <c r="AK24" s="31">
        <v>9469</v>
      </c>
      <c r="AL24" s="31">
        <v>2</v>
      </c>
      <c r="AM24" s="31">
        <v>98532</v>
      </c>
      <c r="AN24" s="31">
        <v>0</v>
      </c>
      <c r="AO24" s="35">
        <f t="shared" si="4"/>
        <v>109267</v>
      </c>
      <c r="AQ24" s="34">
        <v>9</v>
      </c>
      <c r="AR24" s="31">
        <v>1178</v>
      </c>
      <c r="AS24" s="31">
        <v>9612</v>
      </c>
      <c r="AT24" s="31">
        <v>2</v>
      </c>
      <c r="AU24" s="31">
        <v>100252</v>
      </c>
      <c r="AV24" s="31">
        <v>0</v>
      </c>
      <c r="AW24" s="35">
        <f t="shared" si="5"/>
        <v>111053</v>
      </c>
    </row>
    <row r="25" spans="1:49" x14ac:dyDescent="0.25">
      <c r="A25" s="44" t="s">
        <v>22</v>
      </c>
      <c r="C25" s="46">
        <v>0</v>
      </c>
      <c r="D25" s="7">
        <v>500</v>
      </c>
      <c r="E25" s="7">
        <v>4100</v>
      </c>
      <c r="F25" s="7">
        <v>0</v>
      </c>
      <c r="G25" s="7">
        <v>42827</v>
      </c>
      <c r="H25" s="7">
        <v>0</v>
      </c>
      <c r="I25" s="47">
        <f t="shared" si="0"/>
        <v>47427</v>
      </c>
      <c r="K25" s="46">
        <v>0</v>
      </c>
      <c r="L25" s="7">
        <v>498</v>
      </c>
      <c r="M25" s="7">
        <v>4146</v>
      </c>
      <c r="N25" s="7">
        <v>0</v>
      </c>
      <c r="O25" s="7">
        <v>42982</v>
      </c>
      <c r="P25" s="7">
        <v>0</v>
      </c>
      <c r="Q25" s="47">
        <f t="shared" si="1"/>
        <v>47626</v>
      </c>
      <c r="S25" s="46">
        <v>0</v>
      </c>
      <c r="T25" s="7">
        <v>503</v>
      </c>
      <c r="U25" s="7">
        <v>4173</v>
      </c>
      <c r="V25" s="7">
        <v>0</v>
      </c>
      <c r="W25" s="7">
        <v>43049</v>
      </c>
      <c r="X25" s="7">
        <v>0</v>
      </c>
      <c r="Y25" s="47">
        <f t="shared" si="2"/>
        <v>47725</v>
      </c>
      <c r="AA25" s="46">
        <v>0</v>
      </c>
      <c r="AB25" s="7">
        <v>471</v>
      </c>
      <c r="AC25" s="7">
        <v>4252</v>
      </c>
      <c r="AD25" s="7">
        <v>0</v>
      </c>
      <c r="AE25" s="7">
        <v>43142</v>
      </c>
      <c r="AF25" s="7">
        <v>0</v>
      </c>
      <c r="AG25" s="47">
        <f t="shared" si="3"/>
        <v>47865</v>
      </c>
      <c r="AI25" s="46">
        <v>0</v>
      </c>
      <c r="AJ25" s="7">
        <v>484</v>
      </c>
      <c r="AK25" s="7">
        <v>4278</v>
      </c>
      <c r="AL25" s="7">
        <v>0</v>
      </c>
      <c r="AM25" s="7">
        <v>43103</v>
      </c>
      <c r="AN25" s="7">
        <v>0</v>
      </c>
      <c r="AO25" s="47">
        <f t="shared" si="4"/>
        <v>47865</v>
      </c>
      <c r="AQ25" s="46">
        <v>0</v>
      </c>
      <c r="AR25" s="7">
        <v>486</v>
      </c>
      <c r="AS25" s="7">
        <v>4280</v>
      </c>
      <c r="AT25" s="7">
        <v>0</v>
      </c>
      <c r="AU25" s="7">
        <v>43196</v>
      </c>
      <c r="AV25" s="7">
        <v>0</v>
      </c>
      <c r="AW25" s="47">
        <f t="shared" si="5"/>
        <v>47962</v>
      </c>
    </row>
    <row r="26" spans="1:49" x14ac:dyDescent="0.25">
      <c r="A26" s="44" t="s">
        <v>23</v>
      </c>
      <c r="C26" s="46">
        <v>1</v>
      </c>
      <c r="D26" s="7">
        <v>116</v>
      </c>
      <c r="E26" s="7">
        <v>775</v>
      </c>
      <c r="F26" s="7">
        <v>0</v>
      </c>
      <c r="G26" s="7">
        <v>10462</v>
      </c>
      <c r="H26" s="7">
        <v>0</v>
      </c>
      <c r="I26" s="47">
        <f t="shared" si="0"/>
        <v>11354</v>
      </c>
      <c r="K26" s="46">
        <v>1</v>
      </c>
      <c r="L26" s="7">
        <v>120</v>
      </c>
      <c r="M26" s="7">
        <v>779</v>
      </c>
      <c r="N26" s="7">
        <v>0</v>
      </c>
      <c r="O26" s="7">
        <v>10652</v>
      </c>
      <c r="P26" s="7">
        <v>0</v>
      </c>
      <c r="Q26" s="47">
        <f t="shared" si="1"/>
        <v>11552</v>
      </c>
      <c r="S26" s="46">
        <v>1</v>
      </c>
      <c r="T26" s="7">
        <v>106</v>
      </c>
      <c r="U26" s="7">
        <v>799</v>
      </c>
      <c r="V26" s="7">
        <v>0</v>
      </c>
      <c r="W26" s="7">
        <v>10726</v>
      </c>
      <c r="X26" s="7">
        <v>0</v>
      </c>
      <c r="Y26" s="47">
        <f t="shared" si="2"/>
        <v>11632</v>
      </c>
      <c r="AA26" s="46">
        <v>1</v>
      </c>
      <c r="AB26" s="7">
        <v>110</v>
      </c>
      <c r="AC26" s="7">
        <v>797</v>
      </c>
      <c r="AD26" s="7">
        <v>0</v>
      </c>
      <c r="AE26" s="7">
        <v>10777</v>
      </c>
      <c r="AF26" s="7">
        <v>0</v>
      </c>
      <c r="AG26" s="47">
        <f t="shared" si="3"/>
        <v>11685</v>
      </c>
      <c r="AI26" s="46">
        <v>1</v>
      </c>
      <c r="AJ26" s="7">
        <v>112</v>
      </c>
      <c r="AK26" s="7">
        <v>797</v>
      </c>
      <c r="AL26" s="7">
        <v>0</v>
      </c>
      <c r="AM26" s="7">
        <v>10960</v>
      </c>
      <c r="AN26" s="7">
        <v>0</v>
      </c>
      <c r="AO26" s="47">
        <f t="shared" si="4"/>
        <v>11870</v>
      </c>
      <c r="AQ26" s="46">
        <v>1</v>
      </c>
      <c r="AR26" s="7">
        <v>112</v>
      </c>
      <c r="AS26" s="7">
        <v>795</v>
      </c>
      <c r="AT26" s="7">
        <v>0</v>
      </c>
      <c r="AU26" s="7">
        <v>10963</v>
      </c>
      <c r="AV26" s="7">
        <v>0</v>
      </c>
      <c r="AW26" s="47">
        <f t="shared" si="5"/>
        <v>11871</v>
      </c>
    </row>
    <row r="27" spans="1:49" x14ac:dyDescent="0.25">
      <c r="A27" s="44" t="s">
        <v>24</v>
      </c>
      <c r="C27" s="46">
        <v>0</v>
      </c>
      <c r="D27" s="7">
        <v>197</v>
      </c>
      <c r="E27" s="7">
        <v>1810</v>
      </c>
      <c r="F27" s="7">
        <v>0</v>
      </c>
      <c r="G27" s="7">
        <v>20188</v>
      </c>
      <c r="H27" s="7">
        <v>0</v>
      </c>
      <c r="I27" s="47">
        <f t="shared" si="0"/>
        <v>22195</v>
      </c>
      <c r="K27" s="46">
        <v>0</v>
      </c>
      <c r="L27" s="7">
        <v>215</v>
      </c>
      <c r="M27" s="7">
        <v>1895</v>
      </c>
      <c r="N27" s="7">
        <v>0</v>
      </c>
      <c r="O27" s="7">
        <v>20332</v>
      </c>
      <c r="P27" s="7">
        <v>0</v>
      </c>
      <c r="Q27" s="47">
        <f t="shared" si="1"/>
        <v>22442</v>
      </c>
      <c r="S27" s="46">
        <v>0</v>
      </c>
      <c r="T27" s="7">
        <v>228</v>
      </c>
      <c r="U27" s="7">
        <v>1824</v>
      </c>
      <c r="V27" s="7">
        <v>0</v>
      </c>
      <c r="W27" s="7">
        <v>20476</v>
      </c>
      <c r="X27" s="7">
        <v>0</v>
      </c>
      <c r="Y27" s="47">
        <f t="shared" si="2"/>
        <v>22528</v>
      </c>
      <c r="AA27" s="46">
        <v>0</v>
      </c>
      <c r="AB27" s="7">
        <v>243</v>
      </c>
      <c r="AC27" s="7">
        <v>1809</v>
      </c>
      <c r="AD27" s="7">
        <v>0</v>
      </c>
      <c r="AE27" s="7">
        <v>20512</v>
      </c>
      <c r="AF27" s="7">
        <v>0</v>
      </c>
      <c r="AG27" s="47">
        <f t="shared" si="3"/>
        <v>22564</v>
      </c>
      <c r="AI27" s="46">
        <v>0</v>
      </c>
      <c r="AJ27" s="7">
        <v>269</v>
      </c>
      <c r="AK27" s="7">
        <v>1831</v>
      </c>
      <c r="AL27" s="7">
        <v>0</v>
      </c>
      <c r="AM27" s="7">
        <v>20638</v>
      </c>
      <c r="AN27" s="7">
        <v>0</v>
      </c>
      <c r="AO27" s="47">
        <f t="shared" si="4"/>
        <v>22738</v>
      </c>
      <c r="AQ27" s="46">
        <v>0</v>
      </c>
      <c r="AR27" s="7">
        <v>273</v>
      </c>
      <c r="AS27" s="7">
        <v>1848</v>
      </c>
      <c r="AT27" s="7">
        <v>0</v>
      </c>
      <c r="AU27" s="7">
        <v>20787</v>
      </c>
      <c r="AV27" s="7">
        <v>0</v>
      </c>
      <c r="AW27" s="47">
        <f t="shared" si="5"/>
        <v>22908</v>
      </c>
    </row>
    <row r="28" spans="1:49" x14ac:dyDescent="0.25">
      <c r="A28" s="44" t="s">
        <v>25</v>
      </c>
      <c r="C28" s="46">
        <v>0</v>
      </c>
      <c r="D28" s="7">
        <v>38</v>
      </c>
      <c r="E28" s="7">
        <v>404</v>
      </c>
      <c r="F28" s="7">
        <v>0</v>
      </c>
      <c r="G28" s="7">
        <v>2255</v>
      </c>
      <c r="H28" s="7">
        <v>0</v>
      </c>
      <c r="I28" s="47">
        <f t="shared" si="0"/>
        <v>2697</v>
      </c>
      <c r="K28" s="46">
        <v>0</v>
      </c>
      <c r="L28" s="7">
        <v>38</v>
      </c>
      <c r="M28" s="7">
        <v>407</v>
      </c>
      <c r="N28" s="7">
        <v>0</v>
      </c>
      <c r="O28" s="7">
        <v>2252</v>
      </c>
      <c r="P28" s="7">
        <v>0</v>
      </c>
      <c r="Q28" s="47">
        <f t="shared" si="1"/>
        <v>2697</v>
      </c>
      <c r="S28" s="46">
        <v>0</v>
      </c>
      <c r="T28" s="7">
        <v>39</v>
      </c>
      <c r="U28" s="7">
        <v>408</v>
      </c>
      <c r="V28" s="7">
        <v>0</v>
      </c>
      <c r="W28" s="7">
        <v>2253</v>
      </c>
      <c r="X28" s="7">
        <v>0</v>
      </c>
      <c r="Y28" s="47">
        <f t="shared" si="2"/>
        <v>2700</v>
      </c>
      <c r="AA28" s="46">
        <v>0</v>
      </c>
      <c r="AB28" s="7">
        <v>35</v>
      </c>
      <c r="AC28" s="7">
        <v>408</v>
      </c>
      <c r="AD28" s="7">
        <v>0</v>
      </c>
      <c r="AE28" s="7">
        <v>2216</v>
      </c>
      <c r="AF28" s="7">
        <v>0</v>
      </c>
      <c r="AG28" s="47">
        <f t="shared" si="3"/>
        <v>2659</v>
      </c>
      <c r="AI28" s="46">
        <v>0</v>
      </c>
      <c r="AJ28" s="7">
        <v>38</v>
      </c>
      <c r="AK28" s="7">
        <v>418</v>
      </c>
      <c r="AL28" s="7">
        <v>0</v>
      </c>
      <c r="AM28" s="7">
        <v>2259</v>
      </c>
      <c r="AN28" s="7">
        <v>0</v>
      </c>
      <c r="AO28" s="47">
        <f t="shared" si="4"/>
        <v>2715</v>
      </c>
      <c r="AQ28" s="46">
        <v>0</v>
      </c>
      <c r="AR28" s="7">
        <v>37</v>
      </c>
      <c r="AS28" s="7">
        <v>423</v>
      </c>
      <c r="AT28" s="7">
        <v>0</v>
      </c>
      <c r="AU28" s="7">
        <v>2260</v>
      </c>
      <c r="AV28" s="7">
        <v>0</v>
      </c>
      <c r="AW28" s="47">
        <f t="shared" si="5"/>
        <v>2720</v>
      </c>
    </row>
    <row r="29" spans="1:49" x14ac:dyDescent="0.25">
      <c r="A29" s="44" t="s">
        <v>26</v>
      </c>
      <c r="C29" s="46">
        <v>0</v>
      </c>
      <c r="D29" s="7">
        <v>12</v>
      </c>
      <c r="E29" s="7">
        <v>145</v>
      </c>
      <c r="F29" s="7">
        <v>0</v>
      </c>
      <c r="G29" s="7">
        <v>1097</v>
      </c>
      <c r="H29" s="7">
        <v>0</v>
      </c>
      <c r="I29" s="47">
        <f t="shared" si="0"/>
        <v>1254</v>
      </c>
      <c r="K29" s="46">
        <v>0</v>
      </c>
      <c r="L29" s="7">
        <v>13</v>
      </c>
      <c r="M29" s="7">
        <v>144</v>
      </c>
      <c r="N29" s="7">
        <v>0</v>
      </c>
      <c r="O29" s="7">
        <v>1105</v>
      </c>
      <c r="P29" s="7">
        <v>0</v>
      </c>
      <c r="Q29" s="47">
        <f t="shared" si="1"/>
        <v>1262</v>
      </c>
      <c r="S29" s="46">
        <v>0</v>
      </c>
      <c r="T29" s="7">
        <v>13</v>
      </c>
      <c r="U29" s="7">
        <v>139</v>
      </c>
      <c r="V29" s="7">
        <v>0</v>
      </c>
      <c r="W29" s="7">
        <v>1092</v>
      </c>
      <c r="X29" s="7">
        <v>0</v>
      </c>
      <c r="Y29" s="47">
        <f t="shared" si="2"/>
        <v>1244</v>
      </c>
      <c r="AA29" s="46">
        <v>0</v>
      </c>
      <c r="AB29" s="7">
        <v>14</v>
      </c>
      <c r="AC29" s="7">
        <v>142</v>
      </c>
      <c r="AD29" s="7">
        <v>0</v>
      </c>
      <c r="AE29" s="7">
        <v>1117</v>
      </c>
      <c r="AF29" s="7">
        <v>0</v>
      </c>
      <c r="AG29" s="47">
        <f t="shared" si="3"/>
        <v>1273</v>
      </c>
      <c r="AI29" s="46">
        <v>0</v>
      </c>
      <c r="AJ29" s="7">
        <v>13</v>
      </c>
      <c r="AK29" s="7">
        <v>137</v>
      </c>
      <c r="AL29" s="7">
        <v>0</v>
      </c>
      <c r="AM29" s="7">
        <v>1113</v>
      </c>
      <c r="AN29" s="7">
        <v>0</v>
      </c>
      <c r="AO29" s="47">
        <f t="shared" si="4"/>
        <v>1263</v>
      </c>
      <c r="AQ29" s="46">
        <v>0</v>
      </c>
      <c r="AR29" s="7">
        <v>12</v>
      </c>
      <c r="AS29" s="7">
        <v>136</v>
      </c>
      <c r="AT29" s="7">
        <v>0</v>
      </c>
      <c r="AU29" s="7">
        <v>1120</v>
      </c>
      <c r="AV29" s="7">
        <v>0</v>
      </c>
      <c r="AW29" s="47">
        <f t="shared" si="5"/>
        <v>1268</v>
      </c>
    </row>
    <row r="30" spans="1:49" x14ac:dyDescent="0.25">
      <c r="A30" s="44" t="s">
        <v>27</v>
      </c>
      <c r="C30" s="46">
        <v>0</v>
      </c>
      <c r="D30" s="7">
        <v>82</v>
      </c>
      <c r="E30" s="7">
        <v>615</v>
      </c>
      <c r="F30" s="7">
        <v>0</v>
      </c>
      <c r="G30" s="7">
        <v>4837</v>
      </c>
      <c r="H30" s="7">
        <v>0</v>
      </c>
      <c r="I30" s="47">
        <f t="shared" si="0"/>
        <v>5534</v>
      </c>
      <c r="K30" s="46">
        <v>0</v>
      </c>
      <c r="L30" s="7">
        <v>84</v>
      </c>
      <c r="M30" s="7">
        <v>613</v>
      </c>
      <c r="N30" s="7">
        <v>0</v>
      </c>
      <c r="O30" s="7">
        <v>4850</v>
      </c>
      <c r="P30" s="7">
        <v>0</v>
      </c>
      <c r="Q30" s="47">
        <f t="shared" si="1"/>
        <v>5547</v>
      </c>
      <c r="S30" s="46">
        <v>0</v>
      </c>
      <c r="T30" s="7">
        <v>82</v>
      </c>
      <c r="U30" s="7">
        <v>611</v>
      </c>
      <c r="V30" s="7">
        <v>0</v>
      </c>
      <c r="W30" s="7">
        <v>4856</v>
      </c>
      <c r="X30" s="7">
        <v>0</v>
      </c>
      <c r="Y30" s="47">
        <f t="shared" si="2"/>
        <v>5549</v>
      </c>
      <c r="AA30" s="46">
        <v>0</v>
      </c>
      <c r="AB30" s="7">
        <v>75</v>
      </c>
      <c r="AC30" s="7">
        <v>593</v>
      </c>
      <c r="AD30" s="7">
        <v>0</v>
      </c>
      <c r="AE30" s="7">
        <v>4806</v>
      </c>
      <c r="AF30" s="7">
        <v>0</v>
      </c>
      <c r="AG30" s="47">
        <f t="shared" si="3"/>
        <v>5474</v>
      </c>
      <c r="AI30" s="46">
        <v>0</v>
      </c>
      <c r="AJ30" s="7">
        <v>83</v>
      </c>
      <c r="AK30" s="7">
        <v>615</v>
      </c>
      <c r="AL30" s="7">
        <v>0</v>
      </c>
      <c r="AM30" s="7">
        <v>4878</v>
      </c>
      <c r="AN30" s="7">
        <v>0</v>
      </c>
      <c r="AO30" s="47">
        <f t="shared" si="4"/>
        <v>5576</v>
      </c>
      <c r="AQ30" s="46">
        <v>0</v>
      </c>
      <c r="AR30" s="7">
        <v>85</v>
      </c>
      <c r="AS30" s="7">
        <v>615</v>
      </c>
      <c r="AT30" s="7">
        <v>0</v>
      </c>
      <c r="AU30" s="7">
        <v>4927</v>
      </c>
      <c r="AV30" s="7">
        <v>0</v>
      </c>
      <c r="AW30" s="47">
        <f t="shared" si="5"/>
        <v>5627</v>
      </c>
    </row>
    <row r="31" spans="1:49" x14ac:dyDescent="0.25">
      <c r="A31" s="44" t="s">
        <v>28</v>
      </c>
      <c r="C31" s="46">
        <v>360</v>
      </c>
      <c r="D31" s="7">
        <v>9269</v>
      </c>
      <c r="E31" s="7">
        <v>116170</v>
      </c>
      <c r="F31" s="7">
        <v>2</v>
      </c>
      <c r="G31" s="7">
        <v>1245279</v>
      </c>
      <c r="H31" s="7">
        <v>557</v>
      </c>
      <c r="I31" s="47">
        <f t="shared" si="0"/>
        <v>1371637</v>
      </c>
      <c r="K31" s="46">
        <v>360</v>
      </c>
      <c r="L31" s="7">
        <v>9492</v>
      </c>
      <c r="M31" s="7">
        <v>116425</v>
      </c>
      <c r="N31" s="7">
        <v>2</v>
      </c>
      <c r="O31" s="7">
        <v>1258331</v>
      </c>
      <c r="P31" s="7">
        <v>581</v>
      </c>
      <c r="Q31" s="47">
        <f t="shared" si="1"/>
        <v>1385191</v>
      </c>
      <c r="S31" s="46">
        <v>359</v>
      </c>
      <c r="T31" s="7">
        <v>8057</v>
      </c>
      <c r="U31" s="7">
        <v>116667</v>
      </c>
      <c r="V31" s="7">
        <v>2</v>
      </c>
      <c r="W31" s="7">
        <v>1268906</v>
      </c>
      <c r="X31" s="7">
        <v>602</v>
      </c>
      <c r="Y31" s="47">
        <f t="shared" si="2"/>
        <v>1394593</v>
      </c>
      <c r="AA31" s="46">
        <v>357</v>
      </c>
      <c r="AB31" s="7">
        <v>8288</v>
      </c>
      <c r="AC31" s="7">
        <v>117473</v>
      </c>
      <c r="AD31" s="7">
        <v>2</v>
      </c>
      <c r="AE31" s="7">
        <v>1285383</v>
      </c>
      <c r="AF31" s="7">
        <v>637</v>
      </c>
      <c r="AG31" s="47">
        <f t="shared" si="3"/>
        <v>1412140</v>
      </c>
      <c r="AI31" s="46">
        <v>341</v>
      </c>
      <c r="AJ31" s="7">
        <v>8460</v>
      </c>
      <c r="AK31" s="7">
        <v>117831</v>
      </c>
      <c r="AL31" s="7">
        <v>0</v>
      </c>
      <c r="AM31" s="7">
        <v>1297109</v>
      </c>
      <c r="AN31" s="7">
        <v>670</v>
      </c>
      <c r="AO31" s="47">
        <f t="shared" si="4"/>
        <v>1424411</v>
      </c>
      <c r="AQ31" s="46">
        <v>345</v>
      </c>
      <c r="AR31" s="7">
        <v>7420</v>
      </c>
      <c r="AS31" s="7">
        <v>119711</v>
      </c>
      <c r="AT31" s="7">
        <v>0</v>
      </c>
      <c r="AU31" s="7">
        <v>1312253</v>
      </c>
      <c r="AV31" s="7">
        <v>701</v>
      </c>
      <c r="AW31" s="47">
        <f t="shared" si="5"/>
        <v>1440430</v>
      </c>
    </row>
    <row r="32" spans="1:49" x14ac:dyDescent="0.25">
      <c r="A32" s="44" t="s">
        <v>29</v>
      </c>
      <c r="C32" s="46">
        <v>0</v>
      </c>
      <c r="D32" s="7">
        <v>3305</v>
      </c>
      <c r="E32" s="7">
        <v>24888</v>
      </c>
      <c r="F32" s="7">
        <v>13</v>
      </c>
      <c r="G32" s="7">
        <v>303571</v>
      </c>
      <c r="H32" s="7">
        <v>0</v>
      </c>
      <c r="I32" s="47">
        <f t="shared" si="0"/>
        <v>331777</v>
      </c>
      <c r="K32" s="46">
        <v>0</v>
      </c>
      <c r="L32" s="7">
        <v>3260</v>
      </c>
      <c r="M32" s="7">
        <v>24996</v>
      </c>
      <c r="N32" s="7">
        <v>11</v>
      </c>
      <c r="O32" s="7">
        <v>307053</v>
      </c>
      <c r="P32" s="7">
        <v>0</v>
      </c>
      <c r="Q32" s="47">
        <f t="shared" si="1"/>
        <v>335320</v>
      </c>
      <c r="S32" s="46">
        <v>0</v>
      </c>
      <c r="T32" s="7">
        <v>3216</v>
      </c>
      <c r="U32" s="7">
        <v>25080</v>
      </c>
      <c r="V32" s="7">
        <v>11</v>
      </c>
      <c r="W32" s="7">
        <v>311464</v>
      </c>
      <c r="X32" s="7">
        <v>0</v>
      </c>
      <c r="Y32" s="47">
        <f t="shared" si="2"/>
        <v>339771</v>
      </c>
      <c r="AA32" s="46">
        <v>0</v>
      </c>
      <c r="AB32" s="7">
        <v>3256</v>
      </c>
      <c r="AC32" s="7">
        <v>25162</v>
      </c>
      <c r="AD32" s="7">
        <v>11</v>
      </c>
      <c r="AE32" s="7">
        <v>317918</v>
      </c>
      <c r="AF32" s="7">
        <v>0</v>
      </c>
      <c r="AG32" s="47">
        <f t="shared" si="3"/>
        <v>346347</v>
      </c>
      <c r="AI32" s="46">
        <v>0</v>
      </c>
      <c r="AJ32" s="7">
        <v>3098</v>
      </c>
      <c r="AK32" s="7">
        <v>25479</v>
      </c>
      <c r="AL32" s="7">
        <v>10</v>
      </c>
      <c r="AM32" s="7">
        <v>324728</v>
      </c>
      <c r="AN32" s="7">
        <v>0</v>
      </c>
      <c r="AO32" s="47">
        <f t="shared" si="4"/>
        <v>353315</v>
      </c>
      <c r="AQ32" s="46">
        <v>0</v>
      </c>
      <c r="AR32" s="7">
        <v>3107</v>
      </c>
      <c r="AS32" s="7">
        <v>25520</v>
      </c>
      <c r="AT32" s="7">
        <v>10</v>
      </c>
      <c r="AU32" s="7">
        <v>330264</v>
      </c>
      <c r="AV32" s="7">
        <v>0</v>
      </c>
      <c r="AW32" s="47">
        <f t="shared" si="5"/>
        <v>358901</v>
      </c>
    </row>
    <row r="33" spans="1:49" x14ac:dyDescent="0.25">
      <c r="A33" s="44" t="s">
        <v>30</v>
      </c>
      <c r="C33" s="46">
        <v>0</v>
      </c>
      <c r="D33" s="7">
        <v>91</v>
      </c>
      <c r="E33" s="7">
        <v>1034</v>
      </c>
      <c r="F33" s="7">
        <v>0</v>
      </c>
      <c r="G33" s="7">
        <v>16103</v>
      </c>
      <c r="H33" s="7">
        <v>0</v>
      </c>
      <c r="I33" s="47">
        <f t="shared" si="0"/>
        <v>17228</v>
      </c>
      <c r="K33" s="46">
        <v>0</v>
      </c>
      <c r="L33" s="7">
        <v>90</v>
      </c>
      <c r="M33" s="7">
        <v>1107</v>
      </c>
      <c r="N33" s="7">
        <v>0</v>
      </c>
      <c r="O33" s="7">
        <v>16966</v>
      </c>
      <c r="P33" s="7">
        <v>0</v>
      </c>
      <c r="Q33" s="47">
        <f t="shared" si="1"/>
        <v>18163</v>
      </c>
      <c r="S33" s="46">
        <v>0</v>
      </c>
      <c r="T33" s="7">
        <v>83</v>
      </c>
      <c r="U33" s="7">
        <v>1140</v>
      </c>
      <c r="V33" s="7">
        <v>0</v>
      </c>
      <c r="W33" s="7">
        <v>17409</v>
      </c>
      <c r="X33" s="7">
        <v>0</v>
      </c>
      <c r="Y33" s="47">
        <f t="shared" si="2"/>
        <v>18632</v>
      </c>
      <c r="AA33" s="46">
        <v>0</v>
      </c>
      <c r="AB33" s="7">
        <v>79</v>
      </c>
      <c r="AC33" s="7">
        <v>1165</v>
      </c>
      <c r="AD33" s="7">
        <v>0</v>
      </c>
      <c r="AE33" s="7">
        <v>18037</v>
      </c>
      <c r="AF33" s="7">
        <v>0</v>
      </c>
      <c r="AG33" s="47">
        <f t="shared" si="3"/>
        <v>19281</v>
      </c>
      <c r="AI33" s="46">
        <v>0</v>
      </c>
      <c r="AJ33" s="7">
        <v>78</v>
      </c>
      <c r="AK33" s="7">
        <v>1210</v>
      </c>
      <c r="AL33" s="7">
        <v>0</v>
      </c>
      <c r="AM33" s="7">
        <v>18415</v>
      </c>
      <c r="AN33" s="7">
        <v>0</v>
      </c>
      <c r="AO33" s="47">
        <f t="shared" si="4"/>
        <v>19703</v>
      </c>
      <c r="AQ33" s="46">
        <v>0</v>
      </c>
      <c r="AR33" s="7">
        <v>80</v>
      </c>
      <c r="AS33" s="7">
        <v>1263</v>
      </c>
      <c r="AT33" s="7">
        <v>0</v>
      </c>
      <c r="AU33" s="7">
        <v>19170</v>
      </c>
      <c r="AV33" s="7">
        <v>0</v>
      </c>
      <c r="AW33" s="47">
        <f t="shared" si="5"/>
        <v>20513</v>
      </c>
    </row>
    <row r="34" spans="1:49" x14ac:dyDescent="0.25">
      <c r="A34" s="44" t="s">
        <v>31</v>
      </c>
      <c r="C34" s="46">
        <v>0</v>
      </c>
      <c r="D34" s="7">
        <v>322</v>
      </c>
      <c r="E34" s="7">
        <v>2941</v>
      </c>
      <c r="F34" s="7">
        <v>3</v>
      </c>
      <c r="G34" s="7">
        <v>24316</v>
      </c>
      <c r="H34" s="7">
        <v>0</v>
      </c>
      <c r="I34" s="47">
        <f t="shared" si="0"/>
        <v>27582</v>
      </c>
      <c r="K34" s="46">
        <v>0</v>
      </c>
      <c r="L34" s="7">
        <v>325</v>
      </c>
      <c r="M34" s="7">
        <v>2922</v>
      </c>
      <c r="N34" s="7">
        <v>3</v>
      </c>
      <c r="O34" s="7">
        <v>24408</v>
      </c>
      <c r="P34" s="7">
        <v>0</v>
      </c>
      <c r="Q34" s="47">
        <f t="shared" si="1"/>
        <v>27658</v>
      </c>
      <c r="S34" s="46">
        <v>0</v>
      </c>
      <c r="T34" s="7">
        <v>320</v>
      </c>
      <c r="U34" s="7">
        <v>2927</v>
      </c>
      <c r="V34" s="7">
        <v>3</v>
      </c>
      <c r="W34" s="7">
        <v>24528</v>
      </c>
      <c r="X34" s="7">
        <v>0</v>
      </c>
      <c r="Y34" s="47">
        <f t="shared" si="2"/>
        <v>27778</v>
      </c>
      <c r="AA34" s="46">
        <v>0</v>
      </c>
      <c r="AB34" s="7">
        <v>308</v>
      </c>
      <c r="AC34" s="7">
        <v>2931</v>
      </c>
      <c r="AD34" s="7">
        <v>3</v>
      </c>
      <c r="AE34" s="7">
        <v>24476</v>
      </c>
      <c r="AF34" s="7">
        <v>0</v>
      </c>
      <c r="AG34" s="47">
        <f t="shared" si="3"/>
        <v>27718</v>
      </c>
      <c r="AI34" s="46">
        <v>0</v>
      </c>
      <c r="AJ34" s="7">
        <v>312</v>
      </c>
      <c r="AK34" s="7">
        <v>2948</v>
      </c>
      <c r="AL34" s="7">
        <v>3</v>
      </c>
      <c r="AM34" s="7">
        <v>24731</v>
      </c>
      <c r="AN34" s="7">
        <v>0</v>
      </c>
      <c r="AO34" s="47">
        <f t="shared" si="4"/>
        <v>27994</v>
      </c>
      <c r="AQ34" s="46">
        <v>0</v>
      </c>
      <c r="AR34" s="7">
        <v>324</v>
      </c>
      <c r="AS34" s="7">
        <v>2934</v>
      </c>
      <c r="AT34" s="7">
        <v>3</v>
      </c>
      <c r="AU34" s="7">
        <v>24731</v>
      </c>
      <c r="AV34" s="7">
        <v>0</v>
      </c>
      <c r="AW34" s="47">
        <f t="shared" si="5"/>
        <v>27992</v>
      </c>
    </row>
    <row r="35" spans="1:49" x14ac:dyDescent="0.25">
      <c r="A35" s="44" t="s">
        <v>33</v>
      </c>
      <c r="C35" s="46">
        <v>0</v>
      </c>
      <c r="D35" s="7">
        <v>116</v>
      </c>
      <c r="E35" s="7">
        <v>1116</v>
      </c>
      <c r="F35" s="7">
        <v>0</v>
      </c>
      <c r="G35" s="7">
        <v>9117</v>
      </c>
      <c r="H35" s="7">
        <v>0</v>
      </c>
      <c r="I35" s="47">
        <f t="shared" si="0"/>
        <v>10349</v>
      </c>
      <c r="K35" s="46">
        <v>0</v>
      </c>
      <c r="L35" s="7">
        <v>114</v>
      </c>
      <c r="M35" s="7">
        <v>1123</v>
      </c>
      <c r="N35" s="7">
        <v>0</v>
      </c>
      <c r="O35" s="7">
        <v>9213</v>
      </c>
      <c r="P35" s="7">
        <v>0</v>
      </c>
      <c r="Q35" s="47">
        <f t="shared" si="1"/>
        <v>10450</v>
      </c>
      <c r="S35" s="46">
        <v>0</v>
      </c>
      <c r="T35" s="7">
        <v>110</v>
      </c>
      <c r="U35" s="7">
        <v>1136</v>
      </c>
      <c r="V35" s="7">
        <v>0</v>
      </c>
      <c r="W35" s="7">
        <v>9300</v>
      </c>
      <c r="X35" s="7">
        <v>0</v>
      </c>
      <c r="Y35" s="47">
        <f t="shared" si="2"/>
        <v>10546</v>
      </c>
      <c r="AA35" s="46">
        <v>0</v>
      </c>
      <c r="AB35" s="7">
        <v>102</v>
      </c>
      <c r="AC35" s="7">
        <v>1113</v>
      </c>
      <c r="AD35" s="7">
        <v>0</v>
      </c>
      <c r="AE35" s="7">
        <v>9424</v>
      </c>
      <c r="AF35" s="7">
        <v>0</v>
      </c>
      <c r="AG35" s="47">
        <f t="shared" si="3"/>
        <v>10639</v>
      </c>
      <c r="AI35" s="46">
        <v>0</v>
      </c>
      <c r="AJ35" s="7">
        <v>104</v>
      </c>
      <c r="AK35" s="7">
        <v>1128</v>
      </c>
      <c r="AL35" s="7">
        <v>0</v>
      </c>
      <c r="AM35" s="7">
        <v>9524</v>
      </c>
      <c r="AN35" s="7">
        <v>0</v>
      </c>
      <c r="AO35" s="47">
        <f t="shared" si="4"/>
        <v>10756</v>
      </c>
      <c r="AQ35" s="46">
        <v>0</v>
      </c>
      <c r="AR35" s="7">
        <v>100</v>
      </c>
      <c r="AS35" s="7">
        <v>1134</v>
      </c>
      <c r="AT35" s="7">
        <v>0</v>
      </c>
      <c r="AU35" s="7">
        <v>9601</v>
      </c>
      <c r="AV35" s="7">
        <v>0</v>
      </c>
      <c r="AW35" s="47">
        <f t="shared" si="5"/>
        <v>10835</v>
      </c>
    </row>
    <row r="36" spans="1:49" x14ac:dyDescent="0.25">
      <c r="A36" s="44" t="s">
        <v>34</v>
      </c>
      <c r="C36" s="46">
        <v>0</v>
      </c>
      <c r="D36" s="7">
        <v>137</v>
      </c>
      <c r="E36" s="7">
        <v>2146</v>
      </c>
      <c r="F36" s="7">
        <v>0</v>
      </c>
      <c r="G36" s="7">
        <v>11208</v>
      </c>
      <c r="H36" s="7">
        <v>0</v>
      </c>
      <c r="I36" s="47">
        <f t="shared" si="0"/>
        <v>13491</v>
      </c>
      <c r="K36" s="46">
        <v>0</v>
      </c>
      <c r="L36" s="7">
        <v>138</v>
      </c>
      <c r="M36" s="7">
        <v>2159</v>
      </c>
      <c r="N36" s="7">
        <v>0</v>
      </c>
      <c r="O36" s="7">
        <v>11347</v>
      </c>
      <c r="P36" s="7">
        <v>0</v>
      </c>
      <c r="Q36" s="47">
        <f t="shared" si="1"/>
        <v>13644</v>
      </c>
      <c r="S36" s="46">
        <v>0</v>
      </c>
      <c r="T36" s="7">
        <v>136</v>
      </c>
      <c r="U36" s="7">
        <v>2148</v>
      </c>
      <c r="V36" s="7">
        <v>0</v>
      </c>
      <c r="W36" s="7">
        <v>11478</v>
      </c>
      <c r="X36" s="7">
        <v>0</v>
      </c>
      <c r="Y36" s="47">
        <f t="shared" si="2"/>
        <v>13762</v>
      </c>
      <c r="AA36" s="46">
        <v>0</v>
      </c>
      <c r="AB36" s="7">
        <v>136</v>
      </c>
      <c r="AC36" s="7">
        <v>2176</v>
      </c>
      <c r="AD36" s="7">
        <v>0</v>
      </c>
      <c r="AE36" s="7">
        <v>11624</v>
      </c>
      <c r="AF36" s="7">
        <v>0</v>
      </c>
      <c r="AG36" s="47">
        <f t="shared" si="3"/>
        <v>13936</v>
      </c>
      <c r="AI36" s="46">
        <v>0</v>
      </c>
      <c r="AJ36" s="7">
        <v>129</v>
      </c>
      <c r="AK36" s="7">
        <v>2204</v>
      </c>
      <c r="AL36" s="7">
        <v>0</v>
      </c>
      <c r="AM36" s="7">
        <v>11847</v>
      </c>
      <c r="AN36" s="7">
        <v>0</v>
      </c>
      <c r="AO36" s="47">
        <f t="shared" si="4"/>
        <v>14180</v>
      </c>
      <c r="AQ36" s="46">
        <v>0</v>
      </c>
      <c r="AR36" s="7">
        <v>130</v>
      </c>
      <c r="AS36" s="7">
        <v>2204</v>
      </c>
      <c r="AT36" s="7">
        <v>0</v>
      </c>
      <c r="AU36" s="7">
        <v>12017</v>
      </c>
      <c r="AV36" s="7">
        <v>0</v>
      </c>
      <c r="AW36" s="47">
        <f t="shared" si="5"/>
        <v>14351</v>
      </c>
    </row>
    <row r="37" spans="1:49" x14ac:dyDescent="0.25">
      <c r="A37" s="44" t="s">
        <v>35</v>
      </c>
      <c r="C37" s="46">
        <v>0</v>
      </c>
      <c r="D37" s="7">
        <v>1626</v>
      </c>
      <c r="E37" s="7">
        <v>12543</v>
      </c>
      <c r="F37" s="7">
        <v>1</v>
      </c>
      <c r="G37" s="7">
        <v>143018</v>
      </c>
      <c r="H37" s="7">
        <v>0</v>
      </c>
      <c r="I37" s="47">
        <f t="shared" si="0"/>
        <v>157188</v>
      </c>
      <c r="K37" s="46">
        <v>0</v>
      </c>
      <c r="L37" s="7">
        <v>1631</v>
      </c>
      <c r="M37" s="7">
        <v>12676</v>
      </c>
      <c r="N37" s="7">
        <v>1</v>
      </c>
      <c r="O37" s="7">
        <v>144731</v>
      </c>
      <c r="P37" s="7">
        <v>0</v>
      </c>
      <c r="Q37" s="47">
        <f t="shared" si="1"/>
        <v>159039</v>
      </c>
      <c r="S37" s="46">
        <v>0</v>
      </c>
      <c r="T37" s="7">
        <v>1589</v>
      </c>
      <c r="U37" s="7">
        <v>12800</v>
      </c>
      <c r="V37" s="7">
        <v>1</v>
      </c>
      <c r="W37" s="7">
        <v>146208</v>
      </c>
      <c r="X37" s="7">
        <v>0</v>
      </c>
      <c r="Y37" s="47">
        <f t="shared" si="2"/>
        <v>160598</v>
      </c>
      <c r="AA37" s="46">
        <v>0</v>
      </c>
      <c r="AB37" s="7">
        <v>1548</v>
      </c>
      <c r="AC37" s="7">
        <v>12925</v>
      </c>
      <c r="AD37" s="7">
        <v>1</v>
      </c>
      <c r="AE37" s="7">
        <v>147666</v>
      </c>
      <c r="AF37" s="7">
        <v>0</v>
      </c>
      <c r="AG37" s="47">
        <f t="shared" si="3"/>
        <v>162140</v>
      </c>
      <c r="AI37" s="46">
        <v>0</v>
      </c>
      <c r="AJ37" s="7">
        <v>1528</v>
      </c>
      <c r="AK37" s="7">
        <v>13031</v>
      </c>
      <c r="AL37" s="7">
        <v>1</v>
      </c>
      <c r="AM37" s="7">
        <v>149578</v>
      </c>
      <c r="AN37" s="7">
        <v>0</v>
      </c>
      <c r="AO37" s="47">
        <f t="shared" si="4"/>
        <v>164138</v>
      </c>
      <c r="AQ37" s="46">
        <v>0</v>
      </c>
      <c r="AR37" s="7">
        <v>1490</v>
      </c>
      <c r="AS37" s="7">
        <v>13187</v>
      </c>
      <c r="AT37" s="7">
        <v>2</v>
      </c>
      <c r="AU37" s="7">
        <v>151365</v>
      </c>
      <c r="AV37" s="7">
        <v>0</v>
      </c>
      <c r="AW37" s="47">
        <f t="shared" si="5"/>
        <v>166044</v>
      </c>
    </row>
    <row r="38" spans="1:49" x14ac:dyDescent="0.25">
      <c r="A38" s="44" t="s">
        <v>36</v>
      </c>
      <c r="C38" s="46">
        <v>0</v>
      </c>
      <c r="D38" s="7">
        <v>346</v>
      </c>
      <c r="E38" s="7">
        <v>2668</v>
      </c>
      <c r="F38" s="7">
        <v>3</v>
      </c>
      <c r="G38" s="7">
        <v>34878</v>
      </c>
      <c r="H38" s="7">
        <v>0</v>
      </c>
      <c r="I38" s="47">
        <f t="shared" si="0"/>
        <v>37895</v>
      </c>
      <c r="K38" s="46">
        <v>0</v>
      </c>
      <c r="L38" s="7">
        <v>344</v>
      </c>
      <c r="M38" s="7">
        <v>2702</v>
      </c>
      <c r="N38" s="7">
        <v>3</v>
      </c>
      <c r="O38" s="7">
        <v>36530</v>
      </c>
      <c r="P38" s="7">
        <v>0</v>
      </c>
      <c r="Q38" s="47">
        <f t="shared" si="1"/>
        <v>39579</v>
      </c>
      <c r="S38" s="46">
        <v>0</v>
      </c>
      <c r="T38" s="7">
        <v>367</v>
      </c>
      <c r="U38" s="7">
        <v>2697</v>
      </c>
      <c r="V38" s="7">
        <v>3</v>
      </c>
      <c r="W38" s="7">
        <v>37321</v>
      </c>
      <c r="X38" s="7">
        <v>0</v>
      </c>
      <c r="Y38" s="47">
        <f t="shared" si="2"/>
        <v>40388</v>
      </c>
      <c r="AA38" s="46">
        <v>0</v>
      </c>
      <c r="AB38" s="7">
        <v>374</v>
      </c>
      <c r="AC38" s="7">
        <v>2781</v>
      </c>
      <c r="AD38" s="7">
        <v>3</v>
      </c>
      <c r="AE38" s="7">
        <v>38063</v>
      </c>
      <c r="AF38" s="7">
        <v>0</v>
      </c>
      <c r="AG38" s="47">
        <f t="shared" si="3"/>
        <v>41221</v>
      </c>
      <c r="AI38" s="46">
        <v>0</v>
      </c>
      <c r="AJ38" s="7">
        <v>340</v>
      </c>
      <c r="AK38" s="7">
        <v>2916</v>
      </c>
      <c r="AL38" s="7">
        <v>3</v>
      </c>
      <c r="AM38" s="7">
        <v>38823</v>
      </c>
      <c r="AN38" s="7">
        <v>0</v>
      </c>
      <c r="AO38" s="47">
        <f t="shared" si="4"/>
        <v>42082</v>
      </c>
      <c r="AQ38" s="46">
        <v>0</v>
      </c>
      <c r="AR38" s="7">
        <v>337</v>
      </c>
      <c r="AS38" s="7">
        <v>2941</v>
      </c>
      <c r="AT38" s="7">
        <v>3</v>
      </c>
      <c r="AU38" s="7">
        <v>39353</v>
      </c>
      <c r="AV38" s="7">
        <v>0</v>
      </c>
      <c r="AW38" s="47">
        <f t="shared" si="5"/>
        <v>42634</v>
      </c>
    </row>
    <row r="39" spans="1:49" x14ac:dyDescent="0.25">
      <c r="A39" s="44" t="s">
        <v>37</v>
      </c>
      <c r="C39" s="46">
        <v>0</v>
      </c>
      <c r="D39" s="7">
        <v>478</v>
      </c>
      <c r="E39" s="7">
        <v>3924</v>
      </c>
      <c r="F39" s="7">
        <v>0</v>
      </c>
      <c r="G39" s="7">
        <v>38577</v>
      </c>
      <c r="H39" s="7">
        <v>0</v>
      </c>
      <c r="I39" s="47">
        <f t="shared" si="0"/>
        <v>42979</v>
      </c>
      <c r="K39" s="46">
        <v>0</v>
      </c>
      <c r="L39" s="7">
        <v>492</v>
      </c>
      <c r="M39" s="7">
        <v>3957</v>
      </c>
      <c r="N39" s="7">
        <v>0</v>
      </c>
      <c r="O39" s="7">
        <v>39075</v>
      </c>
      <c r="P39" s="7">
        <v>0</v>
      </c>
      <c r="Q39" s="47">
        <f t="shared" si="1"/>
        <v>43524</v>
      </c>
      <c r="S39" s="46">
        <v>0</v>
      </c>
      <c r="T39" s="7">
        <v>488</v>
      </c>
      <c r="U39" s="7">
        <v>3970</v>
      </c>
      <c r="V39" s="7">
        <v>0</v>
      </c>
      <c r="W39" s="7">
        <v>39473</v>
      </c>
      <c r="X39" s="7">
        <v>0</v>
      </c>
      <c r="Y39" s="47">
        <f t="shared" si="2"/>
        <v>43931</v>
      </c>
      <c r="AA39" s="46">
        <v>0</v>
      </c>
      <c r="AB39" s="7">
        <v>487</v>
      </c>
      <c r="AC39" s="7">
        <v>4022</v>
      </c>
      <c r="AD39" s="7">
        <v>0</v>
      </c>
      <c r="AE39" s="7">
        <v>39678</v>
      </c>
      <c r="AF39" s="7">
        <v>0</v>
      </c>
      <c r="AG39" s="47">
        <f t="shared" si="3"/>
        <v>44187</v>
      </c>
      <c r="AI39" s="46">
        <v>0</v>
      </c>
      <c r="AJ39" s="7">
        <v>481</v>
      </c>
      <c r="AK39" s="7">
        <v>4077</v>
      </c>
      <c r="AL39" s="7">
        <v>0</v>
      </c>
      <c r="AM39" s="7">
        <v>39961</v>
      </c>
      <c r="AN39" s="7">
        <v>0</v>
      </c>
      <c r="AO39" s="47">
        <f t="shared" si="4"/>
        <v>44519</v>
      </c>
      <c r="AQ39" s="46">
        <v>0</v>
      </c>
      <c r="AR39" s="7">
        <v>429</v>
      </c>
      <c r="AS39" s="7">
        <v>4119</v>
      </c>
      <c r="AT39" s="7">
        <v>0</v>
      </c>
      <c r="AU39" s="7">
        <v>40247</v>
      </c>
      <c r="AV39" s="7">
        <v>0</v>
      </c>
      <c r="AW39" s="47">
        <f t="shared" si="5"/>
        <v>44795</v>
      </c>
    </row>
    <row r="40" spans="1:49" x14ac:dyDescent="0.25">
      <c r="A40" s="44" t="s">
        <v>38</v>
      </c>
      <c r="C40" s="46">
        <v>0</v>
      </c>
      <c r="D40" s="7">
        <v>808</v>
      </c>
      <c r="E40" s="7">
        <v>4505</v>
      </c>
      <c r="F40" s="7">
        <v>0</v>
      </c>
      <c r="G40" s="7">
        <v>49606</v>
      </c>
      <c r="H40" s="7">
        <v>0</v>
      </c>
      <c r="I40" s="47">
        <f t="shared" si="0"/>
        <v>54919</v>
      </c>
      <c r="K40" s="46">
        <v>0</v>
      </c>
      <c r="L40" s="7">
        <v>790</v>
      </c>
      <c r="M40" s="7">
        <v>4479</v>
      </c>
      <c r="N40" s="7">
        <v>0</v>
      </c>
      <c r="O40" s="7">
        <v>50324</v>
      </c>
      <c r="P40" s="7">
        <v>0</v>
      </c>
      <c r="Q40" s="47">
        <f t="shared" si="1"/>
        <v>55593</v>
      </c>
      <c r="S40" s="46">
        <v>0</v>
      </c>
      <c r="T40" s="7">
        <v>800</v>
      </c>
      <c r="U40" s="7">
        <v>4475</v>
      </c>
      <c r="V40" s="7">
        <v>0</v>
      </c>
      <c r="W40" s="7">
        <v>50792</v>
      </c>
      <c r="X40" s="7">
        <v>0</v>
      </c>
      <c r="Y40" s="47">
        <f t="shared" si="2"/>
        <v>56067</v>
      </c>
      <c r="AA40" s="46">
        <v>0</v>
      </c>
      <c r="AB40" s="7">
        <v>807</v>
      </c>
      <c r="AC40" s="7">
        <v>4545</v>
      </c>
      <c r="AD40" s="7">
        <v>0</v>
      </c>
      <c r="AE40" s="7">
        <v>51621</v>
      </c>
      <c r="AF40" s="7">
        <v>0</v>
      </c>
      <c r="AG40" s="47">
        <f t="shared" si="3"/>
        <v>56973</v>
      </c>
      <c r="AI40" s="46">
        <v>4</v>
      </c>
      <c r="AJ40" s="7">
        <v>758</v>
      </c>
      <c r="AK40" s="7">
        <v>4660</v>
      </c>
      <c r="AL40" s="7">
        <v>0</v>
      </c>
      <c r="AM40" s="7">
        <v>52347</v>
      </c>
      <c r="AN40" s="7">
        <v>0</v>
      </c>
      <c r="AO40" s="47">
        <f t="shared" si="4"/>
        <v>57769</v>
      </c>
      <c r="AQ40" s="46">
        <v>4</v>
      </c>
      <c r="AR40" s="7">
        <v>708</v>
      </c>
      <c r="AS40" s="7">
        <v>4731</v>
      </c>
      <c r="AT40" s="7">
        <v>0</v>
      </c>
      <c r="AU40" s="7">
        <v>52783</v>
      </c>
      <c r="AV40" s="7">
        <v>0</v>
      </c>
      <c r="AW40" s="47">
        <f t="shared" si="5"/>
        <v>58226</v>
      </c>
    </row>
    <row r="41" spans="1:49" x14ac:dyDescent="0.25">
      <c r="A41" s="44" t="s">
        <v>39</v>
      </c>
      <c r="C41" s="46">
        <v>0</v>
      </c>
      <c r="D41" s="7">
        <v>127</v>
      </c>
      <c r="E41" s="7">
        <v>1337</v>
      </c>
      <c r="F41" s="7">
        <v>0</v>
      </c>
      <c r="G41" s="7">
        <v>7913</v>
      </c>
      <c r="H41" s="7">
        <v>0</v>
      </c>
      <c r="I41" s="47">
        <f t="shared" si="0"/>
        <v>9377</v>
      </c>
      <c r="K41" s="46">
        <v>0</v>
      </c>
      <c r="L41" s="7">
        <v>127</v>
      </c>
      <c r="M41" s="7">
        <v>1353</v>
      </c>
      <c r="N41" s="7">
        <v>0</v>
      </c>
      <c r="O41" s="7">
        <v>7981</v>
      </c>
      <c r="P41" s="7">
        <v>0</v>
      </c>
      <c r="Q41" s="47">
        <f t="shared" si="1"/>
        <v>9461</v>
      </c>
      <c r="S41" s="46">
        <v>0</v>
      </c>
      <c r="T41" s="7">
        <v>126</v>
      </c>
      <c r="U41" s="7">
        <v>1371</v>
      </c>
      <c r="V41" s="7">
        <v>1</v>
      </c>
      <c r="W41" s="7">
        <v>8060</v>
      </c>
      <c r="X41" s="7">
        <v>0</v>
      </c>
      <c r="Y41" s="47">
        <f t="shared" si="2"/>
        <v>9558</v>
      </c>
      <c r="AA41" s="46">
        <v>0</v>
      </c>
      <c r="AB41" s="7">
        <v>123</v>
      </c>
      <c r="AC41" s="7">
        <v>1393</v>
      </c>
      <c r="AD41" s="7">
        <v>1</v>
      </c>
      <c r="AE41" s="7">
        <v>8115</v>
      </c>
      <c r="AF41" s="7">
        <v>0</v>
      </c>
      <c r="AG41" s="47">
        <f t="shared" si="3"/>
        <v>9632</v>
      </c>
      <c r="AI41" s="46">
        <v>0</v>
      </c>
      <c r="AJ41" s="7">
        <v>125</v>
      </c>
      <c r="AK41" s="7">
        <v>1478</v>
      </c>
      <c r="AL41" s="7">
        <v>1</v>
      </c>
      <c r="AM41" s="7">
        <v>8127</v>
      </c>
      <c r="AN41" s="7">
        <v>0</v>
      </c>
      <c r="AO41" s="47">
        <f t="shared" si="4"/>
        <v>9731</v>
      </c>
      <c r="AQ41" s="46">
        <v>0</v>
      </c>
      <c r="AR41" s="7">
        <v>130</v>
      </c>
      <c r="AS41" s="7">
        <v>1466</v>
      </c>
      <c r="AT41" s="7">
        <v>0</v>
      </c>
      <c r="AU41" s="7">
        <v>8220</v>
      </c>
      <c r="AV41" s="7">
        <v>0</v>
      </c>
      <c r="AW41" s="47">
        <f t="shared" si="5"/>
        <v>9816</v>
      </c>
    </row>
    <row r="42" spans="1:49" x14ac:dyDescent="0.25">
      <c r="A42" s="32" t="s">
        <v>40</v>
      </c>
      <c r="C42" s="34">
        <v>0</v>
      </c>
      <c r="D42" s="31">
        <v>291</v>
      </c>
      <c r="E42" s="31">
        <v>3037</v>
      </c>
      <c r="F42" s="31">
        <v>0</v>
      </c>
      <c r="G42" s="31">
        <v>24077</v>
      </c>
      <c r="H42" s="31">
        <v>0</v>
      </c>
      <c r="I42" s="35">
        <f t="shared" si="0"/>
        <v>27405</v>
      </c>
      <c r="K42" s="34">
        <v>0</v>
      </c>
      <c r="L42" s="31">
        <v>285</v>
      </c>
      <c r="M42" s="31">
        <v>3047</v>
      </c>
      <c r="N42" s="31">
        <v>0</v>
      </c>
      <c r="O42" s="31">
        <v>24143</v>
      </c>
      <c r="P42" s="31">
        <v>0</v>
      </c>
      <c r="Q42" s="35">
        <f t="shared" si="1"/>
        <v>27475</v>
      </c>
      <c r="S42" s="34">
        <v>0</v>
      </c>
      <c r="T42" s="31">
        <v>293</v>
      </c>
      <c r="U42" s="31">
        <v>3038</v>
      </c>
      <c r="V42" s="31">
        <v>0</v>
      </c>
      <c r="W42" s="31">
        <v>24133</v>
      </c>
      <c r="X42" s="31">
        <v>0</v>
      </c>
      <c r="Y42" s="35">
        <f t="shared" si="2"/>
        <v>27464</v>
      </c>
      <c r="AA42" s="34">
        <v>0</v>
      </c>
      <c r="AB42" s="31">
        <v>294</v>
      </c>
      <c r="AC42" s="31">
        <v>3041</v>
      </c>
      <c r="AD42" s="31">
        <v>0</v>
      </c>
      <c r="AE42" s="31">
        <v>24203</v>
      </c>
      <c r="AF42" s="31">
        <v>0</v>
      </c>
      <c r="AG42" s="35">
        <f t="shared" si="3"/>
        <v>27538</v>
      </c>
      <c r="AI42" s="34">
        <v>0</v>
      </c>
      <c r="AJ42" s="31">
        <v>296</v>
      </c>
      <c r="AK42" s="31">
        <v>3041</v>
      </c>
      <c r="AL42" s="31">
        <v>0</v>
      </c>
      <c r="AM42" s="31">
        <v>24291</v>
      </c>
      <c r="AN42" s="31">
        <v>0</v>
      </c>
      <c r="AO42" s="35">
        <f t="shared" si="4"/>
        <v>27628</v>
      </c>
      <c r="AQ42" s="34">
        <v>0</v>
      </c>
      <c r="AR42" s="31">
        <v>294</v>
      </c>
      <c r="AS42" s="31">
        <v>3018</v>
      </c>
      <c r="AT42" s="31">
        <v>0</v>
      </c>
      <c r="AU42" s="31">
        <v>24366</v>
      </c>
      <c r="AV42" s="31">
        <v>0</v>
      </c>
      <c r="AW42" s="35">
        <f t="shared" si="5"/>
        <v>27678</v>
      </c>
    </row>
    <row r="43" spans="1:49" x14ac:dyDescent="0.25">
      <c r="A43" s="44" t="s">
        <v>41</v>
      </c>
      <c r="C43" s="46">
        <v>0</v>
      </c>
      <c r="D43" s="7">
        <v>53</v>
      </c>
      <c r="E43" s="7">
        <v>733</v>
      </c>
      <c r="F43" s="7">
        <v>0</v>
      </c>
      <c r="G43" s="7">
        <v>5194</v>
      </c>
      <c r="H43" s="7">
        <v>0</v>
      </c>
      <c r="I43" s="47">
        <f t="shared" si="0"/>
        <v>5980</v>
      </c>
      <c r="K43" s="46">
        <v>0</v>
      </c>
      <c r="L43" s="7">
        <v>68</v>
      </c>
      <c r="M43" s="7">
        <v>724</v>
      </c>
      <c r="N43" s="7">
        <v>0</v>
      </c>
      <c r="O43" s="7">
        <v>5127</v>
      </c>
      <c r="P43" s="7">
        <v>0</v>
      </c>
      <c r="Q43" s="47">
        <f t="shared" si="1"/>
        <v>5919</v>
      </c>
      <c r="S43" s="46">
        <v>0</v>
      </c>
      <c r="T43" s="7">
        <v>70</v>
      </c>
      <c r="U43" s="7">
        <v>742</v>
      </c>
      <c r="V43" s="7">
        <v>0</v>
      </c>
      <c r="W43" s="7">
        <v>5165</v>
      </c>
      <c r="X43" s="7">
        <v>0</v>
      </c>
      <c r="Y43" s="47">
        <f t="shared" si="2"/>
        <v>5977</v>
      </c>
      <c r="AA43" s="46">
        <v>0</v>
      </c>
      <c r="AB43" s="7">
        <v>73</v>
      </c>
      <c r="AC43" s="7">
        <v>706</v>
      </c>
      <c r="AD43" s="7">
        <v>0</v>
      </c>
      <c r="AE43" s="7">
        <v>5150</v>
      </c>
      <c r="AF43" s="7">
        <v>0</v>
      </c>
      <c r="AG43" s="47">
        <f t="shared" si="3"/>
        <v>5929</v>
      </c>
      <c r="AI43" s="46">
        <v>0</v>
      </c>
      <c r="AJ43" s="7">
        <v>67</v>
      </c>
      <c r="AK43" s="7">
        <v>709</v>
      </c>
      <c r="AL43" s="7">
        <v>0</v>
      </c>
      <c r="AM43" s="7">
        <v>5158</v>
      </c>
      <c r="AN43" s="7">
        <v>0</v>
      </c>
      <c r="AO43" s="47">
        <f t="shared" si="4"/>
        <v>5934</v>
      </c>
      <c r="AQ43" s="46">
        <v>0</v>
      </c>
      <c r="AR43" s="7">
        <v>67</v>
      </c>
      <c r="AS43" s="7">
        <v>715</v>
      </c>
      <c r="AT43" s="7">
        <v>0</v>
      </c>
      <c r="AU43" s="7">
        <v>5159</v>
      </c>
      <c r="AV43" s="7">
        <v>0</v>
      </c>
      <c r="AW43" s="47">
        <f t="shared" si="5"/>
        <v>5941</v>
      </c>
    </row>
    <row r="44" spans="1:49" x14ac:dyDescent="0.25">
      <c r="A44" s="44" t="s">
        <v>42</v>
      </c>
      <c r="C44" s="46">
        <v>1</v>
      </c>
      <c r="D44" s="7">
        <v>906</v>
      </c>
      <c r="E44" s="7">
        <v>5512</v>
      </c>
      <c r="F44" s="7">
        <v>0</v>
      </c>
      <c r="G44" s="7">
        <v>64073</v>
      </c>
      <c r="H44" s="7">
        <v>0</v>
      </c>
      <c r="I44" s="47">
        <f t="shared" si="0"/>
        <v>70492</v>
      </c>
      <c r="K44" s="46">
        <v>1</v>
      </c>
      <c r="L44" s="7">
        <v>875</v>
      </c>
      <c r="M44" s="7">
        <v>5543</v>
      </c>
      <c r="N44" s="7">
        <v>0</v>
      </c>
      <c r="O44" s="7">
        <v>65690</v>
      </c>
      <c r="P44" s="7">
        <v>0</v>
      </c>
      <c r="Q44" s="47">
        <f t="shared" si="1"/>
        <v>72109</v>
      </c>
      <c r="S44" s="46">
        <v>1</v>
      </c>
      <c r="T44" s="7">
        <v>859</v>
      </c>
      <c r="U44" s="7">
        <v>5753</v>
      </c>
      <c r="V44" s="7">
        <v>0</v>
      </c>
      <c r="W44" s="7">
        <v>66521</v>
      </c>
      <c r="X44" s="7">
        <v>0</v>
      </c>
      <c r="Y44" s="47">
        <f t="shared" si="2"/>
        <v>73134</v>
      </c>
      <c r="AA44" s="46">
        <v>1</v>
      </c>
      <c r="AB44" s="7">
        <v>835</v>
      </c>
      <c r="AC44" s="7">
        <v>5871</v>
      </c>
      <c r="AD44" s="7">
        <v>0</v>
      </c>
      <c r="AE44" s="7">
        <v>67295</v>
      </c>
      <c r="AF44" s="7">
        <v>0</v>
      </c>
      <c r="AG44" s="47">
        <f t="shared" si="3"/>
        <v>74002</v>
      </c>
      <c r="AI44" s="46">
        <v>1</v>
      </c>
      <c r="AJ44" s="7">
        <v>809</v>
      </c>
      <c r="AK44" s="7">
        <v>6017</v>
      </c>
      <c r="AL44" s="7">
        <v>0</v>
      </c>
      <c r="AM44" s="7">
        <v>68283</v>
      </c>
      <c r="AN44" s="7">
        <v>0</v>
      </c>
      <c r="AO44" s="47">
        <f t="shared" si="4"/>
        <v>75110</v>
      </c>
      <c r="AQ44" s="46">
        <v>1</v>
      </c>
      <c r="AR44" s="7">
        <v>802</v>
      </c>
      <c r="AS44" s="7">
        <v>6169</v>
      </c>
      <c r="AT44" s="7">
        <v>0</v>
      </c>
      <c r="AU44" s="7">
        <v>68913</v>
      </c>
      <c r="AV44" s="7">
        <v>0</v>
      </c>
      <c r="AW44" s="47">
        <f t="shared" si="5"/>
        <v>75885</v>
      </c>
    </row>
    <row r="45" spans="1:49" x14ac:dyDescent="0.25">
      <c r="A45" s="44" t="s">
        <v>43</v>
      </c>
      <c r="C45" s="46">
        <v>0</v>
      </c>
      <c r="D45" s="7">
        <v>132</v>
      </c>
      <c r="E45" s="7">
        <v>1149</v>
      </c>
      <c r="F45" s="7">
        <v>0</v>
      </c>
      <c r="G45" s="7">
        <v>11084</v>
      </c>
      <c r="H45" s="7">
        <v>0</v>
      </c>
      <c r="I45" s="47">
        <f t="shared" si="0"/>
        <v>12365</v>
      </c>
      <c r="K45" s="46">
        <v>0</v>
      </c>
      <c r="L45" s="7">
        <v>134</v>
      </c>
      <c r="M45" s="7">
        <v>1164</v>
      </c>
      <c r="N45" s="7">
        <v>0</v>
      </c>
      <c r="O45" s="7">
        <v>11285</v>
      </c>
      <c r="P45" s="7">
        <v>0</v>
      </c>
      <c r="Q45" s="47">
        <f t="shared" si="1"/>
        <v>12583</v>
      </c>
      <c r="S45" s="46">
        <v>0</v>
      </c>
      <c r="T45" s="7">
        <v>132</v>
      </c>
      <c r="U45" s="7">
        <v>1160</v>
      </c>
      <c r="V45" s="7">
        <v>0</v>
      </c>
      <c r="W45" s="7">
        <v>11360</v>
      </c>
      <c r="X45" s="7">
        <v>0</v>
      </c>
      <c r="Y45" s="47">
        <f t="shared" si="2"/>
        <v>12652</v>
      </c>
      <c r="AA45" s="46">
        <v>0</v>
      </c>
      <c r="AB45" s="7">
        <v>124</v>
      </c>
      <c r="AC45" s="7">
        <v>1164</v>
      </c>
      <c r="AD45" s="7">
        <v>0</v>
      </c>
      <c r="AE45" s="7">
        <v>11409</v>
      </c>
      <c r="AF45" s="7">
        <v>0</v>
      </c>
      <c r="AG45" s="47">
        <f t="shared" si="3"/>
        <v>12697</v>
      </c>
      <c r="AI45" s="46">
        <v>0</v>
      </c>
      <c r="AJ45" s="7">
        <v>124</v>
      </c>
      <c r="AK45" s="7">
        <v>1168</v>
      </c>
      <c r="AL45" s="7">
        <v>0</v>
      </c>
      <c r="AM45" s="7">
        <v>11483</v>
      </c>
      <c r="AN45" s="7">
        <v>0</v>
      </c>
      <c r="AO45" s="47">
        <f t="shared" si="4"/>
        <v>12775</v>
      </c>
      <c r="AQ45" s="46">
        <v>0</v>
      </c>
      <c r="AR45" s="7">
        <v>125</v>
      </c>
      <c r="AS45" s="7">
        <v>1161</v>
      </c>
      <c r="AT45" s="7">
        <v>0</v>
      </c>
      <c r="AU45" s="7">
        <v>11560</v>
      </c>
      <c r="AV45" s="7">
        <v>0</v>
      </c>
      <c r="AW45" s="47">
        <f t="shared" si="5"/>
        <v>12846</v>
      </c>
    </row>
    <row r="46" spans="1:49" x14ac:dyDescent="0.25">
      <c r="A46" s="44" t="s">
        <v>44</v>
      </c>
      <c r="C46" s="46">
        <v>0</v>
      </c>
      <c r="D46" s="7">
        <v>532</v>
      </c>
      <c r="E46" s="7">
        <v>4058</v>
      </c>
      <c r="F46" s="7">
        <v>1</v>
      </c>
      <c r="G46" s="7">
        <v>52993</v>
      </c>
      <c r="H46" s="7">
        <v>0</v>
      </c>
      <c r="I46" s="47">
        <f t="shared" si="0"/>
        <v>57584</v>
      </c>
      <c r="K46" s="46">
        <v>0</v>
      </c>
      <c r="L46" s="7">
        <v>535</v>
      </c>
      <c r="M46" s="7">
        <v>4031</v>
      </c>
      <c r="N46" s="7">
        <v>1</v>
      </c>
      <c r="O46" s="7">
        <v>54178</v>
      </c>
      <c r="P46" s="7">
        <v>0</v>
      </c>
      <c r="Q46" s="47">
        <f t="shared" si="1"/>
        <v>58745</v>
      </c>
      <c r="S46" s="46">
        <v>0</v>
      </c>
      <c r="T46" s="7">
        <v>547</v>
      </c>
      <c r="U46" s="7">
        <v>4047</v>
      </c>
      <c r="V46" s="7">
        <v>1</v>
      </c>
      <c r="W46" s="7">
        <v>54588</v>
      </c>
      <c r="X46" s="7">
        <v>0</v>
      </c>
      <c r="Y46" s="47">
        <f t="shared" si="2"/>
        <v>59183</v>
      </c>
      <c r="AA46" s="46">
        <v>0</v>
      </c>
      <c r="AB46" s="7">
        <v>552</v>
      </c>
      <c r="AC46" s="7">
        <v>4083</v>
      </c>
      <c r="AD46" s="7">
        <v>1</v>
      </c>
      <c r="AE46" s="7">
        <v>54850</v>
      </c>
      <c r="AF46" s="7">
        <v>0</v>
      </c>
      <c r="AG46" s="47">
        <f t="shared" si="3"/>
        <v>59486</v>
      </c>
      <c r="AI46" s="46">
        <v>0</v>
      </c>
      <c r="AJ46" s="7">
        <v>564</v>
      </c>
      <c r="AK46" s="7">
        <v>4115</v>
      </c>
      <c r="AL46" s="7">
        <v>1</v>
      </c>
      <c r="AM46" s="7">
        <v>55351</v>
      </c>
      <c r="AN46" s="7">
        <v>0</v>
      </c>
      <c r="AO46" s="47">
        <f t="shared" si="4"/>
        <v>60031</v>
      </c>
      <c r="AQ46" s="46">
        <v>0</v>
      </c>
      <c r="AR46" s="7">
        <v>562</v>
      </c>
      <c r="AS46" s="7">
        <v>4155</v>
      </c>
      <c r="AT46" s="7">
        <v>1</v>
      </c>
      <c r="AU46" s="7">
        <v>56121</v>
      </c>
      <c r="AV46" s="7">
        <v>0</v>
      </c>
      <c r="AW46" s="47">
        <f t="shared" si="5"/>
        <v>60839</v>
      </c>
    </row>
    <row r="47" spans="1:49" x14ac:dyDescent="0.25">
      <c r="A47" s="44" t="s">
        <v>45</v>
      </c>
      <c r="C47" s="46">
        <v>0</v>
      </c>
      <c r="D47" s="7">
        <v>150</v>
      </c>
      <c r="E47" s="7">
        <v>1283</v>
      </c>
      <c r="F47" s="7">
        <v>0</v>
      </c>
      <c r="G47" s="7">
        <v>9676</v>
      </c>
      <c r="H47" s="7">
        <v>0</v>
      </c>
      <c r="I47" s="47">
        <f t="shared" si="0"/>
        <v>11109</v>
      </c>
      <c r="K47" s="46">
        <v>0</v>
      </c>
      <c r="L47" s="7">
        <v>149</v>
      </c>
      <c r="M47" s="7">
        <v>1289</v>
      </c>
      <c r="N47" s="7">
        <v>0</v>
      </c>
      <c r="O47" s="7">
        <v>9809</v>
      </c>
      <c r="P47" s="7">
        <v>0</v>
      </c>
      <c r="Q47" s="47">
        <f t="shared" si="1"/>
        <v>11247</v>
      </c>
      <c r="S47" s="46">
        <v>0</v>
      </c>
      <c r="T47" s="7">
        <v>149</v>
      </c>
      <c r="U47" s="7">
        <v>1283</v>
      </c>
      <c r="V47" s="7">
        <v>0</v>
      </c>
      <c r="W47" s="7">
        <v>9888</v>
      </c>
      <c r="X47" s="7">
        <v>0</v>
      </c>
      <c r="Y47" s="47">
        <f t="shared" si="2"/>
        <v>11320</v>
      </c>
      <c r="AA47" s="46">
        <v>0</v>
      </c>
      <c r="AB47" s="7">
        <v>150</v>
      </c>
      <c r="AC47" s="7">
        <v>1273</v>
      </c>
      <c r="AD47" s="7">
        <v>0</v>
      </c>
      <c r="AE47" s="7">
        <v>10019</v>
      </c>
      <c r="AF47" s="7">
        <v>0</v>
      </c>
      <c r="AG47" s="47">
        <f t="shared" si="3"/>
        <v>11442</v>
      </c>
      <c r="AI47" s="46">
        <v>0</v>
      </c>
      <c r="AJ47" s="7">
        <v>141</v>
      </c>
      <c r="AK47" s="7">
        <v>1281</v>
      </c>
      <c r="AL47" s="7">
        <v>0</v>
      </c>
      <c r="AM47" s="7">
        <v>10127</v>
      </c>
      <c r="AN47" s="7">
        <v>0</v>
      </c>
      <c r="AO47" s="47">
        <f t="shared" si="4"/>
        <v>11549</v>
      </c>
      <c r="AQ47" s="46">
        <v>0</v>
      </c>
      <c r="AR47" s="7">
        <v>141</v>
      </c>
      <c r="AS47" s="7">
        <v>1274</v>
      </c>
      <c r="AT47" s="7">
        <v>0</v>
      </c>
      <c r="AU47" s="7">
        <v>10223</v>
      </c>
      <c r="AV47" s="7">
        <v>0</v>
      </c>
      <c r="AW47" s="47">
        <f t="shared" si="5"/>
        <v>11638</v>
      </c>
    </row>
    <row r="48" spans="1:49" x14ac:dyDescent="0.25">
      <c r="A48" s="44" t="s">
        <v>46</v>
      </c>
      <c r="C48" s="46">
        <v>0</v>
      </c>
      <c r="D48" s="7">
        <v>362</v>
      </c>
      <c r="E48" s="7">
        <v>3414</v>
      </c>
      <c r="F48" s="7">
        <v>0</v>
      </c>
      <c r="G48" s="7">
        <v>29803</v>
      </c>
      <c r="H48" s="7">
        <v>0</v>
      </c>
      <c r="I48" s="47">
        <f t="shared" si="0"/>
        <v>33579</v>
      </c>
      <c r="K48" s="46">
        <v>0</v>
      </c>
      <c r="L48" s="7">
        <v>362</v>
      </c>
      <c r="M48" s="7">
        <v>3414</v>
      </c>
      <c r="N48" s="7">
        <v>0</v>
      </c>
      <c r="O48" s="7">
        <v>29837</v>
      </c>
      <c r="P48" s="7">
        <v>0</v>
      </c>
      <c r="Q48" s="47">
        <f t="shared" si="1"/>
        <v>33613</v>
      </c>
      <c r="S48" s="46">
        <v>0</v>
      </c>
      <c r="T48" s="7">
        <v>362</v>
      </c>
      <c r="U48" s="7">
        <v>3388</v>
      </c>
      <c r="V48" s="7">
        <v>0</v>
      </c>
      <c r="W48" s="7">
        <v>29897</v>
      </c>
      <c r="X48" s="7">
        <v>0</v>
      </c>
      <c r="Y48" s="47">
        <f t="shared" si="2"/>
        <v>33647</v>
      </c>
      <c r="AA48" s="46">
        <v>0</v>
      </c>
      <c r="AB48" s="7">
        <v>370</v>
      </c>
      <c r="AC48" s="7">
        <v>3355</v>
      </c>
      <c r="AD48" s="7">
        <v>0</v>
      </c>
      <c r="AE48" s="7">
        <v>30026</v>
      </c>
      <c r="AF48" s="7">
        <v>0</v>
      </c>
      <c r="AG48" s="47">
        <f t="shared" si="3"/>
        <v>33751</v>
      </c>
      <c r="AI48" s="46">
        <v>0</v>
      </c>
      <c r="AJ48" s="7">
        <v>308</v>
      </c>
      <c r="AK48" s="7">
        <v>3423</v>
      </c>
      <c r="AL48" s="7">
        <v>0</v>
      </c>
      <c r="AM48" s="7">
        <v>30134</v>
      </c>
      <c r="AN48" s="7">
        <v>0</v>
      </c>
      <c r="AO48" s="47">
        <f t="shared" si="4"/>
        <v>33865</v>
      </c>
      <c r="AQ48" s="46">
        <v>0</v>
      </c>
      <c r="AR48" s="7">
        <v>301</v>
      </c>
      <c r="AS48" s="7">
        <v>3412</v>
      </c>
      <c r="AT48" s="7">
        <v>0</v>
      </c>
      <c r="AU48" s="7">
        <v>30225</v>
      </c>
      <c r="AV48" s="7">
        <v>0</v>
      </c>
      <c r="AW48" s="47">
        <f t="shared" si="5"/>
        <v>33938</v>
      </c>
    </row>
    <row r="49" spans="1:49" x14ac:dyDescent="0.25">
      <c r="A49" s="44" t="s">
        <v>47</v>
      </c>
      <c r="C49" s="46">
        <v>0</v>
      </c>
      <c r="D49" s="7">
        <v>54</v>
      </c>
      <c r="E49" s="7">
        <v>436</v>
      </c>
      <c r="F49" s="7">
        <v>0</v>
      </c>
      <c r="G49" s="7">
        <v>3810</v>
      </c>
      <c r="H49" s="7">
        <v>0</v>
      </c>
      <c r="I49" s="47">
        <f t="shared" si="0"/>
        <v>4300</v>
      </c>
      <c r="K49" s="46">
        <v>0</v>
      </c>
      <c r="L49" s="7">
        <v>54</v>
      </c>
      <c r="M49" s="7">
        <v>441</v>
      </c>
      <c r="N49" s="7">
        <v>0</v>
      </c>
      <c r="O49" s="7">
        <v>3817</v>
      </c>
      <c r="P49" s="7">
        <v>0</v>
      </c>
      <c r="Q49" s="47">
        <f t="shared" si="1"/>
        <v>4312</v>
      </c>
      <c r="S49" s="46">
        <v>0</v>
      </c>
      <c r="T49" s="7">
        <v>36</v>
      </c>
      <c r="U49" s="7">
        <v>460</v>
      </c>
      <c r="V49" s="7">
        <v>0</v>
      </c>
      <c r="W49" s="7">
        <v>3829</v>
      </c>
      <c r="X49" s="7">
        <v>0</v>
      </c>
      <c r="Y49" s="47">
        <f t="shared" si="2"/>
        <v>4325</v>
      </c>
      <c r="AA49" s="46">
        <v>0</v>
      </c>
      <c r="AB49" s="7">
        <v>41</v>
      </c>
      <c r="AC49" s="7">
        <v>451</v>
      </c>
      <c r="AD49" s="7">
        <v>0</v>
      </c>
      <c r="AE49" s="7">
        <v>3853</v>
      </c>
      <c r="AF49" s="7">
        <v>0</v>
      </c>
      <c r="AG49" s="47">
        <f t="shared" si="3"/>
        <v>4345</v>
      </c>
      <c r="AI49" s="46">
        <v>0</v>
      </c>
      <c r="AJ49" s="7">
        <v>42</v>
      </c>
      <c r="AK49" s="7">
        <v>455</v>
      </c>
      <c r="AL49" s="7">
        <v>0</v>
      </c>
      <c r="AM49" s="7">
        <v>3867</v>
      </c>
      <c r="AN49" s="7">
        <v>0</v>
      </c>
      <c r="AO49" s="47">
        <f t="shared" si="4"/>
        <v>4364</v>
      </c>
      <c r="AQ49" s="46">
        <v>0</v>
      </c>
      <c r="AR49" s="7">
        <v>42</v>
      </c>
      <c r="AS49" s="7">
        <v>454</v>
      </c>
      <c r="AT49" s="7">
        <v>0</v>
      </c>
      <c r="AU49" s="7">
        <v>3888</v>
      </c>
      <c r="AV49" s="7">
        <v>0</v>
      </c>
      <c r="AW49" s="47">
        <f t="shared" si="5"/>
        <v>4384</v>
      </c>
    </row>
    <row r="50" spans="1:49" x14ac:dyDescent="0.25">
      <c r="A50" s="44" t="s">
        <v>48</v>
      </c>
      <c r="C50" s="46">
        <v>0</v>
      </c>
      <c r="D50" s="7">
        <v>63</v>
      </c>
      <c r="E50" s="7">
        <v>741</v>
      </c>
      <c r="F50" s="7">
        <v>0</v>
      </c>
      <c r="G50" s="7">
        <v>5089</v>
      </c>
      <c r="H50" s="7">
        <v>0</v>
      </c>
      <c r="I50" s="47">
        <f t="shared" si="0"/>
        <v>5893</v>
      </c>
      <c r="K50" s="46">
        <v>0</v>
      </c>
      <c r="L50" s="7">
        <v>65</v>
      </c>
      <c r="M50" s="7">
        <v>739</v>
      </c>
      <c r="N50" s="7">
        <v>0</v>
      </c>
      <c r="O50" s="7">
        <v>5105</v>
      </c>
      <c r="P50" s="7">
        <v>0</v>
      </c>
      <c r="Q50" s="47">
        <f t="shared" si="1"/>
        <v>5909</v>
      </c>
      <c r="S50" s="46">
        <v>0</v>
      </c>
      <c r="T50" s="7">
        <v>62</v>
      </c>
      <c r="U50" s="7">
        <v>735</v>
      </c>
      <c r="V50" s="7">
        <v>0</v>
      </c>
      <c r="W50" s="7">
        <v>5113</v>
      </c>
      <c r="X50" s="7">
        <v>0</v>
      </c>
      <c r="Y50" s="47">
        <f t="shared" si="2"/>
        <v>5910</v>
      </c>
      <c r="AA50" s="46">
        <v>0</v>
      </c>
      <c r="AB50" s="7">
        <v>61</v>
      </c>
      <c r="AC50" s="7">
        <v>731</v>
      </c>
      <c r="AD50" s="7">
        <v>0</v>
      </c>
      <c r="AE50" s="7">
        <v>5107</v>
      </c>
      <c r="AF50" s="7">
        <v>0</v>
      </c>
      <c r="AG50" s="47">
        <f t="shared" si="3"/>
        <v>5899</v>
      </c>
      <c r="AI50" s="46">
        <v>0</v>
      </c>
      <c r="AJ50" s="7">
        <v>61</v>
      </c>
      <c r="AK50" s="7">
        <v>730</v>
      </c>
      <c r="AL50" s="7">
        <v>0</v>
      </c>
      <c r="AM50" s="7">
        <v>5163</v>
      </c>
      <c r="AN50" s="7">
        <v>0</v>
      </c>
      <c r="AO50" s="47">
        <f t="shared" si="4"/>
        <v>5954</v>
      </c>
      <c r="AQ50" s="46">
        <v>0</v>
      </c>
      <c r="AR50" s="7">
        <v>59</v>
      </c>
      <c r="AS50" s="7">
        <v>732</v>
      </c>
      <c r="AT50" s="7">
        <v>0</v>
      </c>
      <c r="AU50" s="7">
        <v>5189</v>
      </c>
      <c r="AV50" s="7">
        <v>0</v>
      </c>
      <c r="AW50" s="47">
        <f t="shared" si="5"/>
        <v>5980</v>
      </c>
    </row>
    <row r="51" spans="1:49" x14ac:dyDescent="0.25">
      <c r="A51" s="44" t="s">
        <v>49</v>
      </c>
      <c r="C51" s="46">
        <v>0</v>
      </c>
      <c r="D51" s="7">
        <v>49</v>
      </c>
      <c r="E51" s="7">
        <v>408</v>
      </c>
      <c r="F51" s="7">
        <v>0</v>
      </c>
      <c r="G51" s="7">
        <v>2385</v>
      </c>
      <c r="H51" s="7">
        <v>0</v>
      </c>
      <c r="I51" s="47">
        <f t="shared" si="0"/>
        <v>2842</v>
      </c>
      <c r="K51" s="46">
        <v>0</v>
      </c>
      <c r="L51" s="7">
        <v>49</v>
      </c>
      <c r="M51" s="7">
        <v>404</v>
      </c>
      <c r="N51" s="7">
        <v>0</v>
      </c>
      <c r="O51" s="7">
        <v>2386</v>
      </c>
      <c r="P51" s="7">
        <v>0</v>
      </c>
      <c r="Q51" s="47">
        <f t="shared" si="1"/>
        <v>2839</v>
      </c>
      <c r="S51" s="46">
        <v>0</v>
      </c>
      <c r="T51" s="7">
        <v>50</v>
      </c>
      <c r="U51" s="7">
        <v>403</v>
      </c>
      <c r="V51" s="7">
        <v>0</v>
      </c>
      <c r="W51" s="7">
        <v>2395</v>
      </c>
      <c r="X51" s="7">
        <v>0</v>
      </c>
      <c r="Y51" s="47">
        <f t="shared" si="2"/>
        <v>2848</v>
      </c>
      <c r="AA51" s="46">
        <v>0</v>
      </c>
      <c r="AB51" s="7">
        <v>52</v>
      </c>
      <c r="AC51" s="7">
        <v>386</v>
      </c>
      <c r="AD51" s="7">
        <v>0</v>
      </c>
      <c r="AE51" s="7">
        <v>2403</v>
      </c>
      <c r="AF51" s="7">
        <v>0</v>
      </c>
      <c r="AG51" s="47">
        <f t="shared" si="3"/>
        <v>2841</v>
      </c>
      <c r="AI51" s="46">
        <v>0</v>
      </c>
      <c r="AJ51" s="7">
        <v>51</v>
      </c>
      <c r="AK51" s="7">
        <v>411</v>
      </c>
      <c r="AL51" s="7">
        <v>0</v>
      </c>
      <c r="AM51" s="7">
        <v>2442</v>
      </c>
      <c r="AN51" s="7">
        <v>0</v>
      </c>
      <c r="AO51" s="47">
        <f t="shared" si="4"/>
        <v>2904</v>
      </c>
      <c r="AQ51" s="46">
        <v>0</v>
      </c>
      <c r="AR51" s="7">
        <v>43</v>
      </c>
      <c r="AS51" s="7">
        <v>416</v>
      </c>
      <c r="AT51" s="7">
        <v>0</v>
      </c>
      <c r="AU51" s="7">
        <v>2456</v>
      </c>
      <c r="AV51" s="7">
        <v>0</v>
      </c>
      <c r="AW51" s="47">
        <f t="shared" si="5"/>
        <v>2915</v>
      </c>
    </row>
    <row r="52" spans="1:49" x14ac:dyDescent="0.25">
      <c r="A52" s="44" t="s">
        <v>50</v>
      </c>
      <c r="C52" s="46">
        <v>0</v>
      </c>
      <c r="D52" s="7">
        <v>550</v>
      </c>
      <c r="E52" s="7">
        <v>5418</v>
      </c>
      <c r="F52" s="7">
        <v>0</v>
      </c>
      <c r="G52" s="7">
        <v>50457</v>
      </c>
      <c r="H52" s="7">
        <v>0</v>
      </c>
      <c r="I52" s="47">
        <f t="shared" si="0"/>
        <v>56425</v>
      </c>
      <c r="K52" s="46">
        <v>0</v>
      </c>
      <c r="L52" s="7">
        <v>536</v>
      </c>
      <c r="M52" s="7">
        <v>5412</v>
      </c>
      <c r="N52" s="7">
        <v>0</v>
      </c>
      <c r="O52" s="7">
        <v>50567</v>
      </c>
      <c r="P52" s="7">
        <v>0</v>
      </c>
      <c r="Q52" s="47">
        <f t="shared" si="1"/>
        <v>56515</v>
      </c>
      <c r="S52" s="46">
        <v>0</v>
      </c>
      <c r="T52" s="7">
        <v>529</v>
      </c>
      <c r="U52" s="7">
        <v>5440</v>
      </c>
      <c r="V52" s="7">
        <v>0</v>
      </c>
      <c r="W52" s="7">
        <v>50731</v>
      </c>
      <c r="X52" s="7">
        <v>0</v>
      </c>
      <c r="Y52" s="47">
        <f t="shared" si="2"/>
        <v>56700</v>
      </c>
      <c r="AA52" s="46">
        <v>0</v>
      </c>
      <c r="AB52" s="7">
        <v>533</v>
      </c>
      <c r="AC52" s="7">
        <v>5451</v>
      </c>
      <c r="AD52" s="7">
        <v>0</v>
      </c>
      <c r="AE52" s="7">
        <v>50903</v>
      </c>
      <c r="AF52" s="7">
        <v>0</v>
      </c>
      <c r="AG52" s="47">
        <f t="shared" si="3"/>
        <v>56887</v>
      </c>
      <c r="AI52" s="46">
        <v>0</v>
      </c>
      <c r="AJ52" s="7">
        <v>493</v>
      </c>
      <c r="AK52" s="7">
        <v>5491</v>
      </c>
      <c r="AL52" s="7">
        <v>0</v>
      </c>
      <c r="AM52" s="7">
        <v>50961</v>
      </c>
      <c r="AN52" s="7">
        <v>0</v>
      </c>
      <c r="AO52" s="47">
        <f t="shared" si="4"/>
        <v>56945</v>
      </c>
      <c r="AQ52" s="46">
        <v>0</v>
      </c>
      <c r="AR52" s="7">
        <v>497</v>
      </c>
      <c r="AS52" s="7">
        <v>5519</v>
      </c>
      <c r="AT52" s="7">
        <v>0</v>
      </c>
      <c r="AU52" s="7">
        <v>51072</v>
      </c>
      <c r="AV52" s="7">
        <v>0</v>
      </c>
      <c r="AW52" s="47">
        <f t="shared" si="5"/>
        <v>57088</v>
      </c>
    </row>
    <row r="53" spans="1:49" x14ac:dyDescent="0.25">
      <c r="A53" s="44" t="s">
        <v>51</v>
      </c>
      <c r="C53" s="46">
        <v>0</v>
      </c>
      <c r="D53" s="7">
        <v>105</v>
      </c>
      <c r="E53" s="7">
        <v>683</v>
      </c>
      <c r="F53" s="7">
        <v>0</v>
      </c>
      <c r="G53" s="7">
        <v>6413</v>
      </c>
      <c r="H53" s="7">
        <v>0</v>
      </c>
      <c r="I53" s="47">
        <f t="shared" si="0"/>
        <v>7201</v>
      </c>
      <c r="K53" s="46">
        <v>0</v>
      </c>
      <c r="L53" s="7">
        <v>97</v>
      </c>
      <c r="M53" s="7">
        <v>645</v>
      </c>
      <c r="N53" s="7">
        <v>0</v>
      </c>
      <c r="O53" s="7">
        <v>6381</v>
      </c>
      <c r="P53" s="7">
        <v>0</v>
      </c>
      <c r="Q53" s="47">
        <f t="shared" si="1"/>
        <v>7123</v>
      </c>
      <c r="S53" s="46">
        <v>0</v>
      </c>
      <c r="T53" s="7">
        <v>99</v>
      </c>
      <c r="U53" s="7">
        <v>662</v>
      </c>
      <c r="V53" s="7">
        <v>0</v>
      </c>
      <c r="W53" s="7">
        <v>6368</v>
      </c>
      <c r="X53" s="7">
        <v>0</v>
      </c>
      <c r="Y53" s="47">
        <f t="shared" si="2"/>
        <v>7129</v>
      </c>
      <c r="AA53" s="46">
        <v>0</v>
      </c>
      <c r="AB53" s="7">
        <v>86</v>
      </c>
      <c r="AC53" s="7">
        <v>681</v>
      </c>
      <c r="AD53" s="7">
        <v>0</v>
      </c>
      <c r="AE53" s="7">
        <v>6952</v>
      </c>
      <c r="AF53" s="7">
        <v>0</v>
      </c>
      <c r="AG53" s="47">
        <f t="shared" si="3"/>
        <v>7719</v>
      </c>
      <c r="AI53" s="46">
        <v>0</v>
      </c>
      <c r="AJ53" s="7">
        <v>88</v>
      </c>
      <c r="AK53" s="7">
        <v>681</v>
      </c>
      <c r="AL53" s="7">
        <v>0</v>
      </c>
      <c r="AM53" s="7">
        <v>7165</v>
      </c>
      <c r="AN53" s="7">
        <v>0</v>
      </c>
      <c r="AO53" s="47">
        <f t="shared" si="4"/>
        <v>7934</v>
      </c>
      <c r="AQ53" s="46">
        <v>0</v>
      </c>
      <c r="AR53" s="7">
        <v>81</v>
      </c>
      <c r="AS53" s="7">
        <v>675</v>
      </c>
      <c r="AT53" s="7">
        <v>0</v>
      </c>
      <c r="AU53" s="7">
        <v>7433</v>
      </c>
      <c r="AV53" s="7">
        <v>0</v>
      </c>
      <c r="AW53" s="47">
        <f t="shared" si="5"/>
        <v>8189</v>
      </c>
    </row>
    <row r="54" spans="1:49" x14ac:dyDescent="0.25">
      <c r="A54" s="44" t="s">
        <v>52</v>
      </c>
      <c r="C54" s="46">
        <v>0</v>
      </c>
      <c r="D54" s="7">
        <v>10853</v>
      </c>
      <c r="E54" s="7">
        <v>71703</v>
      </c>
      <c r="F54" s="7">
        <v>46</v>
      </c>
      <c r="G54" s="7">
        <v>685344</v>
      </c>
      <c r="H54" s="7">
        <v>0</v>
      </c>
      <c r="I54" s="47">
        <f t="shared" si="0"/>
        <v>767946</v>
      </c>
      <c r="K54" s="46">
        <v>0</v>
      </c>
      <c r="L54" s="7">
        <v>10870</v>
      </c>
      <c r="M54" s="7">
        <v>71498</v>
      </c>
      <c r="N54" s="7">
        <v>40</v>
      </c>
      <c r="O54" s="7">
        <v>690216</v>
      </c>
      <c r="P54" s="7">
        <v>0</v>
      </c>
      <c r="Q54" s="47">
        <f t="shared" si="1"/>
        <v>772624</v>
      </c>
      <c r="S54" s="46">
        <v>0</v>
      </c>
      <c r="T54" s="7">
        <v>10841</v>
      </c>
      <c r="U54" s="7">
        <v>71643</v>
      </c>
      <c r="V54" s="7">
        <v>43</v>
      </c>
      <c r="W54" s="7">
        <v>695377</v>
      </c>
      <c r="X54" s="7">
        <v>0</v>
      </c>
      <c r="Y54" s="47">
        <f t="shared" si="2"/>
        <v>777904</v>
      </c>
      <c r="AA54" s="46">
        <v>0</v>
      </c>
      <c r="AB54" s="7">
        <v>10286</v>
      </c>
      <c r="AC54" s="7">
        <v>72219</v>
      </c>
      <c r="AD54" s="7">
        <v>44</v>
      </c>
      <c r="AE54" s="7">
        <v>696627</v>
      </c>
      <c r="AF54" s="7">
        <v>0</v>
      </c>
      <c r="AG54" s="47">
        <f t="shared" si="3"/>
        <v>779176</v>
      </c>
      <c r="AI54" s="46">
        <v>0</v>
      </c>
      <c r="AJ54" s="7">
        <v>10158</v>
      </c>
      <c r="AK54" s="7">
        <v>72672</v>
      </c>
      <c r="AL54" s="7">
        <v>45</v>
      </c>
      <c r="AM54" s="7">
        <v>702792</v>
      </c>
      <c r="AN54" s="7">
        <v>0</v>
      </c>
      <c r="AO54" s="47">
        <f t="shared" si="4"/>
        <v>785667</v>
      </c>
      <c r="AQ54" s="46">
        <v>0</v>
      </c>
      <c r="AR54" s="7">
        <v>10101</v>
      </c>
      <c r="AS54" s="7">
        <v>72833</v>
      </c>
      <c r="AT54" s="7">
        <v>40</v>
      </c>
      <c r="AU54" s="7">
        <v>707544</v>
      </c>
      <c r="AV54" s="7">
        <v>0</v>
      </c>
      <c r="AW54" s="47">
        <f t="shared" si="5"/>
        <v>790518</v>
      </c>
    </row>
    <row r="55" spans="1:49" x14ac:dyDescent="0.25">
      <c r="A55" s="44" t="s">
        <v>53</v>
      </c>
      <c r="C55" s="46">
        <v>0</v>
      </c>
      <c r="D55" s="7">
        <v>35</v>
      </c>
      <c r="E55" s="7">
        <v>819</v>
      </c>
      <c r="F55" s="7">
        <v>0</v>
      </c>
      <c r="G55" s="7">
        <v>12738</v>
      </c>
      <c r="H55" s="7">
        <v>0</v>
      </c>
      <c r="I55" s="47">
        <f t="shared" si="0"/>
        <v>13592</v>
      </c>
      <c r="K55" s="46">
        <v>0</v>
      </c>
      <c r="L55" s="7">
        <v>32</v>
      </c>
      <c r="M55" s="7">
        <v>819</v>
      </c>
      <c r="N55" s="7">
        <v>0</v>
      </c>
      <c r="O55" s="7">
        <v>12938</v>
      </c>
      <c r="P55" s="7">
        <v>0</v>
      </c>
      <c r="Q55" s="47">
        <f t="shared" si="1"/>
        <v>13789</v>
      </c>
      <c r="S55" s="46">
        <v>0</v>
      </c>
      <c r="T55" s="7">
        <v>36</v>
      </c>
      <c r="U55" s="7">
        <v>834</v>
      </c>
      <c r="V55" s="7">
        <v>0</v>
      </c>
      <c r="W55" s="7">
        <v>13133</v>
      </c>
      <c r="X55" s="7">
        <v>0</v>
      </c>
      <c r="Y55" s="47">
        <f t="shared" si="2"/>
        <v>14003</v>
      </c>
      <c r="AA55" s="46">
        <v>0</v>
      </c>
      <c r="AB55" s="7">
        <v>33</v>
      </c>
      <c r="AC55" s="7">
        <v>833</v>
      </c>
      <c r="AD55" s="7">
        <v>0</v>
      </c>
      <c r="AE55" s="7">
        <v>13372</v>
      </c>
      <c r="AF55" s="7">
        <v>0</v>
      </c>
      <c r="AG55" s="47">
        <f t="shared" si="3"/>
        <v>14238</v>
      </c>
      <c r="AI55" s="46">
        <v>0</v>
      </c>
      <c r="AJ55" s="7">
        <v>34</v>
      </c>
      <c r="AK55" s="7">
        <v>832</v>
      </c>
      <c r="AL55" s="7">
        <v>0</v>
      </c>
      <c r="AM55" s="7">
        <v>13622</v>
      </c>
      <c r="AN55" s="7">
        <v>0</v>
      </c>
      <c r="AO55" s="47">
        <f t="shared" si="4"/>
        <v>14488</v>
      </c>
      <c r="AQ55" s="46">
        <v>0</v>
      </c>
      <c r="AR55" s="7">
        <v>36</v>
      </c>
      <c r="AS55" s="7">
        <v>849</v>
      </c>
      <c r="AT55" s="7">
        <v>0</v>
      </c>
      <c r="AU55" s="7">
        <v>13978</v>
      </c>
      <c r="AV55" s="7">
        <v>0</v>
      </c>
      <c r="AW55" s="47">
        <f t="shared" si="5"/>
        <v>14863</v>
      </c>
    </row>
    <row r="56" spans="1:49" x14ac:dyDescent="0.25">
      <c r="A56" s="44" t="s">
        <v>55</v>
      </c>
      <c r="C56" s="46">
        <v>0</v>
      </c>
      <c r="D56" s="7">
        <v>159</v>
      </c>
      <c r="E56" s="7">
        <v>1796</v>
      </c>
      <c r="F56" s="7">
        <v>0</v>
      </c>
      <c r="G56" s="7">
        <v>21093</v>
      </c>
      <c r="H56" s="7">
        <v>0</v>
      </c>
      <c r="I56" s="47">
        <f t="shared" si="0"/>
        <v>23048</v>
      </c>
      <c r="K56" s="46">
        <v>0</v>
      </c>
      <c r="L56" s="7">
        <v>164</v>
      </c>
      <c r="M56" s="7">
        <v>1803</v>
      </c>
      <c r="N56" s="7">
        <v>0</v>
      </c>
      <c r="O56" s="7">
        <v>21399</v>
      </c>
      <c r="P56" s="7">
        <v>0</v>
      </c>
      <c r="Q56" s="47">
        <f t="shared" si="1"/>
        <v>23366</v>
      </c>
      <c r="S56" s="46">
        <v>0</v>
      </c>
      <c r="T56" s="7">
        <v>166</v>
      </c>
      <c r="U56" s="7">
        <v>1777</v>
      </c>
      <c r="V56" s="7">
        <v>0</v>
      </c>
      <c r="W56" s="7">
        <v>21721</v>
      </c>
      <c r="X56" s="7">
        <v>0</v>
      </c>
      <c r="Y56" s="47">
        <f t="shared" si="2"/>
        <v>23664</v>
      </c>
      <c r="AA56" s="46">
        <v>0</v>
      </c>
      <c r="AB56" s="7">
        <v>161</v>
      </c>
      <c r="AC56" s="7">
        <v>1791</v>
      </c>
      <c r="AD56" s="7">
        <v>0</v>
      </c>
      <c r="AE56" s="7">
        <v>22102</v>
      </c>
      <c r="AF56" s="7">
        <v>0</v>
      </c>
      <c r="AG56" s="47">
        <f t="shared" si="3"/>
        <v>24054</v>
      </c>
      <c r="AI56" s="46">
        <v>0</v>
      </c>
      <c r="AJ56" s="7">
        <v>141</v>
      </c>
      <c r="AK56" s="7">
        <v>1832</v>
      </c>
      <c r="AL56" s="7">
        <v>0</v>
      </c>
      <c r="AM56" s="7">
        <v>22654</v>
      </c>
      <c r="AN56" s="7">
        <v>0</v>
      </c>
      <c r="AO56" s="47">
        <f t="shared" si="4"/>
        <v>24627</v>
      </c>
      <c r="AQ56" s="46">
        <v>0</v>
      </c>
      <c r="AR56" s="7">
        <v>139</v>
      </c>
      <c r="AS56" s="7">
        <v>1840</v>
      </c>
      <c r="AT56" s="7">
        <v>0</v>
      </c>
      <c r="AU56" s="7">
        <v>23084</v>
      </c>
      <c r="AV56" s="7">
        <v>0</v>
      </c>
      <c r="AW56" s="47">
        <f t="shared" si="5"/>
        <v>25063</v>
      </c>
    </row>
    <row r="57" spans="1:49" x14ac:dyDescent="0.25">
      <c r="A57" s="44" t="s">
        <v>56</v>
      </c>
      <c r="C57" s="46">
        <v>0</v>
      </c>
      <c r="D57" s="7">
        <v>38</v>
      </c>
      <c r="E57" s="7">
        <v>471</v>
      </c>
      <c r="F57" s="7">
        <v>0</v>
      </c>
      <c r="G57" s="7">
        <v>3261</v>
      </c>
      <c r="H57" s="7">
        <v>0</v>
      </c>
      <c r="I57" s="47">
        <f t="shared" si="0"/>
        <v>3770</v>
      </c>
      <c r="K57" s="46">
        <v>0</v>
      </c>
      <c r="L57" s="7">
        <v>40</v>
      </c>
      <c r="M57" s="7">
        <v>471</v>
      </c>
      <c r="N57" s="7">
        <v>0</v>
      </c>
      <c r="O57" s="7">
        <v>3294</v>
      </c>
      <c r="P57" s="7">
        <v>0</v>
      </c>
      <c r="Q57" s="47">
        <f t="shared" si="1"/>
        <v>3805</v>
      </c>
      <c r="S57" s="46">
        <v>0</v>
      </c>
      <c r="T57" s="7">
        <v>40</v>
      </c>
      <c r="U57" s="7">
        <v>476</v>
      </c>
      <c r="V57" s="7">
        <v>0</v>
      </c>
      <c r="W57" s="7">
        <v>3314</v>
      </c>
      <c r="X57" s="7">
        <v>0</v>
      </c>
      <c r="Y57" s="47">
        <f t="shared" si="2"/>
        <v>3830</v>
      </c>
      <c r="AA57" s="46">
        <v>0</v>
      </c>
      <c r="AB57" s="7">
        <v>44</v>
      </c>
      <c r="AC57" s="7">
        <v>469</v>
      </c>
      <c r="AD57" s="7">
        <v>0</v>
      </c>
      <c r="AE57" s="7">
        <v>3346</v>
      </c>
      <c r="AF57" s="7">
        <v>0</v>
      </c>
      <c r="AG57" s="47">
        <f t="shared" si="3"/>
        <v>3859</v>
      </c>
      <c r="AI57" s="46">
        <v>0</v>
      </c>
      <c r="AJ57" s="7">
        <v>47</v>
      </c>
      <c r="AK57" s="7">
        <v>475</v>
      </c>
      <c r="AL57" s="7">
        <v>0</v>
      </c>
      <c r="AM57" s="7">
        <v>3420</v>
      </c>
      <c r="AN57" s="7">
        <v>0</v>
      </c>
      <c r="AO57" s="47">
        <f t="shared" si="4"/>
        <v>3942</v>
      </c>
      <c r="AQ57" s="46">
        <v>0</v>
      </c>
      <c r="AR57" s="7">
        <v>46</v>
      </c>
      <c r="AS57" s="7">
        <v>486</v>
      </c>
      <c r="AT57" s="7">
        <v>0</v>
      </c>
      <c r="AU57" s="7">
        <v>3521</v>
      </c>
      <c r="AV57" s="7">
        <v>0</v>
      </c>
      <c r="AW57" s="47">
        <f t="shared" si="5"/>
        <v>4053</v>
      </c>
    </row>
    <row r="58" spans="1:49" ht="15.75" thickBot="1" x14ac:dyDescent="0.3">
      <c r="A58" s="45" t="s">
        <v>57</v>
      </c>
      <c r="C58" s="48">
        <v>0</v>
      </c>
      <c r="D58" s="49">
        <v>190</v>
      </c>
      <c r="E58" s="49">
        <v>2589</v>
      </c>
      <c r="F58" s="49">
        <v>0</v>
      </c>
      <c r="G58" s="49">
        <v>20594</v>
      </c>
      <c r="H58" s="49">
        <v>0</v>
      </c>
      <c r="I58" s="50">
        <f t="shared" si="0"/>
        <v>23373</v>
      </c>
      <c r="K58" s="48">
        <v>0</v>
      </c>
      <c r="L58" s="49">
        <v>191</v>
      </c>
      <c r="M58" s="49">
        <v>2577</v>
      </c>
      <c r="N58" s="49">
        <v>0</v>
      </c>
      <c r="O58" s="49">
        <v>20779</v>
      </c>
      <c r="P58" s="49">
        <v>0</v>
      </c>
      <c r="Q58" s="50">
        <f t="shared" si="1"/>
        <v>23547</v>
      </c>
      <c r="S58" s="48">
        <v>0</v>
      </c>
      <c r="T58" s="49">
        <v>193</v>
      </c>
      <c r="U58" s="49">
        <v>2598</v>
      </c>
      <c r="V58" s="49">
        <v>0</v>
      </c>
      <c r="W58" s="49">
        <v>20983</v>
      </c>
      <c r="X58" s="49">
        <v>0</v>
      </c>
      <c r="Y58" s="50">
        <f t="shared" si="2"/>
        <v>23774</v>
      </c>
      <c r="AA58" s="48">
        <v>0</v>
      </c>
      <c r="AB58" s="49">
        <v>181</v>
      </c>
      <c r="AC58" s="49">
        <v>2613</v>
      </c>
      <c r="AD58" s="49">
        <v>0</v>
      </c>
      <c r="AE58" s="49">
        <v>21159</v>
      </c>
      <c r="AF58" s="49">
        <v>0</v>
      </c>
      <c r="AG58" s="50">
        <f t="shared" si="3"/>
        <v>23953</v>
      </c>
      <c r="AI58" s="48">
        <v>0</v>
      </c>
      <c r="AJ58" s="49">
        <v>178</v>
      </c>
      <c r="AK58" s="49">
        <v>2630</v>
      </c>
      <c r="AL58" s="49">
        <v>0</v>
      </c>
      <c r="AM58" s="49">
        <v>21393</v>
      </c>
      <c r="AN58" s="49">
        <v>0</v>
      </c>
      <c r="AO58" s="50">
        <f t="shared" si="4"/>
        <v>24201</v>
      </c>
      <c r="AQ58" s="48">
        <v>0</v>
      </c>
      <c r="AR58" s="49">
        <v>174</v>
      </c>
      <c r="AS58" s="49">
        <v>2670</v>
      </c>
      <c r="AT58" s="49">
        <v>0</v>
      </c>
      <c r="AU58" s="49">
        <v>21585</v>
      </c>
      <c r="AV58" s="49">
        <v>0</v>
      </c>
      <c r="AW58" s="50">
        <f t="shared" si="5"/>
        <v>24429</v>
      </c>
    </row>
    <row r="61" spans="1:49" x14ac:dyDescent="0.25">
      <c r="A61" s="2" t="s">
        <v>412</v>
      </c>
      <c r="I61" s="355">
        <f>SUM(I5:I58)</f>
        <v>5159352</v>
      </c>
      <c r="J61" s="356"/>
      <c r="K61" s="356">
        <f t="shared" ref="K61:AO61" si="6">SUM(K5:K58)</f>
        <v>379</v>
      </c>
      <c r="L61" s="356">
        <f t="shared" si="6"/>
        <v>54957</v>
      </c>
      <c r="M61" s="356">
        <f t="shared" si="6"/>
        <v>440574</v>
      </c>
      <c r="N61" s="356">
        <f t="shared" si="6"/>
        <v>119</v>
      </c>
      <c r="O61" s="356">
        <f t="shared" si="6"/>
        <v>4712742</v>
      </c>
      <c r="P61" s="356">
        <f t="shared" si="6"/>
        <v>581</v>
      </c>
      <c r="Q61" s="355">
        <f t="shared" si="6"/>
        <v>5209352</v>
      </c>
      <c r="R61" s="356"/>
      <c r="S61" s="356">
        <f t="shared" si="6"/>
        <v>384</v>
      </c>
      <c r="T61" s="356">
        <f t="shared" si="6"/>
        <v>53448</v>
      </c>
      <c r="U61" s="356">
        <f t="shared" si="6"/>
        <v>442641</v>
      </c>
      <c r="V61" s="356">
        <f t="shared" si="6"/>
        <v>125</v>
      </c>
      <c r="W61" s="356">
        <f t="shared" si="6"/>
        <v>4754951</v>
      </c>
      <c r="X61" s="356">
        <f t="shared" si="6"/>
        <v>602</v>
      </c>
      <c r="Y61" s="355">
        <f t="shared" si="6"/>
        <v>5252151</v>
      </c>
      <c r="Z61" s="356"/>
      <c r="AA61" s="356">
        <f t="shared" si="6"/>
        <v>382</v>
      </c>
      <c r="AB61" s="356">
        <f t="shared" si="6"/>
        <v>52757</v>
      </c>
      <c r="AC61" s="356">
        <f t="shared" si="6"/>
        <v>446011</v>
      </c>
      <c r="AD61" s="356">
        <f t="shared" si="6"/>
        <v>123</v>
      </c>
      <c r="AE61" s="356">
        <f t="shared" si="6"/>
        <v>4801617</v>
      </c>
      <c r="AF61" s="356">
        <f t="shared" si="6"/>
        <v>637</v>
      </c>
      <c r="AG61" s="355">
        <f t="shared" si="6"/>
        <v>5301527</v>
      </c>
      <c r="AH61" s="356"/>
      <c r="AI61" s="356">
        <f t="shared" si="6"/>
        <v>370</v>
      </c>
      <c r="AJ61" s="356">
        <f t="shared" si="6"/>
        <v>52279</v>
      </c>
      <c r="AK61" s="356">
        <f t="shared" si="6"/>
        <v>449007</v>
      </c>
      <c r="AL61" s="356">
        <f t="shared" si="6"/>
        <v>119</v>
      </c>
      <c r="AM61" s="356">
        <f t="shared" si="6"/>
        <v>4849423</v>
      </c>
      <c r="AN61" s="356">
        <f t="shared" si="6"/>
        <v>670</v>
      </c>
      <c r="AO61" s="355">
        <f t="shared" si="6"/>
        <v>5351868</v>
      </c>
      <c r="AP61" s="356"/>
      <c r="AQ61" s="356">
        <f t="shared" ref="AQ61:AW61" si="7">SUM(AQ5:AQ58)</f>
        <v>374</v>
      </c>
      <c r="AR61" s="356">
        <f t="shared" si="7"/>
        <v>49862</v>
      </c>
      <c r="AS61" s="356">
        <f t="shared" si="7"/>
        <v>455112</v>
      </c>
      <c r="AT61" s="356">
        <f t="shared" si="7"/>
        <v>117</v>
      </c>
      <c r="AU61" s="356">
        <f t="shared" si="7"/>
        <v>4897235</v>
      </c>
      <c r="AV61" s="356">
        <f t="shared" si="7"/>
        <v>701</v>
      </c>
      <c r="AW61" s="355">
        <f t="shared" si="7"/>
        <v>5403401</v>
      </c>
    </row>
    <row r="62" spans="1:49" x14ac:dyDescent="0.25">
      <c r="Q62" s="357">
        <f>(Q61-I61)/I61</f>
        <v>9.6911395074420204E-3</v>
      </c>
      <c r="Y62" s="357">
        <f>(Y61-Q61)/Q61</f>
        <v>8.2158011207535981E-3</v>
      </c>
      <c r="AG62" s="357">
        <f>(AG61-Y61)/Y61</f>
        <v>9.4011006157286789E-3</v>
      </c>
      <c r="AO62" s="357">
        <f>(AO61-AG61)/AG61</f>
        <v>9.4955660887891362E-3</v>
      </c>
      <c r="AW62" s="357">
        <f>(AW61-AO61)/AO61</f>
        <v>9.6289744066931394E-3</v>
      </c>
    </row>
  </sheetData>
  <autoFilter ref="A4:AG4" xr:uid="{00000000-0001-0000-0600-000000000000}"/>
  <dataConsolidate/>
  <hyperlinks>
    <hyperlink ref="A1" location="'Tab Legend'!A1" display="Tab Legend" xr:uid="{6B7D6BA4-9765-4403-A049-0155118BF435}"/>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DC2E0-DA2F-4613-A350-EB4EFEE99A80}">
  <sheetPr>
    <tabColor theme="9"/>
  </sheetPr>
  <dimension ref="A1:N58"/>
  <sheetViews>
    <sheetView zoomScale="85" zoomScaleNormal="85" workbookViewId="0">
      <pane xSplit="1" ySplit="4" topLeftCell="B5" activePane="bottomRight" state="frozen"/>
      <selection pane="topRight" activeCell="B1" sqref="B1"/>
      <selection pane="bottomLeft" activeCell="A4" sqref="A4"/>
      <selection pane="bottomRight" activeCell="G17" sqref="G17"/>
    </sheetView>
  </sheetViews>
  <sheetFormatPr defaultRowHeight="15" x14ac:dyDescent="0.25"/>
  <cols>
    <col min="1" max="1" width="45.85546875" bestFit="1" customWidth="1"/>
    <col min="2" max="2" width="3.42578125" customWidth="1"/>
    <col min="3" max="3" width="17.7109375" bestFit="1" customWidth="1"/>
    <col min="4" max="4" width="3.42578125" customWidth="1"/>
    <col min="5" max="5" width="17.7109375" bestFit="1" customWidth="1"/>
    <col min="6" max="6" width="3.42578125" customWidth="1"/>
    <col min="7" max="7" width="17.7109375" bestFit="1" customWidth="1"/>
    <col min="8" max="8" width="3.42578125" customWidth="1"/>
    <col min="9" max="9" width="17.7109375" bestFit="1" customWidth="1"/>
    <col min="10" max="10" width="3.42578125" customWidth="1"/>
    <col min="11" max="11" width="18.28515625" bestFit="1" customWidth="1"/>
    <col min="12" max="12" width="3.42578125" customWidth="1"/>
    <col min="13" max="13" width="18.28515625" bestFit="1" customWidth="1"/>
    <col min="14" max="14" width="22.85546875" bestFit="1" customWidth="1"/>
  </cols>
  <sheetData>
    <row r="1" spans="1:14" x14ac:dyDescent="0.25">
      <c r="A1" s="15" t="s">
        <v>298</v>
      </c>
    </row>
    <row r="2" spans="1:14" s="414" customFormat="1" x14ac:dyDescent="0.25">
      <c r="A2" s="413">
        <f>COLUMN()</f>
        <v>1</v>
      </c>
      <c r="B2" s="413">
        <f>COLUMN()</f>
        <v>2</v>
      </c>
      <c r="C2" s="413">
        <f>COLUMN()</f>
        <v>3</v>
      </c>
      <c r="D2" s="413">
        <f>COLUMN()</f>
        <v>4</v>
      </c>
      <c r="E2" s="413">
        <f>COLUMN()</f>
        <v>5</v>
      </c>
      <c r="F2" s="413">
        <f>COLUMN()</f>
        <v>6</v>
      </c>
      <c r="G2" s="413">
        <f>COLUMN()</f>
        <v>7</v>
      </c>
      <c r="H2" s="413">
        <f>COLUMN()</f>
        <v>8</v>
      </c>
      <c r="I2" s="413">
        <f>COLUMN()</f>
        <v>9</v>
      </c>
      <c r="J2" s="413">
        <f>COLUMN()</f>
        <v>10</v>
      </c>
      <c r="K2" s="413">
        <f>COLUMN()</f>
        <v>11</v>
      </c>
      <c r="L2" s="413">
        <f>COLUMN()</f>
        <v>12</v>
      </c>
      <c r="M2" s="413">
        <f>COLUMN()</f>
        <v>13</v>
      </c>
    </row>
    <row r="3" spans="1:14" s="63" customFormat="1" ht="16.5" thickBot="1" x14ac:dyDescent="0.3">
      <c r="A3" s="74"/>
      <c r="B3"/>
      <c r="C3" s="59">
        <v>2017</v>
      </c>
      <c r="D3"/>
      <c r="E3" s="59">
        <v>2018</v>
      </c>
      <c r="F3"/>
      <c r="G3" s="60">
        <v>2019</v>
      </c>
      <c r="H3"/>
      <c r="I3" s="61">
        <v>2020</v>
      </c>
      <c r="J3"/>
      <c r="K3" s="259">
        <v>2021</v>
      </c>
      <c r="L3"/>
      <c r="M3" s="417">
        <v>2022</v>
      </c>
    </row>
    <row r="4" spans="1:14" s="63" customFormat="1" ht="16.5" thickBot="1" x14ac:dyDescent="0.3">
      <c r="A4" s="68" t="s">
        <v>58</v>
      </c>
      <c r="B4"/>
      <c r="C4" s="68" t="s">
        <v>340</v>
      </c>
      <c r="D4"/>
      <c r="E4" s="68" t="s">
        <v>340</v>
      </c>
      <c r="F4"/>
      <c r="G4" s="68" t="s">
        <v>340</v>
      </c>
      <c r="H4"/>
      <c r="I4" s="68" t="s">
        <v>340</v>
      </c>
      <c r="J4"/>
      <c r="K4" s="68" t="s">
        <v>340</v>
      </c>
      <c r="L4"/>
      <c r="M4" s="68" t="s">
        <v>340</v>
      </c>
      <c r="N4" s="63" t="s">
        <v>365</v>
      </c>
    </row>
    <row r="5" spans="1:14" x14ac:dyDescent="0.25">
      <c r="A5" s="39" t="s">
        <v>1</v>
      </c>
      <c r="C5" s="420">
        <v>2607</v>
      </c>
      <c r="D5" s="168"/>
      <c r="E5" s="97">
        <v>2607</v>
      </c>
      <c r="F5" s="277"/>
      <c r="G5" s="97">
        <v>2200</v>
      </c>
      <c r="H5" s="277"/>
      <c r="I5" s="97">
        <v>2621</v>
      </c>
      <c r="J5" s="168"/>
      <c r="K5" s="275">
        <v>2389</v>
      </c>
      <c r="L5" s="168"/>
      <c r="M5" s="276">
        <f>VLOOKUP(A5,'2022 Units'!A:C,3,FALSE)</f>
        <v>1493</v>
      </c>
      <c r="N5" s="8"/>
    </row>
    <row r="6" spans="1:14" x14ac:dyDescent="0.25">
      <c r="A6" s="32" t="s">
        <v>2</v>
      </c>
      <c r="C6" s="97">
        <v>573</v>
      </c>
      <c r="D6" s="4"/>
      <c r="E6" s="97">
        <v>573</v>
      </c>
      <c r="F6" s="4"/>
      <c r="G6" s="97">
        <v>434</v>
      </c>
      <c r="H6" s="4"/>
      <c r="I6" s="97">
        <v>355</v>
      </c>
      <c r="J6" s="4"/>
      <c r="K6" s="275">
        <v>570</v>
      </c>
      <c r="L6" s="4"/>
      <c r="M6" s="275">
        <f>VLOOKUP(A6,'2022 Units'!A:C,3,FALSE)</f>
        <v>665</v>
      </c>
    </row>
    <row r="7" spans="1:14" x14ac:dyDescent="0.25">
      <c r="A7" s="32" t="s">
        <v>3</v>
      </c>
      <c r="C7" s="97">
        <v>42</v>
      </c>
      <c r="D7" s="4"/>
      <c r="E7" s="97">
        <v>42</v>
      </c>
      <c r="F7" s="4"/>
      <c r="G7" s="97">
        <v>17</v>
      </c>
      <c r="H7" s="4"/>
      <c r="I7" s="97">
        <v>20</v>
      </c>
      <c r="J7" s="4"/>
      <c r="K7" s="97">
        <v>57</v>
      </c>
      <c r="L7" s="4"/>
      <c r="M7" s="97">
        <f>VLOOKUP(A7,'2022 Units'!A:C,3,FALSE)</f>
        <v>42</v>
      </c>
    </row>
    <row r="8" spans="1:14" x14ac:dyDescent="0.25">
      <c r="A8" s="32" t="s">
        <v>4</v>
      </c>
      <c r="C8" s="97">
        <v>277</v>
      </c>
      <c r="D8" s="4"/>
      <c r="E8" s="97">
        <v>277</v>
      </c>
      <c r="F8" s="4"/>
      <c r="G8" s="97">
        <v>355</v>
      </c>
      <c r="H8" s="4"/>
      <c r="I8" s="97">
        <v>240</v>
      </c>
      <c r="J8" s="4"/>
      <c r="K8" s="97">
        <v>216</v>
      </c>
      <c r="L8" s="4"/>
      <c r="M8" s="97">
        <f>VLOOKUP(A8,'2022 Units'!A:C,3,FALSE)</f>
        <v>286</v>
      </c>
    </row>
    <row r="9" spans="1:14" x14ac:dyDescent="0.25">
      <c r="A9" s="32" t="s">
        <v>6</v>
      </c>
      <c r="C9" s="97">
        <v>155</v>
      </c>
      <c r="D9" s="4"/>
      <c r="E9" s="97">
        <v>155</v>
      </c>
      <c r="F9" s="4"/>
      <c r="G9" s="97">
        <v>180</v>
      </c>
      <c r="H9" s="4"/>
      <c r="I9" s="97">
        <v>111</v>
      </c>
      <c r="J9" s="4"/>
      <c r="K9" s="97">
        <v>146</v>
      </c>
      <c r="L9" s="4"/>
      <c r="M9" s="97">
        <f>VLOOKUP(A9,'2022 Units'!A:C,3,FALSE)</f>
        <v>112</v>
      </c>
    </row>
    <row r="10" spans="1:14" x14ac:dyDescent="0.25">
      <c r="A10" s="32" t="s">
        <v>7</v>
      </c>
      <c r="C10" s="97">
        <v>695</v>
      </c>
      <c r="D10" s="4"/>
      <c r="E10" s="97">
        <v>695</v>
      </c>
      <c r="F10" s="4"/>
      <c r="G10" s="97">
        <v>310</v>
      </c>
      <c r="H10" s="4"/>
      <c r="I10" s="97">
        <v>483</v>
      </c>
      <c r="J10" s="4"/>
      <c r="K10" s="97">
        <v>553</v>
      </c>
      <c r="L10" s="4"/>
      <c r="M10" s="97">
        <f>VLOOKUP(A10,'2022 Units'!A:C,3,FALSE)</f>
        <v>376</v>
      </c>
    </row>
    <row r="11" spans="1:14" x14ac:dyDescent="0.25">
      <c r="A11" s="32" t="s">
        <v>8</v>
      </c>
      <c r="C11" s="97">
        <v>52</v>
      </c>
      <c r="D11" s="4"/>
      <c r="E11" s="97">
        <v>52</v>
      </c>
      <c r="F11" s="4"/>
      <c r="G11" s="97">
        <v>43</v>
      </c>
      <c r="H11" s="4"/>
      <c r="I11" s="97">
        <v>55</v>
      </c>
      <c r="J11" s="4"/>
      <c r="K11" s="97">
        <v>55</v>
      </c>
      <c r="L11" s="4"/>
      <c r="M11" s="97">
        <f>VLOOKUP(A11,'2022 Units'!A:C,3,FALSE)</f>
        <v>58</v>
      </c>
    </row>
    <row r="12" spans="1:14" x14ac:dyDescent="0.25">
      <c r="A12" s="32" t="s">
        <v>9</v>
      </c>
      <c r="C12" s="97">
        <v>15</v>
      </c>
      <c r="D12" s="4"/>
      <c r="E12" s="97">
        <v>15</v>
      </c>
      <c r="F12" s="4"/>
      <c r="G12" s="97">
        <v>17</v>
      </c>
      <c r="H12" s="4"/>
      <c r="I12" s="97">
        <v>20</v>
      </c>
      <c r="J12" s="4"/>
      <c r="K12" s="97">
        <v>11</v>
      </c>
      <c r="L12" s="4"/>
      <c r="M12" s="97">
        <f>VLOOKUP(A12,'2022 Units'!A:C,3,FALSE)</f>
        <v>1</v>
      </c>
    </row>
    <row r="13" spans="1:14" x14ac:dyDescent="0.25">
      <c r="A13" s="32" t="s">
        <v>10</v>
      </c>
      <c r="C13" s="97">
        <v>8</v>
      </c>
      <c r="D13" s="4"/>
      <c r="E13" s="97">
        <v>8</v>
      </c>
      <c r="F13" s="4"/>
      <c r="G13" s="97">
        <v>1</v>
      </c>
      <c r="H13" s="4"/>
      <c r="I13" s="97">
        <v>3</v>
      </c>
      <c r="J13" s="4"/>
      <c r="K13" s="97">
        <v>4</v>
      </c>
      <c r="L13" s="4"/>
      <c r="M13" s="97">
        <f>VLOOKUP(A13,'2022 Units'!A:C,3,FALSE)</f>
        <v>4</v>
      </c>
    </row>
    <row r="14" spans="1:14" x14ac:dyDescent="0.25">
      <c r="A14" s="32" t="s">
        <v>11</v>
      </c>
      <c r="C14" s="97">
        <v>6</v>
      </c>
      <c r="D14" s="4"/>
      <c r="E14" s="97">
        <v>6</v>
      </c>
      <c r="F14" s="4"/>
      <c r="G14" s="97">
        <v>9</v>
      </c>
      <c r="H14" s="4"/>
      <c r="I14" s="97">
        <v>17</v>
      </c>
      <c r="J14" s="4"/>
      <c r="K14" s="97">
        <v>21</v>
      </c>
      <c r="L14" s="4"/>
      <c r="M14" s="97">
        <f>VLOOKUP(A14,'2022 Units'!A:C,3,FALSE)</f>
        <v>16</v>
      </c>
      <c r="N14" s="8"/>
    </row>
    <row r="15" spans="1:14" x14ac:dyDescent="0.25">
      <c r="A15" s="32" t="s">
        <v>118</v>
      </c>
      <c r="C15" s="97">
        <v>576</v>
      </c>
      <c r="D15" s="4"/>
      <c r="E15" s="97">
        <v>576</v>
      </c>
      <c r="F15" s="4"/>
      <c r="G15" s="97">
        <v>443</v>
      </c>
      <c r="H15" s="4"/>
      <c r="I15" s="97">
        <v>191</v>
      </c>
      <c r="J15" s="4"/>
      <c r="K15" s="97">
        <v>263</v>
      </c>
      <c r="L15" s="4"/>
      <c r="M15" s="97">
        <f>VLOOKUP(A15,'2022 Units'!A:C,3,FALSE)</f>
        <v>313</v>
      </c>
    </row>
    <row r="16" spans="1:14" x14ac:dyDescent="0.25">
      <c r="A16" s="32" t="s">
        <v>12</v>
      </c>
      <c r="C16" s="97">
        <v>186</v>
      </c>
      <c r="D16" s="4"/>
      <c r="E16" s="97">
        <v>186</v>
      </c>
      <c r="F16" s="4"/>
      <c r="G16" s="97">
        <v>102</v>
      </c>
      <c r="H16" s="4"/>
      <c r="I16" s="97">
        <v>165</v>
      </c>
      <c r="J16" s="4"/>
      <c r="K16" s="97">
        <v>143</v>
      </c>
      <c r="L16" s="4"/>
      <c r="M16" s="97">
        <f>VLOOKUP(A16,'2022 Units'!A:C,3,FALSE)</f>
        <v>213</v>
      </c>
    </row>
    <row r="17" spans="1:14" x14ac:dyDescent="0.25">
      <c r="A17" s="32" t="s">
        <v>13</v>
      </c>
      <c r="C17" s="97">
        <v>192</v>
      </c>
      <c r="D17" s="4"/>
      <c r="E17" s="97">
        <v>192</v>
      </c>
      <c r="F17" s="4"/>
      <c r="G17" s="97">
        <v>176</v>
      </c>
      <c r="H17" s="4"/>
      <c r="I17" s="97">
        <v>162</v>
      </c>
      <c r="J17" s="4"/>
      <c r="K17" s="97">
        <v>127</v>
      </c>
      <c r="L17" s="4"/>
      <c r="M17" s="97">
        <f>VLOOKUP(A17,'2022 Units'!A:C,3,FALSE)</f>
        <v>51</v>
      </c>
    </row>
    <row r="18" spans="1:14" x14ac:dyDescent="0.25">
      <c r="A18" s="32" t="s">
        <v>14</v>
      </c>
      <c r="C18" s="97">
        <v>523</v>
      </c>
      <c r="D18" s="4"/>
      <c r="E18" s="97">
        <v>523</v>
      </c>
      <c r="F18" s="4"/>
      <c r="G18" s="97">
        <v>755</v>
      </c>
      <c r="H18" s="4"/>
      <c r="I18" s="97">
        <v>783</v>
      </c>
      <c r="J18" s="4"/>
      <c r="K18" s="97">
        <v>574</v>
      </c>
      <c r="L18" s="4"/>
      <c r="M18" s="97">
        <f>VLOOKUP(A18,'2022 Units'!A:C,3,FALSE)</f>
        <v>474</v>
      </c>
    </row>
    <row r="19" spans="1:14" x14ac:dyDescent="0.25">
      <c r="A19" s="32" t="s">
        <v>424</v>
      </c>
      <c r="C19" s="97">
        <v>1156</v>
      </c>
      <c r="D19" s="4"/>
      <c r="E19" s="97">
        <v>1156</v>
      </c>
      <c r="F19" s="4"/>
      <c r="G19" s="97">
        <v>1197</v>
      </c>
      <c r="H19" s="4"/>
      <c r="I19" s="97">
        <v>1320</v>
      </c>
      <c r="J19" s="4"/>
      <c r="K19" s="97">
        <v>1171</v>
      </c>
      <c r="L19" s="4"/>
      <c r="M19" s="97">
        <f>VLOOKUP(A19,'2022 Units'!A:C,3,FALSE)</f>
        <v>1338</v>
      </c>
    </row>
    <row r="20" spans="1:14" x14ac:dyDescent="0.25">
      <c r="A20" s="32" t="s">
        <v>17</v>
      </c>
      <c r="C20" s="97">
        <v>269</v>
      </c>
      <c r="D20" s="4"/>
      <c r="E20" s="97">
        <v>269</v>
      </c>
      <c r="F20" s="4"/>
      <c r="G20" s="97">
        <v>300</v>
      </c>
      <c r="H20" s="4"/>
      <c r="I20" s="97">
        <v>266</v>
      </c>
      <c r="J20" s="4"/>
      <c r="K20" s="97">
        <v>514</v>
      </c>
      <c r="L20" s="4"/>
      <c r="M20" s="97">
        <f>VLOOKUP(A20,'2022 Units'!A:C,3,FALSE)</f>
        <v>404</v>
      </c>
    </row>
    <row r="21" spans="1:14" x14ac:dyDescent="0.25">
      <c r="A21" s="32" t="s">
        <v>19</v>
      </c>
      <c r="C21" s="275">
        <v>57</v>
      </c>
      <c r="D21" s="277"/>
      <c r="E21" s="275">
        <v>57</v>
      </c>
      <c r="F21" s="277"/>
      <c r="G21" s="275">
        <v>119</v>
      </c>
      <c r="H21" s="277"/>
      <c r="I21" s="275">
        <v>82</v>
      </c>
      <c r="J21" s="277"/>
      <c r="K21" s="275">
        <v>133</v>
      </c>
      <c r="L21" s="277"/>
      <c r="M21" s="275">
        <f>VLOOKUP(A21,'2022 Units'!A:C,3,FALSE)</f>
        <v>136</v>
      </c>
    </row>
    <row r="22" spans="1:14" x14ac:dyDescent="0.25">
      <c r="A22" s="32" t="s">
        <v>20</v>
      </c>
      <c r="C22" s="97">
        <v>102</v>
      </c>
      <c r="D22" s="4"/>
      <c r="E22" s="97">
        <v>102</v>
      </c>
      <c r="F22" s="4"/>
      <c r="G22" s="97">
        <v>91</v>
      </c>
      <c r="H22" s="4"/>
      <c r="I22" s="97">
        <v>51</v>
      </c>
      <c r="J22" s="4"/>
      <c r="K22" s="97">
        <v>70</v>
      </c>
      <c r="L22" s="4"/>
      <c r="M22" s="97">
        <f>VLOOKUP(A22,'2022 Units'!A:C,3,FALSE)</f>
        <v>81</v>
      </c>
    </row>
    <row r="23" spans="1:14" x14ac:dyDescent="0.25">
      <c r="A23" s="32" t="s">
        <v>21</v>
      </c>
      <c r="C23" s="97">
        <v>12</v>
      </c>
      <c r="D23" s="4"/>
      <c r="E23" s="97">
        <v>12</v>
      </c>
      <c r="F23" s="4"/>
      <c r="G23" s="97">
        <v>2</v>
      </c>
      <c r="H23" s="4"/>
      <c r="I23" s="97">
        <v>1</v>
      </c>
      <c r="J23" s="4"/>
      <c r="K23" s="97">
        <v>10</v>
      </c>
      <c r="L23" s="4"/>
      <c r="M23" s="97">
        <f>VLOOKUP(A23,'2022 Units'!A:C,3,FALSE)</f>
        <v>9</v>
      </c>
    </row>
    <row r="24" spans="1:14" x14ac:dyDescent="0.25">
      <c r="A24" s="32" t="s">
        <v>425</v>
      </c>
      <c r="C24" s="97">
        <v>625</v>
      </c>
      <c r="D24" s="4"/>
      <c r="E24" s="97">
        <v>625</v>
      </c>
      <c r="F24" s="4"/>
      <c r="G24" s="97">
        <v>601</v>
      </c>
      <c r="H24" s="4"/>
      <c r="I24" s="97">
        <v>464</v>
      </c>
      <c r="J24" s="4"/>
      <c r="K24" s="97">
        <v>621</v>
      </c>
      <c r="L24" s="4"/>
      <c r="M24" s="97">
        <f>VLOOKUP(A24,'2022 Units'!A:C,3,FALSE)</f>
        <v>657</v>
      </c>
    </row>
    <row r="25" spans="1:14" x14ac:dyDescent="0.25">
      <c r="A25" s="32" t="s">
        <v>22</v>
      </c>
      <c r="C25" s="97">
        <v>312</v>
      </c>
      <c r="D25" s="4"/>
      <c r="E25" s="97">
        <v>312</v>
      </c>
      <c r="F25" s="4"/>
      <c r="G25" s="97">
        <v>232</v>
      </c>
      <c r="H25" s="4"/>
      <c r="I25" s="97">
        <v>220</v>
      </c>
      <c r="J25" s="4"/>
      <c r="K25" s="97">
        <v>252</v>
      </c>
      <c r="L25" s="4"/>
      <c r="M25" s="97">
        <f>VLOOKUP(A25,'2022 Units'!A:C,3,FALSE)</f>
        <v>231</v>
      </c>
    </row>
    <row r="26" spans="1:14" x14ac:dyDescent="0.25">
      <c r="A26" s="32" t="s">
        <v>23</v>
      </c>
      <c r="C26" s="97">
        <v>34</v>
      </c>
      <c r="D26" s="4"/>
      <c r="E26" s="97">
        <v>34</v>
      </c>
      <c r="F26" s="4"/>
      <c r="G26" s="97">
        <v>82</v>
      </c>
      <c r="H26" s="4"/>
      <c r="I26" s="97">
        <v>143</v>
      </c>
      <c r="J26" s="4"/>
      <c r="K26" s="97">
        <v>162</v>
      </c>
      <c r="L26" s="4"/>
      <c r="M26" s="97">
        <f>VLOOKUP(A26,'2022 Units'!A:C,3,FALSE)</f>
        <v>110</v>
      </c>
    </row>
    <row r="27" spans="1:14" x14ac:dyDescent="0.25">
      <c r="A27" s="32" t="s">
        <v>24</v>
      </c>
      <c r="C27" s="97">
        <v>335</v>
      </c>
      <c r="D27" s="4"/>
      <c r="E27" s="97">
        <v>335</v>
      </c>
      <c r="F27" s="4"/>
      <c r="G27" s="97">
        <v>228</v>
      </c>
      <c r="H27" s="4"/>
      <c r="I27" s="97">
        <v>115</v>
      </c>
      <c r="J27" s="4"/>
      <c r="K27" s="97">
        <v>60</v>
      </c>
      <c r="L27" s="4"/>
      <c r="M27" s="97">
        <f>VLOOKUP(A27,'2022 Units'!A:C,3,FALSE)</f>
        <v>39</v>
      </c>
    </row>
    <row r="28" spans="1:14" x14ac:dyDescent="0.25">
      <c r="A28" s="32" t="s">
        <v>25</v>
      </c>
      <c r="C28" s="97">
        <v>31</v>
      </c>
      <c r="D28" s="4"/>
      <c r="E28" s="97">
        <v>31</v>
      </c>
      <c r="F28" s="4"/>
      <c r="G28" s="97">
        <v>32</v>
      </c>
      <c r="H28" s="4"/>
      <c r="I28" s="97">
        <v>37</v>
      </c>
      <c r="J28" s="4"/>
      <c r="K28" s="97">
        <v>50</v>
      </c>
      <c r="L28" s="4"/>
      <c r="M28" s="97">
        <f>VLOOKUP(A28,'2022 Units'!A:C,3,FALSE)</f>
        <v>48</v>
      </c>
    </row>
    <row r="29" spans="1:14" x14ac:dyDescent="0.25">
      <c r="A29" s="32" t="s">
        <v>26</v>
      </c>
      <c r="C29" s="97">
        <v>5</v>
      </c>
      <c r="D29" s="4"/>
      <c r="E29" s="97">
        <v>5</v>
      </c>
      <c r="F29" s="4"/>
      <c r="G29" s="97">
        <v>7</v>
      </c>
      <c r="H29" s="4"/>
      <c r="I29" s="97">
        <v>4</v>
      </c>
      <c r="J29" s="4"/>
      <c r="K29" s="97">
        <v>4</v>
      </c>
      <c r="L29" s="4"/>
      <c r="M29" s="97">
        <f>VLOOKUP(A29,'2022 Units'!A:C,3,FALSE)</f>
        <v>13</v>
      </c>
    </row>
    <row r="30" spans="1:14" x14ac:dyDescent="0.25">
      <c r="A30" s="32" t="s">
        <v>27</v>
      </c>
      <c r="C30" s="97">
        <v>19</v>
      </c>
      <c r="D30" s="4"/>
      <c r="E30" s="97">
        <v>19</v>
      </c>
      <c r="F30" s="4"/>
      <c r="G30" s="97">
        <v>13</v>
      </c>
      <c r="H30" s="4"/>
      <c r="I30" s="97">
        <v>12</v>
      </c>
      <c r="J30" s="4"/>
      <c r="K30" s="97">
        <v>3</v>
      </c>
      <c r="L30" s="4"/>
      <c r="M30" s="97">
        <f>VLOOKUP(A30,'2022 Units'!A:C,3,FALSE)</f>
        <v>10</v>
      </c>
    </row>
    <row r="31" spans="1:14" x14ac:dyDescent="0.25">
      <c r="A31" s="32" t="s">
        <v>28</v>
      </c>
      <c r="C31" s="370" t="s">
        <v>410</v>
      </c>
      <c r="D31" s="168"/>
      <c r="E31" s="370" t="s">
        <v>410</v>
      </c>
      <c r="F31" s="168"/>
      <c r="G31" s="370" t="s">
        <v>410</v>
      </c>
      <c r="H31" s="168"/>
      <c r="I31" s="370" t="s">
        <v>410</v>
      </c>
      <c r="J31" s="168"/>
      <c r="K31" s="370" t="s">
        <v>410</v>
      </c>
      <c r="L31" s="168"/>
      <c r="M31" s="420">
        <f>VLOOKUP(A31,'2022 Units'!A:C,3,FALSE)</f>
        <v>18375</v>
      </c>
      <c r="N31" s="8" t="s">
        <v>406</v>
      </c>
    </row>
    <row r="32" spans="1:14" x14ac:dyDescent="0.25">
      <c r="A32" s="32" t="s">
        <v>29</v>
      </c>
      <c r="C32" s="97">
        <v>802</v>
      </c>
      <c r="D32" s="4"/>
      <c r="E32" s="97">
        <v>802</v>
      </c>
      <c r="F32" s="4"/>
      <c r="G32" s="97">
        <v>814</v>
      </c>
      <c r="H32" s="4"/>
      <c r="I32" s="97">
        <v>772</v>
      </c>
      <c r="J32" s="4"/>
      <c r="K32" s="97">
        <v>764</v>
      </c>
      <c r="L32" s="4"/>
      <c r="M32" s="97">
        <f>VLOOKUP(A32,'2022 Units'!A:C,3,FALSE)</f>
        <v>1262</v>
      </c>
    </row>
    <row r="33" spans="1:14" x14ac:dyDescent="0.25">
      <c r="A33" s="32" t="s">
        <v>30</v>
      </c>
      <c r="C33" s="97">
        <v>140</v>
      </c>
      <c r="D33" s="4"/>
      <c r="E33" s="97">
        <v>140</v>
      </c>
      <c r="F33" s="4"/>
      <c r="G33" s="97">
        <v>252</v>
      </c>
      <c r="H33" s="4"/>
      <c r="I33" s="97">
        <v>335</v>
      </c>
      <c r="J33" s="4"/>
      <c r="K33" s="97">
        <v>286</v>
      </c>
      <c r="L33" s="4"/>
      <c r="M33" s="97">
        <f>VLOOKUP(A33,'2022 Units'!A:C,3,FALSE)</f>
        <v>242</v>
      </c>
    </row>
    <row r="34" spans="1:14" x14ac:dyDescent="0.25">
      <c r="A34" s="32" t="s">
        <v>31</v>
      </c>
      <c r="C34" s="97">
        <v>124</v>
      </c>
      <c r="D34" s="4"/>
      <c r="E34" s="97">
        <v>124</v>
      </c>
      <c r="F34" s="4"/>
      <c r="G34" s="97">
        <v>67</v>
      </c>
      <c r="H34" s="4"/>
      <c r="I34" s="97">
        <v>41</v>
      </c>
      <c r="J34" s="4"/>
      <c r="K34" s="97">
        <v>55</v>
      </c>
      <c r="L34" s="4"/>
      <c r="M34" s="97">
        <f>VLOOKUP(A34,'2022 Units'!A:C,3,FALSE)</f>
        <v>70</v>
      </c>
    </row>
    <row r="35" spans="1:14" x14ac:dyDescent="0.25">
      <c r="A35" s="32" t="s">
        <v>33</v>
      </c>
      <c r="C35" s="97">
        <v>44</v>
      </c>
      <c r="D35" s="4"/>
      <c r="E35" s="97">
        <v>44</v>
      </c>
      <c r="F35" s="4"/>
      <c r="G35" s="97">
        <v>26</v>
      </c>
      <c r="H35" s="4"/>
      <c r="I35" s="97">
        <v>29</v>
      </c>
      <c r="J35" s="4"/>
      <c r="K35" s="97">
        <v>78</v>
      </c>
      <c r="L35" s="4"/>
      <c r="M35" s="97">
        <f>VLOOKUP(A35,'2022 Units'!A:C,3,FALSE)</f>
        <v>157</v>
      </c>
    </row>
    <row r="36" spans="1:14" x14ac:dyDescent="0.25">
      <c r="A36" s="32" t="s">
        <v>34</v>
      </c>
      <c r="C36" s="97">
        <v>94</v>
      </c>
      <c r="D36" s="4"/>
      <c r="E36" s="97">
        <v>94</v>
      </c>
      <c r="F36" s="4"/>
      <c r="G36" s="97">
        <v>95</v>
      </c>
      <c r="H36" s="4"/>
      <c r="I36" s="97">
        <v>95</v>
      </c>
      <c r="J36" s="4"/>
      <c r="K36" s="97">
        <v>128</v>
      </c>
      <c r="L36" s="4"/>
      <c r="M36" s="97">
        <f>VLOOKUP(A36,'2022 Units'!A:C,3,FALSE)</f>
        <v>142</v>
      </c>
    </row>
    <row r="37" spans="1:14" x14ac:dyDescent="0.25">
      <c r="A37" s="32" t="s">
        <v>35</v>
      </c>
      <c r="C37" s="97">
        <v>706</v>
      </c>
      <c r="D37" s="4"/>
      <c r="E37" s="97">
        <v>706</v>
      </c>
      <c r="F37" s="4"/>
      <c r="G37" s="97">
        <v>392</v>
      </c>
      <c r="H37" s="4"/>
      <c r="I37" s="97">
        <v>563</v>
      </c>
      <c r="J37" s="4"/>
      <c r="K37" s="97">
        <v>452</v>
      </c>
      <c r="L37" s="4"/>
      <c r="M37" s="97">
        <f>VLOOKUP(A37,'2022 Units'!A:C,3,FALSE)</f>
        <v>329</v>
      </c>
    </row>
    <row r="38" spans="1:14" x14ac:dyDescent="0.25">
      <c r="A38" s="32" t="s">
        <v>36</v>
      </c>
      <c r="C38" s="97">
        <v>207</v>
      </c>
      <c r="D38" s="4"/>
      <c r="E38" s="97">
        <v>207</v>
      </c>
      <c r="F38" s="4"/>
      <c r="G38" s="97">
        <v>117</v>
      </c>
      <c r="H38" s="4"/>
      <c r="I38" s="97">
        <v>347</v>
      </c>
      <c r="J38" s="4"/>
      <c r="K38" s="97">
        <v>166</v>
      </c>
      <c r="L38" s="4"/>
      <c r="M38" s="97">
        <f>VLOOKUP(A38,'2022 Units'!A:C,3,FALSE)</f>
        <v>160</v>
      </c>
    </row>
    <row r="39" spans="1:14" x14ac:dyDescent="0.25">
      <c r="A39" s="32" t="s">
        <v>37</v>
      </c>
      <c r="C39" s="97">
        <v>95</v>
      </c>
      <c r="D39" s="4"/>
      <c r="E39" s="97">
        <v>95</v>
      </c>
      <c r="F39" s="4"/>
      <c r="G39" s="97">
        <v>181</v>
      </c>
      <c r="H39" s="4"/>
      <c r="I39" s="97">
        <v>66</v>
      </c>
      <c r="J39" s="4"/>
      <c r="K39" s="97">
        <v>18</v>
      </c>
      <c r="L39" s="4"/>
      <c r="M39" s="97">
        <f>VLOOKUP(A39,'2022 Units'!A:C,3,FALSE)</f>
        <v>179</v>
      </c>
    </row>
    <row r="40" spans="1:14" x14ac:dyDescent="0.25">
      <c r="A40" s="32" t="s">
        <v>38</v>
      </c>
      <c r="C40" s="97">
        <v>440</v>
      </c>
      <c r="D40" s="4"/>
      <c r="E40" s="97">
        <v>440</v>
      </c>
      <c r="F40" s="4"/>
      <c r="G40" s="97">
        <v>450</v>
      </c>
      <c r="H40" s="4"/>
      <c r="I40" s="97">
        <v>415</v>
      </c>
      <c r="J40" s="4"/>
      <c r="K40" s="97">
        <v>349</v>
      </c>
      <c r="L40" s="4"/>
      <c r="M40" s="97">
        <f>VLOOKUP(A40,'2022 Units'!A:C,3,FALSE)</f>
        <v>313</v>
      </c>
    </row>
    <row r="41" spans="1:14" x14ac:dyDescent="0.25">
      <c r="A41" s="32" t="s">
        <v>39</v>
      </c>
      <c r="C41" s="97">
        <v>137</v>
      </c>
      <c r="D41" s="4"/>
      <c r="E41" s="97">
        <v>137</v>
      </c>
      <c r="F41" s="4"/>
      <c r="G41" s="97">
        <v>145</v>
      </c>
      <c r="H41" s="4"/>
      <c r="I41" s="97">
        <v>56</v>
      </c>
      <c r="J41" s="4"/>
      <c r="K41" s="97">
        <v>116</v>
      </c>
      <c r="L41" s="4"/>
      <c r="M41" s="97">
        <f>VLOOKUP(A41,'2022 Units'!A:C,3,FALSE)</f>
        <v>135</v>
      </c>
    </row>
    <row r="42" spans="1:14" x14ac:dyDescent="0.25">
      <c r="A42" s="32" t="s">
        <v>40</v>
      </c>
      <c r="C42" s="97">
        <v>124</v>
      </c>
      <c r="D42" s="4"/>
      <c r="E42" s="97">
        <v>124</v>
      </c>
      <c r="F42" s="4"/>
      <c r="G42" s="97">
        <v>163</v>
      </c>
      <c r="H42" s="4"/>
      <c r="I42" s="97">
        <v>127</v>
      </c>
      <c r="J42" s="4"/>
      <c r="K42" s="97">
        <v>140</v>
      </c>
      <c r="L42" s="4"/>
      <c r="M42" s="97">
        <f>VLOOKUP(A42,'2022 Units'!A:C,3,FALSE)</f>
        <v>152</v>
      </c>
    </row>
    <row r="43" spans="1:14" x14ac:dyDescent="0.25">
      <c r="A43" s="32" t="s">
        <v>41</v>
      </c>
      <c r="C43" s="97">
        <v>100</v>
      </c>
      <c r="D43" s="4"/>
      <c r="E43" s="97">
        <v>100</v>
      </c>
      <c r="F43" s="4"/>
      <c r="G43" s="97">
        <v>98</v>
      </c>
      <c r="H43" s="4"/>
      <c r="I43" s="97">
        <v>55</v>
      </c>
      <c r="J43" s="4"/>
      <c r="K43" s="97">
        <v>50</v>
      </c>
      <c r="L43" s="4"/>
      <c r="M43" s="97">
        <f>VLOOKUP(A43,'2022 Units'!A:C,3,FALSE)</f>
        <v>16</v>
      </c>
    </row>
    <row r="44" spans="1:14" x14ac:dyDescent="0.25">
      <c r="A44" s="32" t="s">
        <v>42</v>
      </c>
      <c r="C44" s="97">
        <v>154</v>
      </c>
      <c r="D44" s="4"/>
      <c r="E44" s="97">
        <v>154</v>
      </c>
      <c r="F44" s="4"/>
      <c r="G44" s="97">
        <v>298</v>
      </c>
      <c r="H44" s="4"/>
      <c r="I44" s="97">
        <v>179</v>
      </c>
      <c r="J44" s="4"/>
      <c r="K44" s="97">
        <v>52</v>
      </c>
      <c r="L44" s="4"/>
      <c r="M44" s="97">
        <f>VLOOKUP(A44,'2022 Units'!A:C,3,FALSE)</f>
        <v>82</v>
      </c>
    </row>
    <row r="45" spans="1:14" x14ac:dyDescent="0.25">
      <c r="A45" s="32" t="s">
        <v>43</v>
      </c>
      <c r="C45" s="97">
        <v>40</v>
      </c>
      <c r="D45" s="4"/>
      <c r="E45" s="97">
        <v>40</v>
      </c>
      <c r="F45" s="4"/>
      <c r="G45" s="97">
        <v>25</v>
      </c>
      <c r="H45" s="4"/>
      <c r="I45" s="97">
        <v>36</v>
      </c>
      <c r="J45" s="4"/>
      <c r="K45" s="97">
        <v>41</v>
      </c>
      <c r="L45" s="4"/>
      <c r="M45" s="97">
        <f>VLOOKUP(A45,'2022 Units'!A:C,3,FALSE)</f>
        <v>23</v>
      </c>
    </row>
    <row r="46" spans="1:14" x14ac:dyDescent="0.25">
      <c r="A46" s="32" t="s">
        <v>44</v>
      </c>
      <c r="C46" s="97">
        <v>369</v>
      </c>
      <c r="D46" s="4"/>
      <c r="E46" s="97">
        <v>369</v>
      </c>
      <c r="F46" s="4"/>
      <c r="G46" s="97">
        <v>252</v>
      </c>
      <c r="H46" s="4"/>
      <c r="I46" s="97">
        <v>533</v>
      </c>
      <c r="J46" s="4"/>
      <c r="K46" s="97">
        <v>262</v>
      </c>
      <c r="L46" s="4"/>
      <c r="M46" s="97">
        <f>VLOOKUP(A46,'2022 Units'!A:C,3,FALSE)</f>
        <v>310</v>
      </c>
    </row>
    <row r="47" spans="1:14" x14ac:dyDescent="0.25">
      <c r="A47" s="32" t="s">
        <v>45</v>
      </c>
      <c r="C47" s="97">
        <v>85</v>
      </c>
      <c r="D47" s="4"/>
      <c r="E47" s="97">
        <v>85</v>
      </c>
      <c r="F47" s="4"/>
      <c r="G47" s="97">
        <v>43</v>
      </c>
      <c r="H47" s="4"/>
      <c r="I47" s="97">
        <v>47</v>
      </c>
      <c r="J47" s="4"/>
      <c r="K47" s="97">
        <v>74</v>
      </c>
      <c r="L47" s="4"/>
      <c r="M47" s="97">
        <f>VLOOKUP(A47,'2022 Units'!A:C,3,FALSE)</f>
        <v>30</v>
      </c>
    </row>
    <row r="48" spans="1:14" x14ac:dyDescent="0.25">
      <c r="A48" s="32" t="s">
        <v>46</v>
      </c>
      <c r="C48" s="275">
        <v>262</v>
      </c>
      <c r="D48" s="277"/>
      <c r="E48" s="275">
        <v>262</v>
      </c>
      <c r="F48" s="277"/>
      <c r="G48" s="275">
        <v>169</v>
      </c>
      <c r="H48" s="277"/>
      <c r="I48" s="275">
        <v>165</v>
      </c>
      <c r="J48" s="168"/>
      <c r="K48" s="275">
        <v>188</v>
      </c>
      <c r="L48" s="168"/>
      <c r="M48" s="275">
        <f>VLOOKUP(A48,'2022 Units'!A:C,3,FALSE)</f>
        <v>272</v>
      </c>
      <c r="N48" s="8"/>
    </row>
    <row r="49" spans="1:14" x14ac:dyDescent="0.25">
      <c r="A49" s="32" t="s">
        <v>47</v>
      </c>
      <c r="C49" s="97">
        <v>40</v>
      </c>
      <c r="D49" s="4"/>
      <c r="E49" s="97">
        <v>40</v>
      </c>
      <c r="F49" s="4"/>
      <c r="G49" s="97">
        <v>26</v>
      </c>
      <c r="H49" s="4"/>
      <c r="I49" s="97">
        <v>26</v>
      </c>
      <c r="J49" s="4"/>
      <c r="K49" s="275">
        <v>38</v>
      </c>
      <c r="L49" s="4"/>
      <c r="M49" s="275">
        <f>VLOOKUP(A49,'2022 Units'!A:C,3,FALSE)</f>
        <v>37</v>
      </c>
    </row>
    <row r="50" spans="1:14" x14ac:dyDescent="0.25">
      <c r="A50" s="32" t="s">
        <v>48</v>
      </c>
      <c r="C50" s="370" t="s">
        <v>410</v>
      </c>
      <c r="D50" s="168"/>
      <c r="E50" s="370" t="s">
        <v>410</v>
      </c>
      <c r="F50" s="168"/>
      <c r="G50" s="370" t="s">
        <v>410</v>
      </c>
      <c r="H50" s="168"/>
      <c r="I50" s="370" t="s">
        <v>410</v>
      </c>
      <c r="J50" s="168"/>
      <c r="K50" s="275">
        <v>29</v>
      </c>
      <c r="L50" s="168"/>
      <c r="M50" s="275">
        <f>VLOOKUP(A50,'2022 Units'!A:C,3,FALSE)</f>
        <v>45</v>
      </c>
      <c r="N50" s="8" t="s">
        <v>405</v>
      </c>
    </row>
    <row r="51" spans="1:14" x14ac:dyDescent="0.25">
      <c r="A51" s="32" t="s">
        <v>49</v>
      </c>
      <c r="C51" s="97">
        <v>21</v>
      </c>
      <c r="D51" s="4"/>
      <c r="E51" s="97">
        <v>21</v>
      </c>
      <c r="F51" s="4"/>
      <c r="G51" s="97">
        <v>27</v>
      </c>
      <c r="H51" s="4"/>
      <c r="I51" s="97">
        <v>26</v>
      </c>
      <c r="J51" s="4"/>
      <c r="K51" s="275">
        <v>30</v>
      </c>
      <c r="L51" s="4"/>
      <c r="M51" s="275">
        <f>VLOOKUP(A51,'2022 Units'!A:C,3,FALSE)</f>
        <v>32</v>
      </c>
    </row>
    <row r="52" spans="1:14" x14ac:dyDescent="0.25">
      <c r="A52" s="32" t="s">
        <v>50</v>
      </c>
      <c r="C52" s="97">
        <v>525</v>
      </c>
      <c r="D52" s="4"/>
      <c r="E52" s="97">
        <v>525</v>
      </c>
      <c r="F52" s="4"/>
      <c r="G52" s="97">
        <v>459</v>
      </c>
      <c r="H52" s="4"/>
      <c r="I52" s="97">
        <v>544</v>
      </c>
      <c r="J52" s="4"/>
      <c r="K52" s="275">
        <v>712</v>
      </c>
      <c r="L52" s="4"/>
      <c r="M52" s="275">
        <f>VLOOKUP(A52,'2022 Units'!A:C,3,FALSE)</f>
        <v>552</v>
      </c>
    </row>
    <row r="53" spans="1:14" x14ac:dyDescent="0.25">
      <c r="A53" s="32" t="s">
        <v>51</v>
      </c>
      <c r="C53" s="97">
        <v>113</v>
      </c>
      <c r="D53" s="168"/>
      <c r="E53" s="97">
        <v>113</v>
      </c>
      <c r="F53" s="168"/>
      <c r="G53" s="97">
        <v>70</v>
      </c>
      <c r="H53" s="168"/>
      <c r="I53" s="97">
        <v>60</v>
      </c>
      <c r="J53" s="168"/>
      <c r="K53" s="97">
        <v>56</v>
      </c>
      <c r="L53" s="168"/>
      <c r="M53" s="275">
        <f>VLOOKUP(A53,'2022 Units'!A:C,3,FALSE)</f>
        <v>70</v>
      </c>
      <c r="N53" s="8"/>
    </row>
    <row r="54" spans="1:14" x14ac:dyDescent="0.25">
      <c r="A54" s="32" t="s">
        <v>52</v>
      </c>
      <c r="C54" s="97">
        <v>3254</v>
      </c>
      <c r="D54" s="4"/>
      <c r="E54" s="97">
        <v>3254</v>
      </c>
      <c r="F54" s="4"/>
      <c r="G54" s="97">
        <v>3525</v>
      </c>
      <c r="H54" s="4"/>
      <c r="I54" s="97">
        <v>3367</v>
      </c>
      <c r="J54" s="4"/>
      <c r="K54" s="97">
        <v>3677</v>
      </c>
      <c r="L54" s="4"/>
      <c r="M54" s="97">
        <f>VLOOKUP(A54,'2022 Units'!A:C,3,FALSE)</f>
        <v>3312</v>
      </c>
    </row>
    <row r="55" spans="1:14" x14ac:dyDescent="0.25">
      <c r="A55" s="32" t="s">
        <v>53</v>
      </c>
      <c r="C55" s="97">
        <v>117</v>
      </c>
      <c r="D55" s="4"/>
      <c r="E55" s="97">
        <v>117</v>
      </c>
      <c r="F55" s="4"/>
      <c r="G55" s="97">
        <v>94</v>
      </c>
      <c r="H55" s="4"/>
      <c r="I55" s="97">
        <v>124</v>
      </c>
      <c r="J55" s="4"/>
      <c r="K55" s="97">
        <v>165</v>
      </c>
      <c r="L55" s="4"/>
      <c r="M55" s="97">
        <f>VLOOKUP(A55,'2022 Units'!A:C,3,FALSE)</f>
        <v>48</v>
      </c>
    </row>
    <row r="56" spans="1:14" x14ac:dyDescent="0.25">
      <c r="A56" s="32" t="s">
        <v>55</v>
      </c>
      <c r="C56" s="97">
        <v>148</v>
      </c>
      <c r="D56" s="4"/>
      <c r="E56" s="97">
        <v>148</v>
      </c>
      <c r="F56" s="4"/>
      <c r="G56" s="97">
        <v>171</v>
      </c>
      <c r="H56" s="4"/>
      <c r="I56" s="97">
        <v>154</v>
      </c>
      <c r="J56" s="4"/>
      <c r="K56" s="97">
        <v>140</v>
      </c>
      <c r="L56" s="4"/>
      <c r="M56" s="97">
        <f>VLOOKUP(A56,'2022 Units'!A:C,3,FALSE)</f>
        <v>157</v>
      </c>
    </row>
    <row r="57" spans="1:14" x14ac:dyDescent="0.25">
      <c r="A57" s="32" t="s">
        <v>56</v>
      </c>
      <c r="C57" s="97">
        <v>51</v>
      </c>
      <c r="D57" s="4"/>
      <c r="E57" s="97">
        <v>51</v>
      </c>
      <c r="F57" s="4"/>
      <c r="G57" s="97">
        <v>58</v>
      </c>
      <c r="H57" s="4"/>
      <c r="I57" s="97">
        <v>62</v>
      </c>
      <c r="J57" s="4"/>
      <c r="K57" s="97">
        <v>51</v>
      </c>
      <c r="L57" s="4"/>
      <c r="M57" s="97">
        <f>VLOOKUP(A57,'2022 Units'!A:C,3,FALSE)</f>
        <v>43</v>
      </c>
    </row>
    <row r="58" spans="1:14" ht="15.75" thickBot="1" x14ac:dyDescent="0.3">
      <c r="A58" s="33" t="s">
        <v>57</v>
      </c>
      <c r="C58" s="98">
        <v>169</v>
      </c>
      <c r="D58" s="4"/>
      <c r="E58" s="98">
        <v>169</v>
      </c>
      <c r="F58" s="4"/>
      <c r="G58" s="98">
        <v>126</v>
      </c>
      <c r="H58" s="4"/>
      <c r="I58" s="98">
        <v>149</v>
      </c>
      <c r="J58" s="4"/>
      <c r="K58" s="98">
        <v>143</v>
      </c>
      <c r="L58" s="4"/>
      <c r="M58" s="98">
        <f>VLOOKUP(A58,'2022 Units'!A:C,3,FALSE)</f>
        <v>95</v>
      </c>
    </row>
  </sheetData>
  <autoFilter ref="A4:N4" xr:uid="{6E0DC2E0-DA2F-4613-A350-EB4EFEE99A80}"/>
  <hyperlinks>
    <hyperlink ref="A1" location="'Tab Legend'!A1" display="Tab Legend" xr:uid="{3A9B6691-66F6-4A6A-9395-B0E44E1F0263}"/>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A8879-C81B-4D7B-83BE-8F2D2B605E9B}">
  <sheetPr>
    <tabColor theme="9"/>
  </sheetPr>
  <dimension ref="A1:N58"/>
  <sheetViews>
    <sheetView showGridLines="0" zoomScale="85" zoomScaleNormal="85" workbookViewId="0">
      <pane ySplit="4" topLeftCell="A5" activePane="bottomLeft" state="frozen"/>
      <selection pane="bottomLeft" activeCell="M17" sqref="M17"/>
    </sheetView>
  </sheetViews>
  <sheetFormatPr defaultRowHeight="15" x14ac:dyDescent="0.25"/>
  <cols>
    <col min="1" max="1" width="48.5703125" bestFit="1" customWidth="1"/>
    <col min="2" max="2" width="2.42578125" customWidth="1"/>
    <col min="3" max="3" width="13.28515625" bestFit="1" customWidth="1"/>
    <col min="4" max="4" width="2.42578125" customWidth="1"/>
    <col min="5" max="5" width="13.28515625" bestFit="1" customWidth="1"/>
    <col min="6" max="6" width="2.42578125" customWidth="1"/>
    <col min="7" max="7" width="13.28515625" bestFit="1" customWidth="1"/>
    <col min="8" max="8" width="2.42578125" customWidth="1"/>
    <col min="9" max="9" width="11.5703125" bestFit="1" customWidth="1"/>
    <col min="10" max="10" width="3.140625" bestFit="1" customWidth="1"/>
    <col min="11" max="11" width="11.5703125" bestFit="1" customWidth="1"/>
    <col min="12" max="12" width="3.140625" bestFit="1" customWidth="1"/>
    <col min="13" max="13" width="11.5703125" bestFit="1" customWidth="1"/>
    <col min="14" max="14" width="18" bestFit="1" customWidth="1"/>
  </cols>
  <sheetData>
    <row r="1" spans="1:14" x14ac:dyDescent="0.25">
      <c r="A1" s="15" t="s">
        <v>298</v>
      </c>
    </row>
    <row r="2" spans="1:14" s="414" customFormat="1" x14ac:dyDescent="0.25">
      <c r="A2" s="413">
        <f>COLUMN()</f>
        <v>1</v>
      </c>
      <c r="B2" s="413">
        <f>COLUMN()</f>
        <v>2</v>
      </c>
      <c r="C2" s="413">
        <f>COLUMN()</f>
        <v>3</v>
      </c>
      <c r="D2" s="413">
        <f>COLUMN()</f>
        <v>4</v>
      </c>
      <c r="E2" s="413">
        <f>COLUMN()</f>
        <v>5</v>
      </c>
      <c r="F2" s="413">
        <f>COLUMN()</f>
        <v>6</v>
      </c>
      <c r="G2" s="413">
        <f>COLUMN()</f>
        <v>7</v>
      </c>
      <c r="H2" s="413">
        <f>COLUMN()</f>
        <v>8</v>
      </c>
      <c r="I2" s="413">
        <f>COLUMN()</f>
        <v>9</v>
      </c>
      <c r="J2" s="413">
        <f>COLUMN()</f>
        <v>10</v>
      </c>
      <c r="K2" s="413">
        <f>COLUMN()</f>
        <v>11</v>
      </c>
      <c r="L2" s="413">
        <f>COLUMN()</f>
        <v>12</v>
      </c>
      <c r="M2" s="413">
        <f>COLUMN()</f>
        <v>13</v>
      </c>
    </row>
    <row r="3" spans="1:14" s="63" customFormat="1" ht="16.5" thickBot="1" x14ac:dyDescent="0.3">
      <c r="B3"/>
      <c r="C3" s="72">
        <v>2017</v>
      </c>
      <c r="D3"/>
      <c r="E3" s="59">
        <v>2018</v>
      </c>
      <c r="F3"/>
      <c r="G3" s="60">
        <v>2019</v>
      </c>
      <c r="H3"/>
      <c r="I3" s="61">
        <v>2020</v>
      </c>
      <c r="J3"/>
      <c r="K3" s="259">
        <v>2021</v>
      </c>
      <c r="L3" s="419"/>
      <c r="M3" s="417">
        <v>2022</v>
      </c>
    </row>
    <row r="4" spans="1:14" s="63" customFormat="1" ht="16.5" thickBot="1" x14ac:dyDescent="0.3">
      <c r="A4" s="68" t="s">
        <v>58</v>
      </c>
      <c r="B4"/>
      <c r="C4" s="68" t="s">
        <v>243</v>
      </c>
      <c r="D4"/>
      <c r="E4" s="68" t="s">
        <v>243</v>
      </c>
      <c r="F4"/>
      <c r="G4" s="68" t="s">
        <v>243</v>
      </c>
      <c r="H4"/>
      <c r="I4" s="68" t="s">
        <v>243</v>
      </c>
      <c r="J4"/>
      <c r="K4" s="68" t="s">
        <v>243</v>
      </c>
      <c r="L4"/>
      <c r="M4" s="68" t="s">
        <v>243</v>
      </c>
      <c r="N4" s="63" t="s">
        <v>365</v>
      </c>
    </row>
    <row r="5" spans="1:14" x14ac:dyDescent="0.25">
      <c r="A5" s="39" t="s">
        <v>1</v>
      </c>
      <c r="C5" s="100">
        <v>123489</v>
      </c>
      <c r="D5" s="169"/>
      <c r="E5" s="100">
        <v>123489</v>
      </c>
      <c r="F5" s="169"/>
      <c r="G5" s="100">
        <v>123489</v>
      </c>
      <c r="I5" s="100">
        <v>134071</v>
      </c>
      <c r="K5" s="100">
        <v>135543</v>
      </c>
      <c r="M5" s="100">
        <f>VLOOKUP(A5,'2022 Units'!A:J,10,FALSE)</f>
        <v>136452</v>
      </c>
    </row>
    <row r="6" spans="1:14" x14ac:dyDescent="0.25">
      <c r="A6" s="32" t="s">
        <v>2</v>
      </c>
      <c r="C6" s="101">
        <v>30200</v>
      </c>
      <c r="D6" s="169"/>
      <c r="E6" s="101">
        <v>30350</v>
      </c>
      <c r="F6" s="169"/>
      <c r="G6" s="101">
        <v>30471</v>
      </c>
      <c r="I6" s="170">
        <v>28986</v>
      </c>
      <c r="K6" s="170">
        <v>28711</v>
      </c>
      <c r="M6" s="170">
        <f>VLOOKUP(A6,'2022 Units'!A:J,10,FALSE)</f>
        <v>28931</v>
      </c>
    </row>
    <row r="7" spans="1:14" x14ac:dyDescent="0.25">
      <c r="A7" s="32" t="s">
        <v>3</v>
      </c>
      <c r="C7" s="101">
        <v>1327</v>
      </c>
      <c r="D7" s="169"/>
      <c r="E7" s="101">
        <v>1327</v>
      </c>
      <c r="F7" s="169"/>
      <c r="G7" s="101">
        <v>1327</v>
      </c>
      <c r="I7" s="170">
        <v>1327</v>
      </c>
      <c r="K7" s="170">
        <v>1331</v>
      </c>
      <c r="M7" s="170">
        <f>VLOOKUP(A7,'2022 Units'!A:J,10,FALSE)</f>
        <v>1331</v>
      </c>
    </row>
    <row r="8" spans="1:14" x14ac:dyDescent="0.25">
      <c r="A8" s="32" t="s">
        <v>4</v>
      </c>
      <c r="C8" s="101">
        <v>15330</v>
      </c>
      <c r="D8" s="169"/>
      <c r="E8" s="101">
        <v>15388</v>
      </c>
      <c r="F8" s="169"/>
      <c r="G8" s="101">
        <v>15405</v>
      </c>
      <c r="I8" s="170">
        <v>15364</v>
      </c>
      <c r="K8" s="170">
        <v>15441</v>
      </c>
      <c r="M8" s="170">
        <f>VLOOKUP(A8,'2022 Units'!A:J,10,FALSE)</f>
        <v>15462</v>
      </c>
    </row>
    <row r="9" spans="1:14" x14ac:dyDescent="0.25">
      <c r="A9" s="32" t="s">
        <v>6</v>
      </c>
      <c r="C9" s="101">
        <v>14636</v>
      </c>
      <c r="D9" s="169"/>
      <c r="E9" s="101">
        <v>14636</v>
      </c>
      <c r="F9" s="169"/>
      <c r="G9" s="101">
        <v>14636</v>
      </c>
      <c r="I9" s="170">
        <v>15241</v>
      </c>
      <c r="K9" s="170">
        <v>15340</v>
      </c>
      <c r="M9" s="170">
        <f>VLOOKUP(A9,'2022 Units'!A:J,10,FALSE)</f>
        <v>15362</v>
      </c>
    </row>
    <row r="10" spans="1:14" x14ac:dyDescent="0.25">
      <c r="A10" s="32" t="s">
        <v>7</v>
      </c>
      <c r="C10" s="101">
        <v>24472</v>
      </c>
      <c r="D10" s="169"/>
      <c r="E10" s="101">
        <v>24459</v>
      </c>
      <c r="F10" s="169"/>
      <c r="G10" s="101">
        <v>24448</v>
      </c>
      <c r="I10" s="170">
        <v>19863</v>
      </c>
      <c r="K10" s="170">
        <v>22672</v>
      </c>
      <c r="M10" s="170">
        <f>VLOOKUP(A10,'2022 Units'!A:J,10,FALSE)</f>
        <v>22569</v>
      </c>
    </row>
    <row r="11" spans="1:14" x14ac:dyDescent="0.25">
      <c r="A11" s="32" t="s">
        <v>8</v>
      </c>
      <c r="C11" s="101">
        <v>1766</v>
      </c>
      <c r="D11" s="169"/>
      <c r="E11" s="101">
        <v>1816</v>
      </c>
      <c r="F11" s="169"/>
      <c r="G11" s="101">
        <v>1858</v>
      </c>
      <c r="I11" s="170">
        <v>1908</v>
      </c>
      <c r="K11" s="170">
        <v>1915</v>
      </c>
      <c r="M11" s="170">
        <f>VLOOKUP(A11,'2022 Units'!A:J,10,FALSE)</f>
        <v>1923</v>
      </c>
    </row>
    <row r="12" spans="1:14" x14ac:dyDescent="0.25">
      <c r="A12" s="32" t="s">
        <v>9</v>
      </c>
      <c r="C12" s="101">
        <v>730</v>
      </c>
      <c r="D12" s="169"/>
      <c r="E12" s="101">
        <v>730</v>
      </c>
      <c r="F12" s="169"/>
      <c r="G12" s="101">
        <v>730</v>
      </c>
      <c r="I12" s="170">
        <v>728</v>
      </c>
      <c r="K12" s="170">
        <v>728</v>
      </c>
      <c r="M12" s="170">
        <f>VLOOKUP(A12,'2022 Units'!A:J,10,FALSE)</f>
        <v>729</v>
      </c>
    </row>
    <row r="13" spans="1:14" x14ac:dyDescent="0.25">
      <c r="A13" s="32" t="s">
        <v>10</v>
      </c>
      <c r="C13" s="101">
        <v>432</v>
      </c>
      <c r="D13" s="169"/>
      <c r="E13" s="101">
        <v>432</v>
      </c>
      <c r="F13" s="169"/>
      <c r="G13" s="101">
        <v>432</v>
      </c>
      <c r="I13" s="170">
        <v>345</v>
      </c>
      <c r="K13" s="170">
        <v>345</v>
      </c>
      <c r="M13" s="170">
        <f>VLOOKUP(A13,'2022 Units'!A:J,10,FALSE)</f>
        <v>345</v>
      </c>
    </row>
    <row r="14" spans="1:14" x14ac:dyDescent="0.25">
      <c r="A14" s="32" t="s">
        <v>11</v>
      </c>
      <c r="C14" s="101">
        <v>3288</v>
      </c>
      <c r="D14" s="169"/>
      <c r="E14" s="101">
        <v>3294</v>
      </c>
      <c r="F14" s="169"/>
      <c r="G14" s="101">
        <v>3302</v>
      </c>
      <c r="I14" s="170">
        <v>4508</v>
      </c>
      <c r="K14" s="170">
        <v>3323</v>
      </c>
      <c r="M14" s="170">
        <f>VLOOKUP(A14,'2022 Units'!A:J,10,FALSE)</f>
        <v>3327</v>
      </c>
      <c r="N14" s="8"/>
    </row>
    <row r="15" spans="1:14" x14ac:dyDescent="0.25">
      <c r="A15" s="32" t="s">
        <v>118</v>
      </c>
      <c r="C15" s="101">
        <v>20110</v>
      </c>
      <c r="D15" s="169"/>
      <c r="E15" s="101">
        <v>20063</v>
      </c>
      <c r="F15" s="169"/>
      <c r="G15" s="101">
        <v>20470</v>
      </c>
      <c r="I15" s="170">
        <v>20651</v>
      </c>
      <c r="K15" s="170">
        <v>20678</v>
      </c>
      <c r="M15" s="170">
        <f>VLOOKUP(A15,'2022 Units'!A:J,10,FALSE)</f>
        <v>20705</v>
      </c>
    </row>
    <row r="16" spans="1:14" x14ac:dyDescent="0.25">
      <c r="A16" s="32" t="s">
        <v>12</v>
      </c>
      <c r="C16" s="101">
        <v>5141</v>
      </c>
      <c r="D16" s="169"/>
      <c r="E16" s="101">
        <v>5064</v>
      </c>
      <c r="F16" s="169"/>
      <c r="G16" s="101">
        <v>5032</v>
      </c>
      <c r="I16" s="170">
        <v>5454</v>
      </c>
      <c r="K16" s="170">
        <v>5597</v>
      </c>
      <c r="M16" s="275">
        <f>VLOOKUP(A16,'2022 Units'!A:J,10,FALSE)</f>
        <v>5097</v>
      </c>
    </row>
    <row r="17" spans="1:14" x14ac:dyDescent="0.25">
      <c r="A17" s="32" t="s">
        <v>13</v>
      </c>
      <c r="C17" s="101">
        <v>10558</v>
      </c>
      <c r="D17" s="169"/>
      <c r="E17" s="101">
        <v>10558</v>
      </c>
      <c r="F17" s="169"/>
      <c r="G17" s="101">
        <v>10558</v>
      </c>
      <c r="I17" s="170">
        <v>9975</v>
      </c>
      <c r="K17" s="170">
        <v>9938</v>
      </c>
      <c r="M17" s="170">
        <f>VLOOKUP(A17,'2022 Units'!A:J,10,FALSE)</f>
        <v>9976</v>
      </c>
    </row>
    <row r="18" spans="1:14" x14ac:dyDescent="0.25">
      <c r="A18" s="32" t="s">
        <v>14</v>
      </c>
      <c r="C18" s="97">
        <v>36500</v>
      </c>
      <c r="D18" s="169"/>
      <c r="E18" s="97">
        <v>34815</v>
      </c>
      <c r="F18" s="169"/>
      <c r="G18" s="97">
        <v>36540</v>
      </c>
      <c r="I18" s="170">
        <v>36769</v>
      </c>
      <c r="K18" s="170">
        <v>37216</v>
      </c>
      <c r="M18" s="170">
        <f>VLOOKUP(A18,'2022 Units'!A:J,10,FALSE)</f>
        <v>37270</v>
      </c>
    </row>
    <row r="19" spans="1:14" x14ac:dyDescent="0.25">
      <c r="A19" s="418" t="s">
        <v>424</v>
      </c>
      <c r="C19" s="97">
        <v>44578</v>
      </c>
      <c r="D19" s="169"/>
      <c r="E19" s="97">
        <v>44545</v>
      </c>
      <c r="F19" s="169"/>
      <c r="G19" s="97">
        <v>44970</v>
      </c>
      <c r="I19" s="97">
        <v>44932</v>
      </c>
      <c r="K19" s="97">
        <v>44954</v>
      </c>
      <c r="M19" s="170">
        <f>VLOOKUP(A19,'2022 Units'!A:J,10,FALSE)</f>
        <v>45141</v>
      </c>
    </row>
    <row r="20" spans="1:14" x14ac:dyDescent="0.25">
      <c r="A20" s="32" t="s">
        <v>17</v>
      </c>
      <c r="C20" s="97">
        <v>14650.8125</v>
      </c>
      <c r="D20" s="169"/>
      <c r="E20" s="97">
        <v>20078.5625</v>
      </c>
      <c r="F20" s="169"/>
      <c r="G20" s="97">
        <v>20682.3125</v>
      </c>
      <c r="I20" s="170">
        <v>20566</v>
      </c>
      <c r="K20" s="170">
        <v>20919</v>
      </c>
      <c r="M20" s="170">
        <f>VLOOKUP(A20,'2022 Units'!A:J,10,FALSE)</f>
        <v>20849</v>
      </c>
    </row>
    <row r="21" spans="1:14" x14ac:dyDescent="0.25">
      <c r="A21" s="32" t="s">
        <v>19</v>
      </c>
      <c r="C21" s="97">
        <v>6327</v>
      </c>
      <c r="D21" s="169"/>
      <c r="E21" s="97">
        <v>6250</v>
      </c>
      <c r="F21" s="169"/>
      <c r="G21" s="97">
        <v>6240</v>
      </c>
      <c r="I21" s="170">
        <v>6218</v>
      </c>
      <c r="K21" s="170">
        <v>6211</v>
      </c>
      <c r="M21" s="170">
        <f>VLOOKUP(A21,'2022 Units'!A:J,10,FALSE)</f>
        <v>6218</v>
      </c>
    </row>
    <row r="22" spans="1:14" x14ac:dyDescent="0.25">
      <c r="A22" s="32" t="s">
        <v>20</v>
      </c>
      <c r="C22" s="97">
        <v>6012</v>
      </c>
      <c r="D22" s="169"/>
      <c r="E22" s="97">
        <v>6010</v>
      </c>
      <c r="F22" s="169"/>
      <c r="G22" s="97">
        <v>6002</v>
      </c>
      <c r="I22" s="170">
        <v>6102</v>
      </c>
      <c r="K22" s="170">
        <v>6114</v>
      </c>
      <c r="M22" s="170">
        <f>VLOOKUP(A22,'2022 Units'!A:J,10,FALSE)</f>
        <v>6075</v>
      </c>
    </row>
    <row r="23" spans="1:14" x14ac:dyDescent="0.25">
      <c r="A23" s="32" t="s">
        <v>21</v>
      </c>
      <c r="C23" s="97">
        <v>1874</v>
      </c>
      <c r="D23" s="169"/>
      <c r="E23" s="97">
        <v>1867</v>
      </c>
      <c r="F23" s="169"/>
      <c r="G23" s="97">
        <v>1866</v>
      </c>
      <c r="I23" s="170">
        <v>1758</v>
      </c>
      <c r="K23" s="170">
        <v>1766</v>
      </c>
      <c r="M23" s="170">
        <f>VLOOKUP(A23,'2022 Units'!A:J,10,FALSE)</f>
        <v>1770</v>
      </c>
    </row>
    <row r="24" spans="1:14" x14ac:dyDescent="0.25">
      <c r="A24" s="418" t="s">
        <v>425</v>
      </c>
      <c r="C24" s="97">
        <v>31375</v>
      </c>
      <c r="D24" s="169"/>
      <c r="E24" s="97">
        <v>31836</v>
      </c>
      <c r="F24" s="169"/>
      <c r="G24" s="97">
        <v>32294</v>
      </c>
      <c r="I24" s="97">
        <v>32594</v>
      </c>
      <c r="K24" s="97">
        <v>32887</v>
      </c>
      <c r="M24" s="170">
        <f>VLOOKUP(A24,'2022 Units'!A:J,10,FALSE)</f>
        <v>33544</v>
      </c>
    </row>
    <row r="25" spans="1:14" x14ac:dyDescent="0.25">
      <c r="A25" s="32" t="s">
        <v>22</v>
      </c>
      <c r="C25" s="97">
        <v>12116</v>
      </c>
      <c r="D25" s="169"/>
      <c r="E25" s="97">
        <v>12037</v>
      </c>
      <c r="F25" s="169"/>
      <c r="G25" s="97">
        <v>11991</v>
      </c>
      <c r="I25" s="170">
        <v>11940</v>
      </c>
      <c r="K25" s="170">
        <v>11932</v>
      </c>
      <c r="M25" s="170">
        <f>VLOOKUP(A25,'2022 Units'!A:J,10,FALSE)</f>
        <v>11949</v>
      </c>
    </row>
    <row r="26" spans="1:14" x14ac:dyDescent="0.25">
      <c r="A26" s="32" t="s">
        <v>23</v>
      </c>
      <c r="C26" s="97">
        <v>3669</v>
      </c>
      <c r="D26" s="169"/>
      <c r="E26" s="97">
        <v>3672</v>
      </c>
      <c r="F26" s="169"/>
      <c r="G26" s="97">
        <v>3673</v>
      </c>
      <c r="I26" s="170">
        <v>3685</v>
      </c>
      <c r="K26" s="170">
        <v>3701</v>
      </c>
      <c r="M26" s="170">
        <f>VLOOKUP(A26,'2022 Units'!A:J,10,FALSE)</f>
        <v>3701</v>
      </c>
    </row>
    <row r="27" spans="1:14" x14ac:dyDescent="0.25">
      <c r="A27" s="32" t="s">
        <v>24</v>
      </c>
      <c r="C27" s="97">
        <v>9067</v>
      </c>
      <c r="D27" s="169"/>
      <c r="E27" s="97">
        <v>9210</v>
      </c>
      <c r="F27" s="169"/>
      <c r="G27" s="97">
        <v>9354</v>
      </c>
      <c r="I27" s="170">
        <v>9363</v>
      </c>
      <c r="K27" s="170">
        <v>9447</v>
      </c>
      <c r="M27" s="170">
        <f>VLOOKUP(A27,'2022 Units'!A:J,10,FALSE)</f>
        <v>9485</v>
      </c>
      <c r="N27" s="8"/>
    </row>
    <row r="28" spans="1:14" x14ac:dyDescent="0.25">
      <c r="A28" s="32" t="s">
        <v>25</v>
      </c>
      <c r="C28" s="97">
        <v>1529</v>
      </c>
      <c r="D28" s="169"/>
      <c r="E28" s="97">
        <v>1545</v>
      </c>
      <c r="F28" s="169"/>
      <c r="G28" s="97">
        <v>1545</v>
      </c>
      <c r="I28" s="170">
        <v>1547</v>
      </c>
      <c r="K28" s="170">
        <v>1549</v>
      </c>
      <c r="M28" s="170">
        <f>VLOOKUP(A28,'2022 Units'!A:J,10,FALSE)</f>
        <v>1558</v>
      </c>
      <c r="N28" s="358"/>
    </row>
    <row r="29" spans="1:14" x14ac:dyDescent="0.25">
      <c r="A29" s="32" t="s">
        <v>26</v>
      </c>
      <c r="C29" s="97">
        <v>368</v>
      </c>
      <c r="D29" s="169"/>
      <c r="E29" s="97">
        <v>368</v>
      </c>
      <c r="F29" s="169"/>
      <c r="G29" s="97">
        <v>368</v>
      </c>
      <c r="I29" s="170">
        <v>368</v>
      </c>
      <c r="K29" s="170">
        <v>398</v>
      </c>
      <c r="M29" s="170">
        <f>VLOOKUP(A29,'2022 Units'!A:J,10,FALSE)</f>
        <v>399</v>
      </c>
    </row>
    <row r="30" spans="1:14" x14ac:dyDescent="0.25">
      <c r="A30" s="32" t="s">
        <v>27</v>
      </c>
      <c r="C30" s="97">
        <v>1555</v>
      </c>
      <c r="D30" s="169"/>
      <c r="E30" s="97">
        <v>1568</v>
      </c>
      <c r="F30" s="169"/>
      <c r="G30" s="97">
        <v>1582</v>
      </c>
      <c r="I30" s="170">
        <v>1598</v>
      </c>
      <c r="K30" s="170">
        <v>1598</v>
      </c>
      <c r="M30" s="275">
        <f>VLOOKUP(A30,'2022 Units'!A:J,10,FALSE)</f>
        <v>398</v>
      </c>
    </row>
    <row r="31" spans="1:14" x14ac:dyDescent="0.25">
      <c r="A31" s="32" t="s">
        <v>28</v>
      </c>
      <c r="C31" s="97">
        <v>1619809</v>
      </c>
      <c r="D31" s="169"/>
      <c r="E31" s="97">
        <v>1623753</v>
      </c>
      <c r="F31" s="169"/>
      <c r="G31" s="97">
        <v>1625629</v>
      </c>
      <c r="I31" s="170">
        <v>1613008</v>
      </c>
      <c r="K31" s="170">
        <v>1625099</v>
      </c>
      <c r="M31" s="170">
        <f>VLOOKUP(A31,'2022 Units'!A:J,10,FALSE)</f>
        <v>1628466</v>
      </c>
      <c r="N31" s="8"/>
    </row>
    <row r="32" spans="1:14" x14ac:dyDescent="0.25">
      <c r="A32" s="32" t="s">
        <v>29</v>
      </c>
      <c r="C32" s="97">
        <v>49484</v>
      </c>
      <c r="D32" s="169"/>
      <c r="E32" s="97">
        <v>48514</v>
      </c>
      <c r="F32" s="169"/>
      <c r="G32" s="97">
        <v>48911</v>
      </c>
      <c r="I32" s="170">
        <v>48789</v>
      </c>
      <c r="K32" s="170">
        <v>49241</v>
      </c>
      <c r="M32" s="170">
        <f>VLOOKUP(A32,'2022 Units'!A:J,10,FALSE)</f>
        <v>49720</v>
      </c>
    </row>
    <row r="33" spans="1:14" x14ac:dyDescent="0.25">
      <c r="A33" s="32" t="s">
        <v>30</v>
      </c>
      <c r="C33" s="97">
        <v>10429</v>
      </c>
      <c r="D33" s="169"/>
      <c r="E33" s="97">
        <v>10544</v>
      </c>
      <c r="F33" s="169"/>
      <c r="G33" s="97">
        <v>10739</v>
      </c>
      <c r="I33" s="170">
        <v>11049</v>
      </c>
      <c r="K33" s="170">
        <v>11275</v>
      </c>
      <c r="M33" s="170">
        <f>VLOOKUP(A33,'2022 Units'!A:J,10,FALSE)</f>
        <v>11352</v>
      </c>
    </row>
    <row r="34" spans="1:14" x14ac:dyDescent="0.25">
      <c r="A34" s="32" t="s">
        <v>31</v>
      </c>
      <c r="C34" s="97">
        <v>3492.0683700440527</v>
      </c>
      <c r="D34" s="169"/>
      <c r="E34" s="97">
        <v>3507.52</v>
      </c>
      <c r="F34" s="169"/>
      <c r="G34" s="97">
        <v>3523.04</v>
      </c>
      <c r="I34" s="170">
        <v>5048</v>
      </c>
      <c r="K34" s="170">
        <v>5103</v>
      </c>
      <c r="M34" s="170">
        <f>VLOOKUP(A34,'2022 Units'!A:J,10,FALSE)</f>
        <v>5116</v>
      </c>
    </row>
    <row r="35" spans="1:14" x14ac:dyDescent="0.25">
      <c r="A35" s="32" t="s">
        <v>33</v>
      </c>
      <c r="C35" s="97">
        <v>3138</v>
      </c>
      <c r="D35" s="169"/>
      <c r="E35" s="97">
        <v>3138</v>
      </c>
      <c r="F35" s="169"/>
      <c r="G35" s="97">
        <v>3138</v>
      </c>
      <c r="I35" s="170">
        <v>3145</v>
      </c>
      <c r="K35" s="170">
        <v>3145</v>
      </c>
      <c r="M35" s="170">
        <f>VLOOKUP(A35,'2022 Units'!A:J,10,FALSE)</f>
        <v>3145</v>
      </c>
    </row>
    <row r="36" spans="1:14" x14ac:dyDescent="0.25">
      <c r="A36" s="32" t="s">
        <v>34</v>
      </c>
      <c r="C36" s="97">
        <v>6411</v>
      </c>
      <c r="D36" s="169"/>
      <c r="E36" s="97">
        <v>6347</v>
      </c>
      <c r="F36" s="169"/>
      <c r="G36" s="97">
        <v>6337</v>
      </c>
      <c r="I36" s="170">
        <v>6360</v>
      </c>
      <c r="K36" s="170">
        <v>6380</v>
      </c>
      <c r="M36" s="170">
        <f>VLOOKUP(A36,'2022 Units'!A:J,10,FALSE)</f>
        <v>6355</v>
      </c>
    </row>
    <row r="37" spans="1:14" x14ac:dyDescent="0.25">
      <c r="A37" s="32" t="s">
        <v>35</v>
      </c>
      <c r="C37" s="97">
        <v>26988</v>
      </c>
      <c r="D37" s="169"/>
      <c r="E37" s="97">
        <v>26988</v>
      </c>
      <c r="F37" s="169"/>
      <c r="G37" s="97">
        <v>26991</v>
      </c>
      <c r="I37" s="170">
        <v>26947</v>
      </c>
      <c r="K37" s="170">
        <v>27200</v>
      </c>
      <c r="M37" s="170">
        <f>VLOOKUP(A37,'2022 Units'!A:J,10,FALSE)</f>
        <v>27307</v>
      </c>
    </row>
    <row r="38" spans="1:14" x14ac:dyDescent="0.25">
      <c r="A38" s="32" t="s">
        <v>36</v>
      </c>
      <c r="C38" s="97">
        <v>9725</v>
      </c>
      <c r="D38" s="169"/>
      <c r="E38" s="97">
        <v>9708</v>
      </c>
      <c r="F38" s="169"/>
      <c r="G38" s="97">
        <v>9719</v>
      </c>
      <c r="I38" s="170">
        <v>9800</v>
      </c>
      <c r="K38" s="170">
        <v>10113</v>
      </c>
      <c r="M38" s="170">
        <f>VLOOKUP(A38,'2022 Units'!A:J,10,FALSE)</f>
        <v>10196</v>
      </c>
    </row>
    <row r="39" spans="1:14" x14ac:dyDescent="0.25">
      <c r="A39" s="32" t="s">
        <v>37</v>
      </c>
      <c r="C39" s="97">
        <v>8477</v>
      </c>
      <c r="D39" s="169"/>
      <c r="E39" s="97">
        <v>8477</v>
      </c>
      <c r="F39" s="169"/>
      <c r="G39" s="97">
        <v>8477</v>
      </c>
      <c r="I39" s="170">
        <v>8511</v>
      </c>
      <c r="K39" s="170">
        <v>8529</v>
      </c>
      <c r="M39" s="170">
        <f>VLOOKUP(A39,'2022 Units'!A:J,10,FALSE)</f>
        <v>8552</v>
      </c>
    </row>
    <row r="40" spans="1:14" x14ac:dyDescent="0.25">
      <c r="A40" s="32" t="s">
        <v>38</v>
      </c>
      <c r="C40" s="97">
        <v>24766</v>
      </c>
      <c r="D40" s="169"/>
      <c r="E40" s="97">
        <v>24822</v>
      </c>
      <c r="F40" s="169"/>
      <c r="G40" s="97">
        <v>24824</v>
      </c>
      <c r="I40" s="170">
        <v>24957</v>
      </c>
      <c r="K40" s="170">
        <v>25019</v>
      </c>
      <c r="M40" s="170">
        <f>VLOOKUP(A40,'2022 Units'!A:J,10,FALSE)</f>
        <v>25005</v>
      </c>
    </row>
    <row r="41" spans="1:14" x14ac:dyDescent="0.25">
      <c r="A41" s="32" t="s">
        <v>39</v>
      </c>
      <c r="C41" s="97">
        <v>4774</v>
      </c>
      <c r="D41" s="169"/>
      <c r="E41" s="97">
        <v>4774</v>
      </c>
      <c r="F41" s="169"/>
      <c r="G41" s="97">
        <v>4774</v>
      </c>
      <c r="I41" s="275">
        <v>4774</v>
      </c>
      <c r="K41" s="275">
        <v>4983</v>
      </c>
      <c r="M41" s="275">
        <f>VLOOKUP(A41,'2022 Units'!A:J,10,FALSE)</f>
        <v>4717</v>
      </c>
    </row>
    <row r="42" spans="1:14" x14ac:dyDescent="0.25">
      <c r="A42" s="418" t="s">
        <v>40</v>
      </c>
      <c r="C42" s="97">
        <v>12435</v>
      </c>
      <c r="D42" s="169"/>
      <c r="E42" s="97">
        <v>12435</v>
      </c>
      <c r="F42" s="169"/>
      <c r="G42" s="97">
        <v>12435</v>
      </c>
      <c r="I42" s="97">
        <v>12047</v>
      </c>
      <c r="K42" s="97">
        <v>12097</v>
      </c>
      <c r="M42" s="275">
        <f>VLOOKUP(A42,'2022 Units'!A:J,10,FALSE)</f>
        <v>12083</v>
      </c>
    </row>
    <row r="43" spans="1:14" x14ac:dyDescent="0.25">
      <c r="A43" s="32" t="s">
        <v>41</v>
      </c>
      <c r="C43" s="97">
        <v>3020</v>
      </c>
      <c r="D43" s="169"/>
      <c r="E43" s="97">
        <v>3030</v>
      </c>
      <c r="F43" s="169"/>
      <c r="G43" s="97">
        <v>3036</v>
      </c>
      <c r="I43" s="170">
        <v>3036</v>
      </c>
      <c r="K43" s="170">
        <v>2975</v>
      </c>
      <c r="M43" s="170">
        <f>VLOOKUP(A43,'2022 Units'!A:J,10,FALSE)</f>
        <v>2975</v>
      </c>
    </row>
    <row r="44" spans="1:14" x14ac:dyDescent="0.25">
      <c r="A44" s="32" t="s">
        <v>42</v>
      </c>
      <c r="C44" s="97">
        <v>8355.2000000000116</v>
      </c>
      <c r="D44" s="169"/>
      <c r="E44" s="97">
        <v>8443</v>
      </c>
      <c r="F44" s="169"/>
      <c r="G44" s="97">
        <v>8530.7999999999884</v>
      </c>
      <c r="I44" s="170">
        <v>8607</v>
      </c>
      <c r="K44" s="170">
        <v>8659</v>
      </c>
      <c r="M44" s="170">
        <f>VLOOKUP(A44,'2022 Units'!A:J,10,FALSE)</f>
        <v>8792</v>
      </c>
    </row>
    <row r="45" spans="1:14" x14ac:dyDescent="0.25">
      <c r="A45" s="32" t="s">
        <v>43</v>
      </c>
      <c r="C45" s="97">
        <v>1726</v>
      </c>
      <c r="D45" s="169"/>
      <c r="E45" s="97">
        <v>1726</v>
      </c>
      <c r="F45" s="169"/>
      <c r="G45" s="97">
        <v>1707</v>
      </c>
      <c r="I45" s="170">
        <v>1696</v>
      </c>
      <c r="K45" s="170">
        <v>1685</v>
      </c>
      <c r="M45" s="170">
        <f>VLOOKUP(A45,'2022 Units'!A:J,10,FALSE)</f>
        <v>1688</v>
      </c>
    </row>
    <row r="46" spans="1:14" x14ac:dyDescent="0.25">
      <c r="A46" s="32" t="s">
        <v>44</v>
      </c>
      <c r="C46" s="97">
        <v>10393.040152963671</v>
      </c>
      <c r="D46" s="169"/>
      <c r="E46" s="97">
        <v>10453</v>
      </c>
      <c r="F46" s="169"/>
      <c r="G46" s="97">
        <v>12380</v>
      </c>
      <c r="I46" s="275">
        <v>10959</v>
      </c>
      <c r="K46" s="275">
        <v>11113</v>
      </c>
      <c r="M46" s="275">
        <f>VLOOKUP(A46,'2022 Units'!A:J,10,FALSE)</f>
        <v>11213</v>
      </c>
    </row>
    <row r="47" spans="1:14" x14ac:dyDescent="0.25">
      <c r="A47" s="32" t="s">
        <v>45</v>
      </c>
      <c r="C47" s="97">
        <v>4083.9999999999995</v>
      </c>
      <c r="D47" s="169"/>
      <c r="E47" s="97">
        <v>4083.9999999999995</v>
      </c>
      <c r="F47" s="169"/>
      <c r="G47" s="97">
        <v>4083.9999999999995</v>
      </c>
      <c r="I47" s="275">
        <v>5500</v>
      </c>
      <c r="K47" s="275">
        <v>5450</v>
      </c>
      <c r="M47" s="275">
        <f>VLOOKUP(A47,'2022 Units'!A:J,10,FALSE)</f>
        <v>4967</v>
      </c>
    </row>
    <row r="48" spans="1:14" x14ac:dyDescent="0.25">
      <c r="A48" s="32" t="s">
        <v>46</v>
      </c>
      <c r="C48" s="97">
        <v>18125</v>
      </c>
      <c r="D48" s="169"/>
      <c r="E48" s="97">
        <v>18125</v>
      </c>
      <c r="F48" s="169"/>
      <c r="G48" s="97">
        <v>18125</v>
      </c>
      <c r="I48" s="275">
        <v>18125</v>
      </c>
      <c r="K48" s="275">
        <v>18186</v>
      </c>
      <c r="M48" s="275">
        <f>VLOOKUP(A48,'2022 Units'!A:J,10,FALSE)</f>
        <v>18183</v>
      </c>
      <c r="N48" s="8"/>
    </row>
    <row r="49" spans="1:14" x14ac:dyDescent="0.25">
      <c r="A49" s="32" t="s">
        <v>47</v>
      </c>
      <c r="C49" s="101">
        <v>1770</v>
      </c>
      <c r="D49" s="169"/>
      <c r="E49" s="101">
        <v>1780</v>
      </c>
      <c r="F49" s="169"/>
      <c r="G49" s="101">
        <v>1782</v>
      </c>
      <c r="I49" s="275">
        <v>1784</v>
      </c>
      <c r="K49" s="275">
        <v>1788</v>
      </c>
      <c r="M49" s="275">
        <f>VLOOKUP(A49,'2022 Units'!A:J,10,FALSE)</f>
        <v>1793</v>
      </c>
      <c r="N49" s="8"/>
    </row>
    <row r="50" spans="1:14" x14ac:dyDescent="0.25">
      <c r="A50" s="32" t="s">
        <v>48</v>
      </c>
      <c r="C50" s="101">
        <v>2113</v>
      </c>
      <c r="D50" s="169"/>
      <c r="E50" s="101">
        <v>2113</v>
      </c>
      <c r="F50" s="169"/>
      <c r="G50" s="101">
        <v>2122</v>
      </c>
      <c r="I50" s="369" t="s">
        <v>410</v>
      </c>
      <c r="K50" s="170">
        <v>2190</v>
      </c>
      <c r="M50" s="170">
        <f>VLOOKUP(A50,'2022 Units'!A:J,10,FALSE)</f>
        <v>2222</v>
      </c>
      <c r="N50" s="8" t="s">
        <v>366</v>
      </c>
    </row>
    <row r="51" spans="1:14" x14ac:dyDescent="0.25">
      <c r="A51" s="32" t="s">
        <v>49</v>
      </c>
      <c r="C51" s="101">
        <v>2726</v>
      </c>
      <c r="D51" s="169"/>
      <c r="E51" s="101">
        <v>2727</v>
      </c>
      <c r="F51" s="169"/>
      <c r="G51" s="101">
        <v>2737</v>
      </c>
      <c r="I51" s="170">
        <v>2745</v>
      </c>
      <c r="K51" s="170">
        <v>2755</v>
      </c>
      <c r="M51" s="170">
        <f>VLOOKUP(A51,'2022 Units'!A:J,10,FALSE)</f>
        <v>2759</v>
      </c>
    </row>
    <row r="52" spans="1:14" x14ac:dyDescent="0.25">
      <c r="A52" s="32" t="s">
        <v>50</v>
      </c>
      <c r="C52" s="101">
        <v>23218</v>
      </c>
      <c r="D52" s="169"/>
      <c r="E52" s="101">
        <v>23320</v>
      </c>
      <c r="F52" s="169"/>
      <c r="G52" s="101">
        <v>23396</v>
      </c>
      <c r="I52" s="170">
        <v>23519</v>
      </c>
      <c r="K52" s="170">
        <v>23558</v>
      </c>
      <c r="M52" s="170">
        <f>VLOOKUP(A52,'2022 Units'!A:J,10,FALSE)</f>
        <v>23604</v>
      </c>
    </row>
    <row r="53" spans="1:14" x14ac:dyDescent="0.25">
      <c r="A53" s="32" t="s">
        <v>51</v>
      </c>
      <c r="C53" s="101">
        <v>2358</v>
      </c>
      <c r="D53" s="169"/>
      <c r="E53" s="101">
        <v>2392</v>
      </c>
      <c r="F53" s="169"/>
      <c r="G53" s="101">
        <v>2447</v>
      </c>
      <c r="I53" s="369" t="s">
        <v>410</v>
      </c>
      <c r="K53" s="170">
        <v>2477</v>
      </c>
      <c r="M53" s="170">
        <f>VLOOKUP(A53,'2022 Units'!A:J,10,FALSE)</f>
        <v>2460</v>
      </c>
      <c r="N53" s="8" t="s">
        <v>366</v>
      </c>
    </row>
    <row r="54" spans="1:14" x14ac:dyDescent="0.25">
      <c r="A54" s="32" t="s">
        <v>52</v>
      </c>
      <c r="C54" s="101">
        <v>178800</v>
      </c>
      <c r="D54" s="169"/>
      <c r="E54" s="101">
        <v>179415</v>
      </c>
      <c r="F54" s="169"/>
      <c r="G54" s="101">
        <v>180303</v>
      </c>
      <c r="I54" s="101">
        <v>181822</v>
      </c>
      <c r="K54" s="101">
        <v>182640</v>
      </c>
      <c r="M54" s="101">
        <f>VLOOKUP(A54,'2022 Units'!A:J,10,FALSE)</f>
        <v>183616</v>
      </c>
    </row>
    <row r="55" spans="1:14" x14ac:dyDescent="0.25">
      <c r="A55" s="32" t="s">
        <v>53</v>
      </c>
      <c r="C55" s="101">
        <v>5157</v>
      </c>
      <c r="D55" s="169"/>
      <c r="E55" s="101">
        <v>5195</v>
      </c>
      <c r="F55" s="169"/>
      <c r="G55" s="101">
        <v>5197</v>
      </c>
      <c r="I55" s="101">
        <v>5233</v>
      </c>
      <c r="K55" s="101">
        <v>5164</v>
      </c>
      <c r="M55" s="101">
        <f>VLOOKUP(A55,'2022 Units'!A:J,10,FALSE)</f>
        <v>5212</v>
      </c>
    </row>
    <row r="56" spans="1:14" x14ac:dyDescent="0.25">
      <c r="A56" s="32" t="s">
        <v>55</v>
      </c>
      <c r="C56" s="101">
        <v>7842</v>
      </c>
      <c r="D56" s="169"/>
      <c r="E56" s="101">
        <v>7848</v>
      </c>
      <c r="F56" s="169"/>
      <c r="G56" s="101">
        <v>7860</v>
      </c>
      <c r="I56" s="101">
        <v>7862</v>
      </c>
      <c r="K56" s="101">
        <v>7871</v>
      </c>
      <c r="M56" s="101">
        <f>VLOOKUP(A56,'2022 Units'!A:J,10,FALSE)</f>
        <v>7912</v>
      </c>
    </row>
    <row r="57" spans="1:14" x14ac:dyDescent="0.25">
      <c r="A57" s="32" t="s">
        <v>56</v>
      </c>
      <c r="C57" s="101">
        <v>1884</v>
      </c>
      <c r="D57" s="169"/>
      <c r="E57" s="101">
        <v>1887</v>
      </c>
      <c r="F57" s="169"/>
      <c r="G57" s="101">
        <v>1893</v>
      </c>
      <c r="I57" s="101">
        <v>1899</v>
      </c>
      <c r="K57" s="101">
        <v>1916</v>
      </c>
      <c r="M57" s="101">
        <f>VLOOKUP(A57,'2022 Units'!A:J,10,FALSE)</f>
        <v>1924</v>
      </c>
    </row>
    <row r="58" spans="1:14" ht="15.75" thickBot="1" x14ac:dyDescent="0.3">
      <c r="A58" s="33" t="s">
        <v>57</v>
      </c>
      <c r="C58" s="102">
        <v>10387</v>
      </c>
      <c r="D58" s="169"/>
      <c r="E58" s="102">
        <v>10392</v>
      </c>
      <c r="F58" s="169"/>
      <c r="G58" s="102">
        <v>10310</v>
      </c>
      <c r="I58" s="102">
        <v>10387</v>
      </c>
      <c r="K58" s="102">
        <v>10530</v>
      </c>
      <c r="M58" s="102">
        <f>VLOOKUP(A58,'2022 Units'!A:J,10,FALSE)</f>
        <v>10625</v>
      </c>
    </row>
  </sheetData>
  <autoFilter ref="A3:N58" xr:uid="{307A8879-C81B-4D7B-83BE-8F2D2B605E9B}"/>
  <hyperlinks>
    <hyperlink ref="A1" location="'Tab Legend'!A1" display="Tab Legend" xr:uid="{EC8A4D0A-5EEC-4B34-9263-1BC5738914B2}"/>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160AB-0DC9-4329-ADEB-A32EB3C72787}">
  <sheetPr>
    <tabColor theme="9"/>
  </sheetPr>
  <dimension ref="A1:N59"/>
  <sheetViews>
    <sheetView showGridLines="0" zoomScale="85" zoomScaleNormal="85" workbookViewId="0">
      <pane ySplit="4" topLeftCell="A5" activePane="bottomLeft" state="frozen"/>
      <selection activeCell="D37" sqref="D37"/>
      <selection pane="bottomLeft" activeCell="A2" sqref="A2"/>
    </sheetView>
  </sheetViews>
  <sheetFormatPr defaultRowHeight="15" x14ac:dyDescent="0.25"/>
  <cols>
    <col min="1" max="1" width="45.85546875" bestFit="1" customWidth="1"/>
    <col min="2" max="2" width="3" customWidth="1"/>
    <col min="3" max="3" width="18" bestFit="1" customWidth="1"/>
    <col min="4" max="4" width="3" customWidth="1"/>
    <col min="5" max="5" width="18" bestFit="1" customWidth="1"/>
    <col min="6" max="6" width="3" customWidth="1"/>
    <col min="7" max="7" width="18" bestFit="1" customWidth="1"/>
    <col min="8" max="8" width="3" customWidth="1"/>
    <col min="9" max="9" width="18" bestFit="1" customWidth="1"/>
    <col min="10" max="10" width="3" customWidth="1"/>
    <col min="11" max="11" width="18" bestFit="1" customWidth="1"/>
    <col min="12" max="12" width="3" customWidth="1"/>
    <col min="13" max="13" width="18" bestFit="1" customWidth="1"/>
    <col min="14" max="14" width="16.5703125" bestFit="1" customWidth="1"/>
  </cols>
  <sheetData>
    <row r="1" spans="1:14" x14ac:dyDescent="0.25">
      <c r="A1" s="15" t="s">
        <v>298</v>
      </c>
    </row>
    <row r="2" spans="1:14" s="414" customFormat="1" x14ac:dyDescent="0.25">
      <c r="A2" s="413">
        <f>COLUMN()</f>
        <v>1</v>
      </c>
      <c r="B2" s="413">
        <f>COLUMN()</f>
        <v>2</v>
      </c>
      <c r="C2" s="413">
        <f>COLUMN()</f>
        <v>3</v>
      </c>
      <c r="D2" s="413">
        <f>COLUMN()</f>
        <v>4</v>
      </c>
      <c r="E2" s="413">
        <f>COLUMN()</f>
        <v>5</v>
      </c>
      <c r="F2" s="413">
        <f>COLUMN()</f>
        <v>6</v>
      </c>
      <c r="G2" s="413">
        <f>COLUMN()</f>
        <v>7</v>
      </c>
      <c r="H2" s="413">
        <f>COLUMN()</f>
        <v>8</v>
      </c>
      <c r="I2" s="413">
        <f>COLUMN()</f>
        <v>9</v>
      </c>
      <c r="J2" s="413">
        <f>COLUMN()</f>
        <v>10</v>
      </c>
      <c r="K2" s="413">
        <f>COLUMN()</f>
        <v>11</v>
      </c>
      <c r="L2" s="413">
        <f>COLUMN()</f>
        <v>12</v>
      </c>
      <c r="M2" s="413">
        <f>COLUMN()</f>
        <v>13</v>
      </c>
    </row>
    <row r="3" spans="1:14" s="63" customFormat="1" ht="16.5" thickBot="1" x14ac:dyDescent="0.3">
      <c r="A3" s="74"/>
      <c r="B3"/>
      <c r="C3" s="59">
        <v>2017</v>
      </c>
      <c r="D3"/>
      <c r="E3" s="59">
        <v>2018</v>
      </c>
      <c r="F3"/>
      <c r="G3" s="60">
        <v>2019</v>
      </c>
      <c r="H3"/>
      <c r="I3" s="61">
        <v>2020</v>
      </c>
      <c r="J3"/>
      <c r="K3" s="259">
        <v>2021</v>
      </c>
      <c r="L3"/>
      <c r="M3" s="417">
        <v>2022</v>
      </c>
    </row>
    <row r="4" spans="1:14" s="63" customFormat="1" ht="16.5" thickBot="1" x14ac:dyDescent="0.3">
      <c r="A4" s="68" t="s">
        <v>58</v>
      </c>
      <c r="B4"/>
      <c r="C4" s="68" t="s">
        <v>341</v>
      </c>
      <c r="D4"/>
      <c r="E4" s="68" t="s">
        <v>341</v>
      </c>
      <c r="F4"/>
      <c r="G4" s="68" t="s">
        <v>341</v>
      </c>
      <c r="H4"/>
      <c r="I4" s="68" t="s">
        <v>341</v>
      </c>
      <c r="J4"/>
      <c r="K4" s="68" t="s">
        <v>341</v>
      </c>
      <c r="L4"/>
      <c r="M4" s="68" t="s">
        <v>341</v>
      </c>
    </row>
    <row r="5" spans="1:14" x14ac:dyDescent="0.25">
      <c r="A5" s="39" t="s">
        <v>1</v>
      </c>
      <c r="C5" s="99">
        <v>1913</v>
      </c>
      <c r="E5" s="99">
        <v>1913</v>
      </c>
      <c r="G5" s="99">
        <v>2478</v>
      </c>
      <c r="I5" s="99">
        <v>2288</v>
      </c>
      <c r="K5" s="99">
        <v>2278</v>
      </c>
      <c r="M5" s="99">
        <f>VLOOKUP(A5,'2022 Units'!A:D,4,FALSE)</f>
        <v>1264</v>
      </c>
    </row>
    <row r="6" spans="1:14" x14ac:dyDescent="0.25">
      <c r="A6" s="32" t="s">
        <v>2</v>
      </c>
      <c r="C6" s="97">
        <v>70</v>
      </c>
      <c r="E6" s="97">
        <v>70</v>
      </c>
      <c r="G6" s="97">
        <v>95</v>
      </c>
      <c r="I6" s="97">
        <v>69</v>
      </c>
      <c r="K6" s="97">
        <v>112</v>
      </c>
      <c r="M6" s="97">
        <f>VLOOKUP(A6,'2022 Units'!A:D,4,FALSE)</f>
        <v>106</v>
      </c>
    </row>
    <row r="7" spans="1:14" x14ac:dyDescent="0.25">
      <c r="A7" s="32" t="s">
        <v>3</v>
      </c>
      <c r="C7" s="97">
        <v>3</v>
      </c>
      <c r="E7" s="97">
        <v>3</v>
      </c>
      <c r="G7" s="97">
        <v>29</v>
      </c>
      <c r="I7" s="97">
        <v>3</v>
      </c>
      <c r="K7" s="97">
        <v>1</v>
      </c>
      <c r="M7" s="97">
        <f>VLOOKUP(A7,'2022 Units'!A:D,4,FALSE)</f>
        <v>2</v>
      </c>
    </row>
    <row r="8" spans="1:14" x14ac:dyDescent="0.25">
      <c r="A8" s="32" t="s">
        <v>4</v>
      </c>
      <c r="C8" s="97">
        <v>83</v>
      </c>
      <c r="E8" s="97">
        <v>83</v>
      </c>
      <c r="G8" s="97">
        <v>112</v>
      </c>
      <c r="I8" s="97">
        <v>60</v>
      </c>
      <c r="K8" s="97">
        <v>75</v>
      </c>
      <c r="M8" s="97">
        <f>VLOOKUP(A8,'2022 Units'!A:D,4,FALSE)</f>
        <v>61</v>
      </c>
    </row>
    <row r="9" spans="1:14" x14ac:dyDescent="0.25">
      <c r="A9" s="32" t="s">
        <v>6</v>
      </c>
      <c r="C9" s="97">
        <v>143</v>
      </c>
      <c r="E9" s="97">
        <v>143</v>
      </c>
      <c r="G9" s="97">
        <v>96</v>
      </c>
      <c r="I9" s="97">
        <v>138</v>
      </c>
      <c r="K9" s="97">
        <v>90</v>
      </c>
      <c r="M9" s="97">
        <f>VLOOKUP(A9,'2022 Units'!A:D,4,FALSE)</f>
        <v>76</v>
      </c>
    </row>
    <row r="10" spans="1:14" x14ac:dyDescent="0.25">
      <c r="A10" s="32" t="s">
        <v>7</v>
      </c>
      <c r="C10" s="97">
        <v>272</v>
      </c>
      <c r="E10" s="97">
        <v>272</v>
      </c>
      <c r="G10" s="97">
        <v>259</v>
      </c>
      <c r="I10" s="97">
        <v>216</v>
      </c>
      <c r="K10" s="97">
        <v>140</v>
      </c>
      <c r="M10" s="97">
        <f>VLOOKUP(A10,'2022 Units'!A:D,4,FALSE)</f>
        <v>199</v>
      </c>
    </row>
    <row r="11" spans="1:14" x14ac:dyDescent="0.25">
      <c r="A11" s="32" t="s">
        <v>8</v>
      </c>
      <c r="C11" s="97">
        <v>23</v>
      </c>
      <c r="E11" s="97">
        <v>23</v>
      </c>
      <c r="G11" s="97">
        <v>13</v>
      </c>
      <c r="I11" s="97">
        <v>23</v>
      </c>
      <c r="K11" s="97">
        <v>11</v>
      </c>
      <c r="M11" s="97">
        <f>VLOOKUP(A11,'2022 Units'!A:D,4,FALSE)</f>
        <v>11</v>
      </c>
    </row>
    <row r="12" spans="1:14" x14ac:dyDescent="0.25">
      <c r="A12" s="32" t="s">
        <v>9</v>
      </c>
      <c r="C12" s="97">
        <v>5</v>
      </c>
      <c r="E12" s="97">
        <v>5</v>
      </c>
      <c r="G12" s="97">
        <v>10</v>
      </c>
      <c r="I12" s="97">
        <v>2</v>
      </c>
      <c r="K12" s="97">
        <v>0</v>
      </c>
      <c r="M12" s="97">
        <f>VLOOKUP(A12,'2022 Units'!A:D,4,FALSE)</f>
        <v>0</v>
      </c>
    </row>
    <row r="13" spans="1:14" x14ac:dyDescent="0.25">
      <c r="A13" s="32" t="s">
        <v>10</v>
      </c>
      <c r="C13" s="97">
        <v>14</v>
      </c>
      <c r="E13" s="97">
        <v>14</v>
      </c>
      <c r="G13" s="97">
        <v>9</v>
      </c>
      <c r="I13" s="97">
        <v>25</v>
      </c>
      <c r="K13" s="97">
        <v>12</v>
      </c>
      <c r="M13" s="97">
        <f>VLOOKUP(A13,'2022 Units'!A:D,4,FALSE)</f>
        <v>17</v>
      </c>
    </row>
    <row r="14" spans="1:14" x14ac:dyDescent="0.25">
      <c r="A14" s="32" t="s">
        <v>11</v>
      </c>
      <c r="C14" s="97">
        <v>45</v>
      </c>
      <c r="E14" s="97">
        <v>45</v>
      </c>
      <c r="G14" s="97">
        <v>31</v>
      </c>
      <c r="I14" s="97">
        <v>29</v>
      </c>
      <c r="K14" s="97">
        <v>11</v>
      </c>
      <c r="M14" s="97">
        <f>VLOOKUP(A14,'2022 Units'!A:D,4,FALSE)</f>
        <v>42</v>
      </c>
      <c r="N14" s="8"/>
    </row>
    <row r="15" spans="1:14" x14ac:dyDescent="0.25">
      <c r="A15" s="32" t="s">
        <v>118</v>
      </c>
      <c r="C15" s="97">
        <v>207</v>
      </c>
      <c r="E15" s="97">
        <v>207</v>
      </c>
      <c r="G15" s="97">
        <v>195</v>
      </c>
      <c r="I15" s="97">
        <v>162</v>
      </c>
      <c r="K15" s="97">
        <v>142</v>
      </c>
      <c r="M15" s="97">
        <f>VLOOKUP(A15,'2022 Units'!A:D,4,FALSE)</f>
        <v>174</v>
      </c>
    </row>
    <row r="16" spans="1:14" x14ac:dyDescent="0.25">
      <c r="A16" s="32" t="s">
        <v>12</v>
      </c>
      <c r="C16" s="97">
        <v>77</v>
      </c>
      <c r="E16" s="97">
        <v>77</v>
      </c>
      <c r="G16" s="97">
        <v>50</v>
      </c>
      <c r="I16" s="97">
        <v>50</v>
      </c>
      <c r="K16" s="97">
        <v>47</v>
      </c>
      <c r="M16" s="97">
        <f>VLOOKUP(A16,'2022 Units'!A:D,4,FALSE)</f>
        <v>74</v>
      </c>
    </row>
    <row r="17" spans="1:14" x14ac:dyDescent="0.25">
      <c r="A17" s="32" t="s">
        <v>13</v>
      </c>
      <c r="C17" s="97">
        <v>51</v>
      </c>
      <c r="E17" s="97">
        <v>51</v>
      </c>
      <c r="G17" s="97">
        <v>117</v>
      </c>
      <c r="I17" s="97">
        <v>76</v>
      </c>
      <c r="K17" s="97">
        <v>65</v>
      </c>
      <c r="M17" s="97">
        <f>VLOOKUP(A17,'2022 Units'!A:D,4,FALSE)</f>
        <v>45</v>
      </c>
    </row>
    <row r="18" spans="1:14" x14ac:dyDescent="0.25">
      <c r="A18" s="32" t="s">
        <v>14</v>
      </c>
      <c r="C18" s="97">
        <v>694</v>
      </c>
      <c r="E18" s="97">
        <v>694</v>
      </c>
      <c r="G18" s="97">
        <v>758</v>
      </c>
      <c r="I18" s="97">
        <v>574</v>
      </c>
      <c r="K18" s="97">
        <v>552</v>
      </c>
      <c r="M18" s="97">
        <f>VLOOKUP(A18,'2022 Units'!A:D,4,FALSE)</f>
        <v>473</v>
      </c>
    </row>
    <row r="19" spans="1:14" x14ac:dyDescent="0.25">
      <c r="A19" s="418" t="s">
        <v>424</v>
      </c>
      <c r="C19" s="97">
        <v>633</v>
      </c>
      <c r="E19" s="97">
        <v>633</v>
      </c>
      <c r="G19" s="97">
        <v>658</v>
      </c>
      <c r="I19" s="97">
        <v>625</v>
      </c>
      <c r="K19" s="97">
        <v>561</v>
      </c>
      <c r="M19" s="97">
        <f>VLOOKUP(A19,'2022 Units'!A:D,4,FALSE)</f>
        <v>496</v>
      </c>
    </row>
    <row r="20" spans="1:14" x14ac:dyDescent="0.25">
      <c r="A20" s="32" t="s">
        <v>17</v>
      </c>
      <c r="C20" s="97">
        <v>143</v>
      </c>
      <c r="E20" s="97">
        <v>143</v>
      </c>
      <c r="G20" s="97">
        <v>152</v>
      </c>
      <c r="I20" s="97">
        <v>169</v>
      </c>
      <c r="K20" s="97">
        <v>211</v>
      </c>
      <c r="M20" s="97">
        <f>VLOOKUP(A20,'2022 Units'!A:D,4,FALSE)</f>
        <v>225</v>
      </c>
    </row>
    <row r="21" spans="1:14" x14ac:dyDescent="0.25">
      <c r="A21" s="32" t="s">
        <v>19</v>
      </c>
      <c r="C21" s="275">
        <v>124</v>
      </c>
      <c r="D21" s="278"/>
      <c r="E21" s="275">
        <v>124</v>
      </c>
      <c r="F21" s="278"/>
      <c r="G21" s="275">
        <v>80</v>
      </c>
      <c r="H21" s="278"/>
      <c r="I21" s="275">
        <v>80</v>
      </c>
      <c r="J21" s="278"/>
      <c r="K21" s="275">
        <v>83</v>
      </c>
      <c r="L21" s="278"/>
      <c r="M21" s="275">
        <f>VLOOKUP(A21,'2022 Units'!A:D,4,FALSE)</f>
        <v>80</v>
      </c>
    </row>
    <row r="22" spans="1:14" x14ac:dyDescent="0.25">
      <c r="A22" s="32" t="s">
        <v>20</v>
      </c>
      <c r="C22" s="97">
        <v>44</v>
      </c>
      <c r="E22" s="97">
        <v>44</v>
      </c>
      <c r="G22" s="97">
        <v>59</v>
      </c>
      <c r="I22" s="97">
        <v>42</v>
      </c>
      <c r="K22" s="97">
        <v>55</v>
      </c>
      <c r="M22" s="97">
        <f>VLOOKUP(A22,'2022 Units'!A:D,4,FALSE)</f>
        <v>40</v>
      </c>
    </row>
    <row r="23" spans="1:14" x14ac:dyDescent="0.25">
      <c r="A23" s="32" t="s">
        <v>21</v>
      </c>
      <c r="C23" s="97">
        <v>0</v>
      </c>
      <c r="E23" s="97">
        <v>0</v>
      </c>
      <c r="G23" s="97">
        <v>6</v>
      </c>
      <c r="I23" s="97">
        <v>2</v>
      </c>
      <c r="K23" s="97">
        <v>8</v>
      </c>
      <c r="M23" s="97">
        <f>VLOOKUP(A23,'2022 Units'!A:D,4,FALSE)</f>
        <v>4</v>
      </c>
    </row>
    <row r="24" spans="1:14" x14ac:dyDescent="0.25">
      <c r="A24" s="418" t="s">
        <v>425</v>
      </c>
      <c r="C24" s="97">
        <v>395</v>
      </c>
      <c r="E24" s="97">
        <v>395</v>
      </c>
      <c r="G24" s="97">
        <v>377</v>
      </c>
      <c r="I24" s="97">
        <v>335</v>
      </c>
      <c r="K24" s="97">
        <v>378</v>
      </c>
      <c r="M24" s="97">
        <f>VLOOKUP(A24,'2022 Units'!A:D,4,FALSE)</f>
        <v>258</v>
      </c>
    </row>
    <row r="25" spans="1:14" x14ac:dyDescent="0.25">
      <c r="A25" s="32" t="s">
        <v>22</v>
      </c>
      <c r="C25" s="97">
        <v>253</v>
      </c>
      <c r="E25" s="97">
        <v>253</v>
      </c>
      <c r="G25" s="97">
        <v>180</v>
      </c>
      <c r="I25" s="97">
        <v>131</v>
      </c>
      <c r="K25" s="97">
        <v>131</v>
      </c>
      <c r="M25" s="97">
        <f>VLOOKUP(A25,'2022 Units'!A:D,4,FALSE)</f>
        <v>130</v>
      </c>
    </row>
    <row r="26" spans="1:14" x14ac:dyDescent="0.25">
      <c r="A26" s="32" t="s">
        <v>23</v>
      </c>
      <c r="C26" s="97">
        <v>40</v>
      </c>
      <c r="E26" s="97">
        <v>40</v>
      </c>
      <c r="G26" s="97">
        <v>54</v>
      </c>
      <c r="I26" s="97">
        <v>23</v>
      </c>
      <c r="K26" s="97">
        <v>38</v>
      </c>
      <c r="M26" s="97">
        <f>VLOOKUP(A26,'2022 Units'!A:D,4,FALSE)</f>
        <v>31</v>
      </c>
    </row>
    <row r="27" spans="1:14" x14ac:dyDescent="0.25">
      <c r="A27" s="32" t="s">
        <v>24</v>
      </c>
      <c r="C27" s="97">
        <v>101</v>
      </c>
      <c r="E27" s="97">
        <v>101</v>
      </c>
      <c r="G27" s="97">
        <v>76</v>
      </c>
      <c r="I27" s="97">
        <v>46</v>
      </c>
      <c r="K27" s="97">
        <v>57</v>
      </c>
      <c r="M27" s="97">
        <f>VLOOKUP(A27,'2022 Units'!A:D,4,FALSE)</f>
        <v>23</v>
      </c>
    </row>
    <row r="28" spans="1:14" x14ac:dyDescent="0.25">
      <c r="A28" s="32" t="s">
        <v>25</v>
      </c>
      <c r="C28" s="97">
        <v>3</v>
      </c>
      <c r="E28" s="97">
        <v>3</v>
      </c>
      <c r="G28" s="97">
        <v>7</v>
      </c>
      <c r="I28" s="97">
        <v>8</v>
      </c>
      <c r="K28" s="97">
        <v>8</v>
      </c>
      <c r="M28" s="97">
        <f>VLOOKUP(A28,'2022 Units'!A:D,4,FALSE)</f>
        <v>8</v>
      </c>
    </row>
    <row r="29" spans="1:14" x14ac:dyDescent="0.25">
      <c r="A29" s="32" t="s">
        <v>26</v>
      </c>
      <c r="C29" s="97">
        <v>1</v>
      </c>
      <c r="E29" s="97">
        <v>1</v>
      </c>
      <c r="G29" s="97">
        <v>11</v>
      </c>
      <c r="I29" s="97">
        <v>12</v>
      </c>
      <c r="K29" s="97">
        <v>9</v>
      </c>
      <c r="M29" s="97">
        <f>VLOOKUP(A29,'2022 Units'!A:D,4,FALSE)</f>
        <v>9</v>
      </c>
    </row>
    <row r="30" spans="1:14" x14ac:dyDescent="0.25">
      <c r="A30" s="32" t="s">
        <v>27</v>
      </c>
      <c r="C30" s="97">
        <v>2</v>
      </c>
      <c r="E30" s="97">
        <v>2</v>
      </c>
      <c r="G30" s="97">
        <v>3</v>
      </c>
      <c r="I30" s="97">
        <v>3</v>
      </c>
      <c r="K30" s="97">
        <v>14</v>
      </c>
      <c r="M30" s="97">
        <f>VLOOKUP(A30,'2022 Units'!A:D,4,FALSE)</f>
        <v>9</v>
      </c>
    </row>
    <row r="31" spans="1:14" x14ac:dyDescent="0.25">
      <c r="A31" s="32" t="s">
        <v>28</v>
      </c>
      <c r="C31" s="371" t="s">
        <v>410</v>
      </c>
      <c r="E31" s="371" t="s">
        <v>410</v>
      </c>
      <c r="F31" s="8"/>
      <c r="G31" s="371" t="s">
        <v>410</v>
      </c>
      <c r="H31" s="8"/>
      <c r="I31" s="371" t="s">
        <v>410</v>
      </c>
      <c r="J31" s="8"/>
      <c r="K31" s="371" t="s">
        <v>410</v>
      </c>
      <c r="L31" s="8"/>
      <c r="M31" s="97">
        <f>VLOOKUP(A31,'2022 Units'!A:D,4,FALSE)</f>
        <v>12347</v>
      </c>
      <c r="N31" s="8" t="s">
        <v>406</v>
      </c>
    </row>
    <row r="32" spans="1:14" x14ac:dyDescent="0.25">
      <c r="A32" s="32" t="s">
        <v>29</v>
      </c>
      <c r="C32" s="97">
        <v>939</v>
      </c>
      <c r="E32" s="97">
        <v>939</v>
      </c>
      <c r="G32" s="97">
        <v>976</v>
      </c>
      <c r="I32" s="97">
        <v>723</v>
      </c>
      <c r="K32" s="97">
        <v>756</v>
      </c>
      <c r="M32" s="97">
        <f>VLOOKUP(A32,'2022 Units'!A:D,4,FALSE)</f>
        <v>585</v>
      </c>
    </row>
    <row r="33" spans="1:14" x14ac:dyDescent="0.25">
      <c r="A33" s="32" t="s">
        <v>30</v>
      </c>
      <c r="C33" s="97">
        <v>124</v>
      </c>
      <c r="E33" s="97">
        <v>124</v>
      </c>
      <c r="G33" s="97">
        <v>296</v>
      </c>
      <c r="I33" s="97">
        <v>221</v>
      </c>
      <c r="K33" s="97">
        <v>229</v>
      </c>
      <c r="M33" s="97">
        <f>VLOOKUP(A33,'2022 Units'!A:D,4,FALSE)</f>
        <v>81</v>
      </c>
    </row>
    <row r="34" spans="1:14" x14ac:dyDescent="0.25">
      <c r="A34" s="32" t="s">
        <v>31</v>
      </c>
      <c r="C34" s="97">
        <v>45</v>
      </c>
      <c r="E34" s="97">
        <v>45</v>
      </c>
      <c r="G34" s="97">
        <v>53</v>
      </c>
      <c r="I34" s="97">
        <v>40</v>
      </c>
      <c r="K34" s="97">
        <v>43</v>
      </c>
      <c r="M34" s="97">
        <f>VLOOKUP(A34,'2022 Units'!A:D,4,FALSE)</f>
        <v>33</v>
      </c>
    </row>
    <row r="35" spans="1:14" x14ac:dyDescent="0.25">
      <c r="A35" s="32" t="s">
        <v>33</v>
      </c>
      <c r="C35" s="97">
        <v>22</v>
      </c>
      <c r="E35" s="97">
        <v>22</v>
      </c>
      <c r="G35" s="97">
        <v>12</v>
      </c>
      <c r="I35" s="97">
        <v>31</v>
      </c>
      <c r="K35" s="97">
        <v>28</v>
      </c>
      <c r="M35" s="97">
        <f>VLOOKUP(A35,'2022 Units'!A:D,4,FALSE)</f>
        <v>9</v>
      </c>
    </row>
    <row r="36" spans="1:14" x14ac:dyDescent="0.25">
      <c r="A36" s="32" t="s">
        <v>34</v>
      </c>
      <c r="C36" s="97">
        <v>50</v>
      </c>
      <c r="E36" s="97">
        <v>50</v>
      </c>
      <c r="G36" s="97">
        <v>62</v>
      </c>
      <c r="I36" s="97">
        <v>60</v>
      </c>
      <c r="K36" s="97">
        <v>91</v>
      </c>
      <c r="M36" s="97">
        <f>VLOOKUP(A36,'2022 Units'!A:D,4,FALSE)</f>
        <v>80</v>
      </c>
    </row>
    <row r="37" spans="1:14" x14ac:dyDescent="0.25">
      <c r="A37" s="32" t="s">
        <v>35</v>
      </c>
      <c r="C37" s="97">
        <v>762</v>
      </c>
      <c r="E37" s="97">
        <v>762</v>
      </c>
      <c r="G37" s="97">
        <v>492</v>
      </c>
      <c r="I37" s="97">
        <v>544</v>
      </c>
      <c r="K37" s="97">
        <v>561</v>
      </c>
      <c r="M37" s="97">
        <f>VLOOKUP(A37,'2022 Units'!A:D,4,FALSE)</f>
        <v>570</v>
      </c>
    </row>
    <row r="38" spans="1:14" x14ac:dyDescent="0.25">
      <c r="A38" s="32" t="s">
        <v>36</v>
      </c>
      <c r="C38" s="97">
        <v>200</v>
      </c>
      <c r="E38" s="97">
        <v>200</v>
      </c>
      <c r="G38" s="97">
        <v>154</v>
      </c>
      <c r="I38" s="97">
        <v>124</v>
      </c>
      <c r="K38" s="97">
        <v>167</v>
      </c>
      <c r="M38" s="97">
        <f>VLOOKUP(A38,'2022 Units'!A:D,4,FALSE)</f>
        <v>179</v>
      </c>
    </row>
    <row r="39" spans="1:14" x14ac:dyDescent="0.25">
      <c r="A39" s="32" t="s">
        <v>37</v>
      </c>
      <c r="C39" s="97">
        <v>35</v>
      </c>
      <c r="E39" s="97">
        <v>35</v>
      </c>
      <c r="G39" s="97">
        <v>65</v>
      </c>
      <c r="I39" s="97">
        <v>60</v>
      </c>
      <c r="K39" s="97">
        <v>89</v>
      </c>
      <c r="M39" s="97">
        <f>VLOOKUP(A39,'2022 Units'!A:D,4,FALSE)</f>
        <v>55</v>
      </c>
    </row>
    <row r="40" spans="1:14" x14ac:dyDescent="0.25">
      <c r="A40" s="32" t="s">
        <v>38</v>
      </c>
      <c r="C40" s="97">
        <v>227</v>
      </c>
      <c r="E40" s="97">
        <v>227</v>
      </c>
      <c r="G40" s="97">
        <v>279</v>
      </c>
      <c r="I40" s="97">
        <v>226</v>
      </c>
      <c r="K40" s="97">
        <v>241</v>
      </c>
      <c r="M40" s="97">
        <f>VLOOKUP(A40,'2022 Units'!A:D,4,FALSE)</f>
        <v>248</v>
      </c>
    </row>
    <row r="41" spans="1:14" x14ac:dyDescent="0.25">
      <c r="A41" s="32" t="s">
        <v>39</v>
      </c>
      <c r="C41" s="97">
        <v>41</v>
      </c>
      <c r="E41" s="97">
        <v>41</v>
      </c>
      <c r="G41" s="97">
        <v>38</v>
      </c>
      <c r="I41" s="97">
        <v>41</v>
      </c>
      <c r="K41" s="97">
        <v>72</v>
      </c>
      <c r="M41" s="97">
        <f>VLOOKUP(A41,'2022 Units'!A:D,4,FALSE)</f>
        <v>33</v>
      </c>
    </row>
    <row r="42" spans="1:14" x14ac:dyDescent="0.25">
      <c r="A42" s="418" t="s">
        <v>40</v>
      </c>
      <c r="C42" s="97">
        <v>44</v>
      </c>
      <c r="E42" s="97">
        <v>44</v>
      </c>
      <c r="G42" s="97">
        <v>69</v>
      </c>
      <c r="I42" s="97">
        <v>59</v>
      </c>
      <c r="K42" s="97">
        <v>48</v>
      </c>
      <c r="M42" s="97">
        <f>VLOOKUP(A42,'2022 Units'!A:D,4,FALSE)</f>
        <v>59</v>
      </c>
    </row>
    <row r="43" spans="1:14" x14ac:dyDescent="0.25">
      <c r="A43" s="32" t="s">
        <v>41</v>
      </c>
      <c r="C43" s="97">
        <v>20</v>
      </c>
      <c r="E43" s="97">
        <v>20</v>
      </c>
      <c r="G43" s="97">
        <v>38</v>
      </c>
      <c r="I43" s="97">
        <v>8</v>
      </c>
      <c r="K43" s="97">
        <v>20</v>
      </c>
      <c r="M43" s="97">
        <f>VLOOKUP(A43,'2022 Units'!A:D,4,FALSE)</f>
        <v>7</v>
      </c>
    </row>
    <row r="44" spans="1:14" x14ac:dyDescent="0.25">
      <c r="A44" s="32" t="s">
        <v>42</v>
      </c>
      <c r="C44" s="97">
        <v>161</v>
      </c>
      <c r="E44" s="97">
        <v>161</v>
      </c>
      <c r="G44" s="97">
        <v>266</v>
      </c>
      <c r="I44" s="97">
        <v>97</v>
      </c>
      <c r="K44" s="97">
        <v>39</v>
      </c>
      <c r="M44" s="97">
        <f>VLOOKUP(A44,'2022 Units'!A:D,4,FALSE)</f>
        <v>134</v>
      </c>
    </row>
    <row r="45" spans="1:14" x14ac:dyDescent="0.25">
      <c r="A45" s="32" t="s">
        <v>43</v>
      </c>
      <c r="C45" s="97">
        <v>30</v>
      </c>
      <c r="E45" s="97">
        <v>30</v>
      </c>
      <c r="G45" s="97">
        <v>49</v>
      </c>
      <c r="I45" s="97">
        <v>13</v>
      </c>
      <c r="K45" s="97">
        <v>54</v>
      </c>
      <c r="M45" s="97">
        <f>VLOOKUP(A45,'2022 Units'!A:D,4,FALSE)</f>
        <v>45</v>
      </c>
    </row>
    <row r="46" spans="1:14" x14ac:dyDescent="0.25">
      <c r="A46" s="32" t="s">
        <v>44</v>
      </c>
      <c r="C46" s="97">
        <v>152</v>
      </c>
      <c r="E46" s="97">
        <v>152</v>
      </c>
      <c r="G46" s="97">
        <v>164</v>
      </c>
      <c r="I46" s="97">
        <v>153</v>
      </c>
      <c r="K46" s="97">
        <v>112</v>
      </c>
      <c r="M46" s="97">
        <f>VLOOKUP(A46,'2022 Units'!A:D,4,FALSE)</f>
        <v>90</v>
      </c>
    </row>
    <row r="47" spans="1:14" x14ac:dyDescent="0.25">
      <c r="A47" s="32" t="s">
        <v>45</v>
      </c>
      <c r="C47" s="97">
        <v>121</v>
      </c>
      <c r="E47" s="97">
        <v>121</v>
      </c>
      <c r="G47" s="97">
        <v>52</v>
      </c>
      <c r="I47" s="97">
        <v>24</v>
      </c>
      <c r="K47" s="97">
        <v>27</v>
      </c>
      <c r="M47" s="97">
        <f>VLOOKUP(A47,'2022 Units'!A:D,4,FALSE)</f>
        <v>35</v>
      </c>
    </row>
    <row r="48" spans="1:14" x14ac:dyDescent="0.25">
      <c r="A48" s="32" t="s">
        <v>46</v>
      </c>
      <c r="C48" s="275">
        <v>113</v>
      </c>
      <c r="D48" s="278"/>
      <c r="E48" s="275">
        <v>113</v>
      </c>
      <c r="F48" s="278"/>
      <c r="G48" s="275">
        <v>101</v>
      </c>
      <c r="H48" s="278"/>
      <c r="I48" s="275">
        <v>80</v>
      </c>
      <c r="J48" s="278"/>
      <c r="K48" s="275">
        <v>118</v>
      </c>
      <c r="L48" s="278"/>
      <c r="M48" s="275">
        <f>VLOOKUP(A48,'2022 Units'!A:D,4,FALSE)</f>
        <v>123</v>
      </c>
      <c r="N48" s="8"/>
    </row>
    <row r="49" spans="1:14" x14ac:dyDescent="0.25">
      <c r="A49" s="32" t="s">
        <v>47</v>
      </c>
      <c r="C49" s="275">
        <v>18</v>
      </c>
      <c r="D49" s="278"/>
      <c r="E49" s="275">
        <v>18</v>
      </c>
      <c r="F49" s="278"/>
      <c r="G49" s="275">
        <v>4</v>
      </c>
      <c r="H49" s="278"/>
      <c r="I49" s="275">
        <v>3</v>
      </c>
      <c r="J49" s="278"/>
      <c r="K49" s="275">
        <v>8</v>
      </c>
      <c r="L49" s="278"/>
      <c r="M49" s="275">
        <f>VLOOKUP(A49,'2022 Units'!A:D,4,FALSE)</f>
        <v>2</v>
      </c>
    </row>
    <row r="50" spans="1:14" x14ac:dyDescent="0.25">
      <c r="A50" s="32" t="s">
        <v>48</v>
      </c>
      <c r="C50" s="371" t="s">
        <v>410</v>
      </c>
      <c r="E50" s="371" t="s">
        <v>410</v>
      </c>
      <c r="F50" s="8"/>
      <c r="G50" s="371" t="s">
        <v>410</v>
      </c>
      <c r="H50" s="8"/>
      <c r="I50" s="371" t="s">
        <v>410</v>
      </c>
      <c r="J50" s="278"/>
      <c r="K50" s="275">
        <v>18</v>
      </c>
      <c r="L50" s="278"/>
      <c r="M50" s="275">
        <f>VLOOKUP(A50,'2022 Units'!A:D,4,FALSE)</f>
        <v>6</v>
      </c>
      <c r="N50" s="8" t="s">
        <v>405</v>
      </c>
    </row>
    <row r="51" spans="1:14" x14ac:dyDescent="0.25">
      <c r="A51" s="32" t="s">
        <v>49</v>
      </c>
      <c r="C51" s="275">
        <v>7</v>
      </c>
      <c r="D51" s="278"/>
      <c r="E51" s="275">
        <v>7</v>
      </c>
      <c r="F51" s="278"/>
      <c r="G51" s="275">
        <v>13</v>
      </c>
      <c r="H51" s="278"/>
      <c r="I51" s="275">
        <v>19</v>
      </c>
      <c r="J51" s="278"/>
      <c r="K51" s="275">
        <v>15</v>
      </c>
      <c r="L51" s="278"/>
      <c r="M51" s="275">
        <f>VLOOKUP(A51,'2022 Units'!A:D,4,FALSE)</f>
        <v>6</v>
      </c>
    </row>
    <row r="52" spans="1:14" x14ac:dyDescent="0.25">
      <c r="A52" s="32" t="s">
        <v>50</v>
      </c>
      <c r="C52" s="275">
        <v>213</v>
      </c>
      <c r="D52" s="278"/>
      <c r="E52" s="275">
        <v>213</v>
      </c>
      <c r="F52" s="278"/>
      <c r="G52" s="275">
        <v>204</v>
      </c>
      <c r="H52" s="278"/>
      <c r="I52" s="275">
        <v>192</v>
      </c>
      <c r="J52" s="278"/>
      <c r="K52" s="275">
        <v>270</v>
      </c>
      <c r="L52" s="278"/>
      <c r="M52" s="275">
        <f>VLOOKUP(A52,'2022 Units'!A:D,4,FALSE)</f>
        <v>160</v>
      </c>
    </row>
    <row r="53" spans="1:14" x14ac:dyDescent="0.25">
      <c r="A53" s="32" t="s">
        <v>51</v>
      </c>
      <c r="C53" s="97">
        <v>52</v>
      </c>
      <c r="E53" s="97">
        <v>52</v>
      </c>
      <c r="F53" s="8"/>
      <c r="G53" s="97">
        <v>58</v>
      </c>
      <c r="H53" s="8"/>
      <c r="I53" s="97">
        <v>31</v>
      </c>
      <c r="J53" s="278"/>
      <c r="K53" s="97">
        <v>85</v>
      </c>
      <c r="L53" s="278"/>
      <c r="M53" s="275">
        <f>VLOOKUP(A53,'2022 Units'!A:D,4,FALSE)</f>
        <v>50</v>
      </c>
      <c r="N53" s="8"/>
    </row>
    <row r="54" spans="1:14" x14ac:dyDescent="0.25">
      <c r="A54" s="32" t="s">
        <v>52</v>
      </c>
      <c r="C54" s="97">
        <v>2900</v>
      </c>
      <c r="E54" s="97">
        <v>2900</v>
      </c>
      <c r="G54" s="97">
        <v>2746</v>
      </c>
      <c r="I54" s="97">
        <v>2716</v>
      </c>
      <c r="K54" s="97">
        <v>3086</v>
      </c>
      <c r="M54" s="97">
        <f>VLOOKUP(A54,'2022 Units'!A:D,4,FALSE)</f>
        <v>2470</v>
      </c>
    </row>
    <row r="55" spans="1:14" x14ac:dyDescent="0.25">
      <c r="A55" s="32" t="s">
        <v>53</v>
      </c>
      <c r="C55" s="97">
        <v>47</v>
      </c>
      <c r="E55" s="97">
        <v>47</v>
      </c>
      <c r="G55" s="97">
        <v>75</v>
      </c>
      <c r="I55" s="97">
        <v>28</v>
      </c>
      <c r="K55" s="97">
        <v>49</v>
      </c>
      <c r="M55" s="97">
        <f>VLOOKUP(A55,'2022 Units'!A:D,4,FALSE)</f>
        <v>89</v>
      </c>
    </row>
    <row r="56" spans="1:14" x14ac:dyDescent="0.25">
      <c r="A56" s="32" t="s">
        <v>55</v>
      </c>
      <c r="C56" s="97">
        <v>90</v>
      </c>
      <c r="E56" s="97">
        <v>90</v>
      </c>
      <c r="G56" s="97">
        <v>108</v>
      </c>
      <c r="I56" s="97">
        <v>110</v>
      </c>
      <c r="K56" s="97">
        <v>78</v>
      </c>
      <c r="M56" s="97">
        <f>VLOOKUP(A56,'2022 Units'!A:D,4,FALSE)</f>
        <v>89</v>
      </c>
    </row>
    <row r="57" spans="1:14" x14ac:dyDescent="0.25">
      <c r="A57" s="32" t="s">
        <v>56</v>
      </c>
      <c r="C57" s="97">
        <v>20</v>
      </c>
      <c r="E57" s="97">
        <v>20</v>
      </c>
      <c r="G57" s="97">
        <v>15</v>
      </c>
      <c r="I57" s="97">
        <v>16</v>
      </c>
      <c r="K57" s="97">
        <v>29</v>
      </c>
      <c r="M57" s="97">
        <f>VLOOKUP(A57,'2022 Units'!A:D,4,FALSE)</f>
        <v>23</v>
      </c>
    </row>
    <row r="58" spans="1:14" ht="15.75" thickBot="1" x14ac:dyDescent="0.3">
      <c r="A58" s="33" t="s">
        <v>57</v>
      </c>
      <c r="C58" s="98">
        <v>111</v>
      </c>
      <c r="E58" s="98">
        <v>111</v>
      </c>
      <c r="G58" s="98">
        <v>93</v>
      </c>
      <c r="I58" s="98">
        <v>79</v>
      </c>
      <c r="K58" s="98">
        <v>58</v>
      </c>
      <c r="M58" s="98">
        <f>VLOOKUP(A58,'2022 Units'!A:D,4,FALSE)</f>
        <v>35</v>
      </c>
    </row>
    <row r="59" spans="1:14" x14ac:dyDescent="0.25">
      <c r="C59" s="11"/>
      <c r="E59" s="11"/>
      <c r="G59" s="11"/>
      <c r="I59" s="11"/>
      <c r="K59" s="11"/>
      <c r="M59" s="11"/>
    </row>
  </sheetData>
  <hyperlinks>
    <hyperlink ref="A1" location="'Tab Legend'!A1" display="Tab Legend" xr:uid="{F9749BC7-64FF-4285-9EB2-4B295EA25468}"/>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668B5-5D05-460C-BE9D-ABAD1520A430}">
  <sheetPr>
    <tabColor theme="9"/>
  </sheetPr>
  <dimension ref="A1:AF59"/>
  <sheetViews>
    <sheetView showGridLines="0" zoomScale="85" zoomScaleNormal="85" workbookViewId="0">
      <pane xSplit="1" ySplit="5" topLeftCell="Q8" activePane="bottomRight" state="frozen"/>
      <selection pane="topRight" activeCell="B1" sqref="B1"/>
      <selection pane="bottomLeft" activeCell="A6" sqref="A6"/>
      <selection pane="bottomRight" activeCell="A2" sqref="A2"/>
    </sheetView>
  </sheetViews>
  <sheetFormatPr defaultRowHeight="15" x14ac:dyDescent="0.25"/>
  <cols>
    <col min="1" max="1" width="42.28515625" bestFit="1" customWidth="1"/>
    <col min="2" max="2" width="2" bestFit="1" customWidth="1"/>
    <col min="3" max="3" width="16.140625" bestFit="1" customWidth="1"/>
    <col min="4" max="4" width="25.28515625" bestFit="1" customWidth="1"/>
    <col min="5" max="5" width="17.5703125" bestFit="1" customWidth="1"/>
    <col min="6" max="6" width="16.140625" bestFit="1" customWidth="1"/>
    <col min="7" max="7" width="2" bestFit="1" customWidth="1"/>
    <col min="8" max="8" width="16.140625" bestFit="1" customWidth="1"/>
    <col min="9" max="9" width="25.28515625" bestFit="1" customWidth="1"/>
    <col min="10" max="10" width="17.5703125" bestFit="1" customWidth="1"/>
    <col min="11" max="11" width="16.140625" bestFit="1" customWidth="1"/>
    <col min="12" max="12" width="3" bestFit="1" customWidth="1"/>
    <col min="13" max="13" width="16.140625" bestFit="1" customWidth="1"/>
    <col min="14" max="14" width="25.28515625" bestFit="1" customWidth="1"/>
    <col min="15" max="15" width="17.5703125" bestFit="1" customWidth="1"/>
    <col min="16" max="16" width="16.140625" bestFit="1" customWidth="1"/>
    <col min="17" max="17" width="3" bestFit="1" customWidth="1"/>
    <col min="18" max="18" width="16.140625" bestFit="1" customWidth="1"/>
    <col min="19" max="19" width="25.28515625" bestFit="1" customWidth="1"/>
    <col min="20" max="20" width="17.5703125" bestFit="1" customWidth="1"/>
    <col min="21" max="21" width="13.85546875" customWidth="1"/>
    <col min="22" max="22" width="2.5703125" customWidth="1"/>
    <col min="23" max="23" width="16.140625" bestFit="1" customWidth="1"/>
    <col min="24" max="24" width="25.28515625" bestFit="1" customWidth="1"/>
    <col min="25" max="25" width="17.5703125" bestFit="1" customWidth="1"/>
    <col min="26" max="26" width="13.85546875" bestFit="1" customWidth="1"/>
    <col min="27" max="27" width="2.5703125" customWidth="1"/>
    <col min="28" max="28" width="16.140625" bestFit="1" customWidth="1"/>
    <col min="29" max="29" width="25.28515625" bestFit="1" customWidth="1"/>
    <col min="30" max="30" width="17.5703125" bestFit="1" customWidth="1"/>
    <col min="31" max="31" width="13.85546875" bestFit="1" customWidth="1"/>
  </cols>
  <sheetData>
    <row r="1" spans="1:31" x14ac:dyDescent="0.25">
      <c r="A1" s="140" t="s">
        <v>298</v>
      </c>
    </row>
    <row r="2" spans="1:31" s="414" customFormat="1" x14ac:dyDescent="0.25">
      <c r="A2" s="413">
        <f>COLUMN()</f>
        <v>1</v>
      </c>
      <c r="B2" s="413">
        <f>COLUMN()</f>
        <v>2</v>
      </c>
      <c r="C2" s="413">
        <f>COLUMN()</f>
        <v>3</v>
      </c>
      <c r="D2" s="413">
        <f>COLUMN()</f>
        <v>4</v>
      </c>
      <c r="E2" s="413">
        <f>COLUMN()</f>
        <v>5</v>
      </c>
      <c r="F2" s="413">
        <f>COLUMN()</f>
        <v>6</v>
      </c>
      <c r="G2" s="413">
        <f>COLUMN()</f>
        <v>7</v>
      </c>
      <c r="H2" s="413">
        <f>COLUMN()</f>
        <v>8</v>
      </c>
      <c r="I2" s="413">
        <f>COLUMN()</f>
        <v>9</v>
      </c>
      <c r="J2" s="413">
        <f>COLUMN()</f>
        <v>10</v>
      </c>
      <c r="K2" s="413">
        <f>COLUMN()</f>
        <v>11</v>
      </c>
      <c r="L2" s="413">
        <f>COLUMN()</f>
        <v>12</v>
      </c>
      <c r="M2" s="413">
        <f>COLUMN()</f>
        <v>13</v>
      </c>
      <c r="N2" s="413">
        <f>COLUMN()</f>
        <v>14</v>
      </c>
      <c r="O2" s="413">
        <f>COLUMN()</f>
        <v>15</v>
      </c>
      <c r="P2" s="413">
        <f>COLUMN()</f>
        <v>16</v>
      </c>
      <c r="Q2" s="413">
        <f>COLUMN()</f>
        <v>17</v>
      </c>
      <c r="R2" s="413">
        <f>COLUMN()</f>
        <v>18</v>
      </c>
      <c r="S2" s="413">
        <f>COLUMN()</f>
        <v>19</v>
      </c>
      <c r="T2" s="413">
        <f>COLUMN()</f>
        <v>20</v>
      </c>
      <c r="U2" s="413">
        <f>COLUMN()</f>
        <v>21</v>
      </c>
      <c r="W2" s="413">
        <f>COLUMN()</f>
        <v>23</v>
      </c>
      <c r="X2" s="413">
        <f>COLUMN()</f>
        <v>24</v>
      </c>
      <c r="Y2" s="413">
        <f>COLUMN()</f>
        <v>25</v>
      </c>
      <c r="Z2" s="413">
        <f>COLUMN()</f>
        <v>26</v>
      </c>
      <c r="AB2" s="413">
        <f>COLUMN()</f>
        <v>28</v>
      </c>
      <c r="AC2" s="413">
        <f>COLUMN()</f>
        <v>29</v>
      </c>
      <c r="AD2" s="413">
        <f>COLUMN()</f>
        <v>30</v>
      </c>
      <c r="AE2" s="413">
        <f>COLUMN()</f>
        <v>31</v>
      </c>
    </row>
    <row r="3" spans="1:31" ht="15.75" thickBot="1" x14ac:dyDescent="0.3">
      <c r="A3" s="2"/>
      <c r="C3" s="156">
        <v>2017</v>
      </c>
      <c r="D3" s="156">
        <v>2017</v>
      </c>
      <c r="E3" s="156">
        <v>2017</v>
      </c>
      <c r="F3" s="156">
        <v>2017</v>
      </c>
      <c r="H3" s="157">
        <v>2018</v>
      </c>
      <c r="I3" s="157">
        <v>2018</v>
      </c>
      <c r="J3" s="157">
        <v>2018</v>
      </c>
      <c r="K3" s="157">
        <v>2018</v>
      </c>
      <c r="M3" s="158">
        <v>2019</v>
      </c>
      <c r="N3" s="158">
        <v>2019</v>
      </c>
      <c r="O3" s="158">
        <v>2019</v>
      </c>
      <c r="P3" s="158">
        <v>2019</v>
      </c>
      <c r="R3" s="159">
        <v>2020</v>
      </c>
      <c r="S3" s="159">
        <v>2020</v>
      </c>
      <c r="T3" s="159">
        <v>2020</v>
      </c>
      <c r="U3" s="159">
        <v>2020</v>
      </c>
      <c r="W3" s="260">
        <v>2021</v>
      </c>
      <c r="X3" s="260">
        <v>2021</v>
      </c>
      <c r="Y3" s="260">
        <v>2021</v>
      </c>
      <c r="Z3" s="260">
        <v>2021</v>
      </c>
      <c r="AB3" s="422">
        <v>2022</v>
      </c>
      <c r="AC3" s="422">
        <v>2022</v>
      </c>
      <c r="AD3" s="422">
        <v>2022</v>
      </c>
      <c r="AE3" s="422">
        <v>2022</v>
      </c>
    </row>
    <row r="4" spans="1:31" s="134" customFormat="1" x14ac:dyDescent="0.25">
      <c r="A4" s="166" t="s">
        <v>58</v>
      </c>
      <c r="C4" s="160" t="s">
        <v>262</v>
      </c>
      <c r="D4" s="161" t="s">
        <v>263</v>
      </c>
      <c r="E4" s="161" t="s">
        <v>264</v>
      </c>
      <c r="F4" s="162" t="s">
        <v>265</v>
      </c>
      <c r="H4" s="160" t="s">
        <v>262</v>
      </c>
      <c r="I4" s="161" t="s">
        <v>263</v>
      </c>
      <c r="J4" s="161" t="s">
        <v>264</v>
      </c>
      <c r="K4" s="162" t="s">
        <v>265</v>
      </c>
      <c r="M4" s="160" t="s">
        <v>262</v>
      </c>
      <c r="N4" s="161" t="s">
        <v>263</v>
      </c>
      <c r="O4" s="161" t="s">
        <v>264</v>
      </c>
      <c r="P4" s="162" t="s">
        <v>265</v>
      </c>
      <c r="R4" s="160" t="s">
        <v>262</v>
      </c>
      <c r="S4" s="161" t="s">
        <v>263</v>
      </c>
      <c r="T4" s="161" t="s">
        <v>264</v>
      </c>
      <c r="U4" s="162" t="s">
        <v>265</v>
      </c>
      <c r="W4" s="160" t="s">
        <v>262</v>
      </c>
      <c r="X4" s="161" t="s">
        <v>263</v>
      </c>
      <c r="Y4" s="161" t="s">
        <v>264</v>
      </c>
      <c r="Z4" s="162" t="s">
        <v>265</v>
      </c>
      <c r="AB4" s="160" t="s">
        <v>262</v>
      </c>
      <c r="AC4" s="161" t="s">
        <v>263</v>
      </c>
      <c r="AD4" s="161" t="s">
        <v>264</v>
      </c>
      <c r="AE4" s="162" t="s">
        <v>265</v>
      </c>
    </row>
    <row r="5" spans="1:31" s="134" customFormat="1" ht="15.75" thickBot="1" x14ac:dyDescent="0.3">
      <c r="A5" s="167"/>
      <c r="C5" s="163" t="s">
        <v>314</v>
      </c>
      <c r="D5" s="164" t="s">
        <v>345</v>
      </c>
      <c r="E5" s="164" t="s">
        <v>347</v>
      </c>
      <c r="F5" s="165" t="s">
        <v>346</v>
      </c>
      <c r="H5" s="163" t="s">
        <v>314</v>
      </c>
      <c r="I5" s="164" t="s">
        <v>345</v>
      </c>
      <c r="J5" s="164" t="s">
        <v>347</v>
      </c>
      <c r="K5" s="165" t="s">
        <v>346</v>
      </c>
      <c r="M5" s="163" t="s">
        <v>314</v>
      </c>
      <c r="N5" s="164" t="s">
        <v>345</v>
      </c>
      <c r="O5" s="164" t="s">
        <v>347</v>
      </c>
      <c r="P5" s="165" t="s">
        <v>346</v>
      </c>
      <c r="R5" s="163" t="s">
        <v>314</v>
      </c>
      <c r="S5" s="164" t="s">
        <v>345</v>
      </c>
      <c r="T5" s="164" t="s">
        <v>347</v>
      </c>
      <c r="U5" s="165" t="s">
        <v>346</v>
      </c>
      <c r="W5" s="163" t="s">
        <v>314</v>
      </c>
      <c r="X5" s="164" t="s">
        <v>345</v>
      </c>
      <c r="Y5" s="164" t="s">
        <v>347</v>
      </c>
      <c r="Z5" s="165" t="s">
        <v>346</v>
      </c>
      <c r="AB5" s="163" t="s">
        <v>314</v>
      </c>
      <c r="AC5" s="164" t="s">
        <v>345</v>
      </c>
      <c r="AD5" s="164" t="s">
        <v>347</v>
      </c>
      <c r="AE5" s="165" t="s">
        <v>346</v>
      </c>
    </row>
    <row r="6" spans="1:31" x14ac:dyDescent="0.25">
      <c r="A6" s="39" t="s">
        <v>1</v>
      </c>
      <c r="C6" s="87">
        <v>13855707.51</v>
      </c>
      <c r="D6" s="88">
        <v>47083743.5</v>
      </c>
      <c r="E6" s="88">
        <v>36212393.670000002</v>
      </c>
      <c r="F6" s="89">
        <v>12621627.4</v>
      </c>
      <c r="H6" s="87">
        <v>7358652.7400000002</v>
      </c>
      <c r="I6" s="88">
        <v>43588038.630000003</v>
      </c>
      <c r="J6" s="88">
        <v>38739420.899999999</v>
      </c>
      <c r="K6" s="89">
        <v>13424525.85</v>
      </c>
      <c r="M6" s="87">
        <v>1544290.5</v>
      </c>
      <c r="N6" s="88">
        <v>73913963.590000004</v>
      </c>
      <c r="O6" s="88">
        <v>52770678.980000004</v>
      </c>
      <c r="P6" s="89">
        <v>16731712.670000002</v>
      </c>
      <c r="R6" s="87">
        <v>1262029.8700000001</v>
      </c>
      <c r="S6" s="88">
        <v>47007199.689999998</v>
      </c>
      <c r="T6" s="88">
        <v>46926768.640000001</v>
      </c>
      <c r="U6" s="89">
        <v>16061339.779999999</v>
      </c>
      <c r="W6" s="87">
        <v>7967810</v>
      </c>
      <c r="X6" s="88">
        <v>47453203</v>
      </c>
      <c r="Y6" s="88">
        <v>63626126</v>
      </c>
      <c r="Z6" s="89">
        <v>12792976</v>
      </c>
      <c r="AB6" s="87">
        <v>1873384.72</v>
      </c>
      <c r="AC6" s="88">
        <v>49474933.170000002</v>
      </c>
      <c r="AD6" s="88">
        <v>53734260.57</v>
      </c>
      <c r="AE6" s="89">
        <v>2326937.66</v>
      </c>
    </row>
    <row r="7" spans="1:31" x14ac:dyDescent="0.25">
      <c r="A7" s="32" t="s">
        <v>2</v>
      </c>
      <c r="C7" s="78">
        <v>64900</v>
      </c>
      <c r="D7" s="75">
        <v>1917510</v>
      </c>
      <c r="E7" s="75">
        <v>254467</v>
      </c>
      <c r="F7" s="79">
        <v>203804</v>
      </c>
      <c r="H7" s="78">
        <v>451</v>
      </c>
      <c r="I7" s="75">
        <v>3526224</v>
      </c>
      <c r="J7" s="75">
        <v>402401</v>
      </c>
      <c r="K7" s="79">
        <v>42688</v>
      </c>
      <c r="M7" s="78">
        <v>220664.75</v>
      </c>
      <c r="N7" s="75">
        <v>4036722.02</v>
      </c>
      <c r="O7" s="75">
        <v>413277.92</v>
      </c>
      <c r="P7" s="79">
        <v>47151.37</v>
      </c>
      <c r="R7" s="78">
        <v>68057.95</v>
      </c>
      <c r="S7" s="75">
        <v>2424093.9900000002</v>
      </c>
      <c r="T7" s="75">
        <v>608135.34000000102</v>
      </c>
      <c r="U7" s="79">
        <v>302112.03000000003</v>
      </c>
      <c r="W7" s="348">
        <v>935610.4999999993</v>
      </c>
      <c r="X7" s="349">
        <v>3979848.6099999989</v>
      </c>
      <c r="Y7" s="349">
        <v>703092.33999999985</v>
      </c>
      <c r="Z7" s="350">
        <v>89850.010000000708</v>
      </c>
      <c r="AB7" s="348">
        <v>2707919.72</v>
      </c>
      <c r="AC7" s="349">
        <v>3500019.61</v>
      </c>
      <c r="AD7" s="349">
        <v>965019.84000000102</v>
      </c>
      <c r="AE7" s="350">
        <v>29028.909999999501</v>
      </c>
    </row>
    <row r="8" spans="1:31" x14ac:dyDescent="0.25">
      <c r="A8" s="32" t="s">
        <v>3</v>
      </c>
      <c r="C8" s="80">
        <v>0</v>
      </c>
      <c r="D8" s="76">
        <v>268568.34000000003</v>
      </c>
      <c r="E8" s="76">
        <v>0</v>
      </c>
      <c r="F8" s="81">
        <v>5652.5</v>
      </c>
      <c r="H8" s="80">
        <v>0</v>
      </c>
      <c r="I8" s="76">
        <v>383778.42</v>
      </c>
      <c r="J8" s="76">
        <v>16800</v>
      </c>
      <c r="K8" s="81">
        <v>21062</v>
      </c>
      <c r="M8" s="80">
        <v>0</v>
      </c>
      <c r="N8" s="76">
        <v>89182.2</v>
      </c>
      <c r="O8" s="76">
        <v>74692</v>
      </c>
      <c r="P8" s="81">
        <v>15118.61</v>
      </c>
      <c r="R8" s="80">
        <v>0</v>
      </c>
      <c r="S8" s="76">
        <v>76096.800000000003</v>
      </c>
      <c r="T8" s="76">
        <v>7731.42</v>
      </c>
      <c r="U8" s="81">
        <v>29820.560000000001</v>
      </c>
      <c r="W8" s="82">
        <v>0</v>
      </c>
      <c r="X8" s="77">
        <v>192585.44</v>
      </c>
      <c r="Y8" s="77">
        <v>0</v>
      </c>
      <c r="Z8" s="83">
        <v>465.32</v>
      </c>
      <c r="AB8" s="82">
        <v>0</v>
      </c>
      <c r="AC8" s="77">
        <v>141754.25</v>
      </c>
      <c r="AD8" s="77">
        <v>14550</v>
      </c>
      <c r="AE8" s="83">
        <v>0</v>
      </c>
    </row>
    <row r="9" spans="1:31" x14ac:dyDescent="0.25">
      <c r="A9" s="32" t="s">
        <v>4</v>
      </c>
      <c r="C9" s="78">
        <v>215025</v>
      </c>
      <c r="D9" s="75">
        <v>2077654</v>
      </c>
      <c r="E9" s="75">
        <v>985822</v>
      </c>
      <c r="F9" s="79">
        <v>372618</v>
      </c>
      <c r="H9" s="78">
        <v>621956</v>
      </c>
      <c r="I9" s="75">
        <v>2268677</v>
      </c>
      <c r="J9" s="75">
        <v>731696</v>
      </c>
      <c r="K9" s="79">
        <v>274283</v>
      </c>
      <c r="M9" s="78">
        <v>80682</v>
      </c>
      <c r="N9" s="75">
        <v>2742059</v>
      </c>
      <c r="O9" s="75">
        <v>1527895</v>
      </c>
      <c r="P9" s="79">
        <v>292140</v>
      </c>
      <c r="R9" s="78">
        <v>31673</v>
      </c>
      <c r="S9" s="75">
        <v>2750320</v>
      </c>
      <c r="T9" s="75">
        <v>1142633</v>
      </c>
      <c r="U9" s="79">
        <v>461569</v>
      </c>
      <c r="W9" s="348">
        <v>293230</v>
      </c>
      <c r="X9" s="349">
        <v>2331237</v>
      </c>
      <c r="Y9" s="349">
        <v>1263424</v>
      </c>
      <c r="Z9" s="350">
        <v>181828</v>
      </c>
      <c r="AB9" s="348">
        <v>405884</v>
      </c>
      <c r="AC9" s="349">
        <v>3059951</v>
      </c>
      <c r="AD9" s="349">
        <v>1783108</v>
      </c>
      <c r="AE9" s="350">
        <v>191411</v>
      </c>
    </row>
    <row r="10" spans="1:31" x14ac:dyDescent="0.25">
      <c r="A10" s="32" t="s">
        <v>6</v>
      </c>
      <c r="C10" s="78">
        <v>32021</v>
      </c>
      <c r="D10" s="75">
        <v>1228111.77</v>
      </c>
      <c r="E10" s="75">
        <v>1992454.85</v>
      </c>
      <c r="F10" s="79">
        <v>596855.44999999995</v>
      </c>
      <c r="H10" s="78">
        <v>281625.99</v>
      </c>
      <c r="I10" s="75">
        <v>2095669.03</v>
      </c>
      <c r="J10" s="75">
        <v>1444131.94</v>
      </c>
      <c r="K10" s="79">
        <v>611727.89</v>
      </c>
      <c r="M10" s="78">
        <v>51680.47</v>
      </c>
      <c r="N10" s="75">
        <v>2227946.29</v>
      </c>
      <c r="O10" s="75">
        <v>1563463.69</v>
      </c>
      <c r="P10" s="79">
        <v>509429.07</v>
      </c>
      <c r="R10" s="78">
        <v>104072.71</v>
      </c>
      <c r="S10" s="75">
        <v>1790707.49</v>
      </c>
      <c r="T10" s="75">
        <v>1325039.8999999999</v>
      </c>
      <c r="U10" s="79">
        <v>761551.91</v>
      </c>
      <c r="W10" s="348">
        <v>241483.9</v>
      </c>
      <c r="X10" s="349">
        <v>3267459.33</v>
      </c>
      <c r="Y10" s="349">
        <v>1303662.8999999999</v>
      </c>
      <c r="Z10" s="350">
        <v>557663.35</v>
      </c>
      <c r="AB10" s="348">
        <v>606424.6</v>
      </c>
      <c r="AC10" s="349">
        <v>1375540.94</v>
      </c>
      <c r="AD10" s="349">
        <v>1000943.1</v>
      </c>
      <c r="AE10" s="350">
        <v>590911.42000000004</v>
      </c>
    </row>
    <row r="11" spans="1:31" x14ac:dyDescent="0.25">
      <c r="A11" s="32" t="s">
        <v>7</v>
      </c>
      <c r="C11" s="82">
        <v>734066.96</v>
      </c>
      <c r="D11" s="77">
        <v>1294593.8800000008</v>
      </c>
      <c r="E11" s="77">
        <v>676459.71999999916</v>
      </c>
      <c r="F11" s="83">
        <v>197168.02000000011</v>
      </c>
      <c r="H11" s="82">
        <v>522958.56999999937</v>
      </c>
      <c r="I11" s="77">
        <v>3479750.8800000008</v>
      </c>
      <c r="J11" s="77">
        <v>1736790.5600000017</v>
      </c>
      <c r="K11" s="83">
        <v>297081.70999999961</v>
      </c>
      <c r="M11" s="82">
        <v>2178668.44</v>
      </c>
      <c r="N11" s="77">
        <v>1713378.8900000004</v>
      </c>
      <c r="O11" s="77">
        <v>1300891.9099999992</v>
      </c>
      <c r="P11" s="83">
        <v>377423.78999999899</v>
      </c>
      <c r="R11" s="82">
        <v>1392364.01</v>
      </c>
      <c r="S11" s="77">
        <v>2180569.0699999998</v>
      </c>
      <c r="T11" s="77">
        <v>1584853.39</v>
      </c>
      <c r="U11" s="83">
        <v>479724.97</v>
      </c>
      <c r="W11" s="82">
        <v>80636.549999995623</v>
      </c>
      <c r="X11" s="77">
        <v>3292643.1699999981</v>
      </c>
      <c r="Y11" s="77">
        <v>1296306.3099999987</v>
      </c>
      <c r="Z11" s="83">
        <v>325814.02000000014</v>
      </c>
      <c r="AB11" s="82">
        <v>4612820.92</v>
      </c>
      <c r="AC11" s="77">
        <v>1995158.2</v>
      </c>
      <c r="AD11" s="77">
        <v>1408301.8</v>
      </c>
      <c r="AE11" s="83">
        <v>6.9849193096160899E-10</v>
      </c>
    </row>
    <row r="12" spans="1:31" x14ac:dyDescent="0.25">
      <c r="A12" s="32" t="s">
        <v>8</v>
      </c>
      <c r="C12" s="78">
        <v>19129.349999999999</v>
      </c>
      <c r="D12" s="75">
        <v>199766.39</v>
      </c>
      <c r="E12" s="75">
        <v>137377.54</v>
      </c>
      <c r="F12" s="79">
        <v>69957.72</v>
      </c>
      <c r="H12" s="78">
        <v>40751.67</v>
      </c>
      <c r="I12" s="75">
        <v>194152.57</v>
      </c>
      <c r="J12" s="75">
        <v>168726.03000000003</v>
      </c>
      <c r="K12" s="79">
        <v>33928.230000000003</v>
      </c>
      <c r="M12" s="78">
        <v>805688.72</v>
      </c>
      <c r="N12" s="75">
        <v>159940.94</v>
      </c>
      <c r="O12" s="75">
        <v>127568.2</v>
      </c>
      <c r="P12" s="79">
        <v>101310.96</v>
      </c>
      <c r="R12" s="78">
        <v>0</v>
      </c>
      <c r="S12" s="75">
        <v>196868.53</v>
      </c>
      <c r="T12" s="75">
        <v>88958</v>
      </c>
      <c r="U12" s="79">
        <v>37685.660000000003</v>
      </c>
      <c r="W12" s="348">
        <v>0</v>
      </c>
      <c r="X12" s="349">
        <v>268737.81</v>
      </c>
      <c r="Y12" s="349">
        <v>13848.66</v>
      </c>
      <c r="Z12" s="350">
        <v>25825.1</v>
      </c>
      <c r="AB12" s="348">
        <v>-251750.39999999999</v>
      </c>
      <c r="AC12" s="349">
        <v>430648.48</v>
      </c>
      <c r="AD12" s="349">
        <v>44606.879999999997</v>
      </c>
      <c r="AE12" s="350">
        <v>79553.91</v>
      </c>
    </row>
    <row r="13" spans="1:31" x14ac:dyDescent="0.25">
      <c r="A13" s="32" t="s">
        <v>9</v>
      </c>
      <c r="C13" s="78"/>
      <c r="D13" s="75">
        <v>4389</v>
      </c>
      <c r="E13" s="75"/>
      <c r="F13" s="79">
        <v>19668</v>
      </c>
      <c r="H13" s="78">
        <v>53000</v>
      </c>
      <c r="I13" s="75">
        <v>45939.66</v>
      </c>
      <c r="J13" s="75">
        <v>5277.56</v>
      </c>
      <c r="K13" s="79">
        <v>10866.47</v>
      </c>
      <c r="M13" s="78">
        <v>0</v>
      </c>
      <c r="N13" s="75">
        <v>72962</v>
      </c>
      <c r="O13" s="75">
        <v>7705</v>
      </c>
      <c r="P13" s="79">
        <v>0</v>
      </c>
      <c r="R13" s="78">
        <v>19499.259999999998</v>
      </c>
      <c r="S13" s="75">
        <v>55377.22</v>
      </c>
      <c r="T13" s="75">
        <v>14513.99</v>
      </c>
      <c r="U13" s="79">
        <v>3126.98</v>
      </c>
      <c r="W13" s="348">
        <v>28285</v>
      </c>
      <c r="X13" s="349">
        <v>105343</v>
      </c>
      <c r="Y13" s="349">
        <v>0</v>
      </c>
      <c r="Z13" s="350">
        <v>4250</v>
      </c>
      <c r="AB13" s="348">
        <v>40235</v>
      </c>
      <c r="AC13" s="349">
        <v>21624</v>
      </c>
      <c r="AD13" s="349">
        <v>0</v>
      </c>
      <c r="AE13" s="350">
        <v>1362</v>
      </c>
    </row>
    <row r="14" spans="1:31" x14ac:dyDescent="0.25">
      <c r="A14" s="32" t="s">
        <v>10</v>
      </c>
      <c r="C14" s="78">
        <v>1555000</v>
      </c>
      <c r="D14" s="75">
        <v>0</v>
      </c>
      <c r="E14" s="75">
        <v>35940</v>
      </c>
      <c r="F14" s="79">
        <v>15500</v>
      </c>
      <c r="H14" s="78">
        <v>935</v>
      </c>
      <c r="I14" s="75">
        <v>47975</v>
      </c>
      <c r="J14" s="75">
        <v>91267</v>
      </c>
      <c r="K14" s="79">
        <v>17551.77</v>
      </c>
      <c r="M14" s="78">
        <v>40677</v>
      </c>
      <c r="N14" s="75">
        <v>2500</v>
      </c>
      <c r="O14" s="75">
        <v>68080</v>
      </c>
      <c r="P14" s="79">
        <v>16372</v>
      </c>
      <c r="R14" s="78">
        <v>0</v>
      </c>
      <c r="S14" s="75">
        <v>24541</v>
      </c>
      <c r="T14" s="75">
        <v>159101</v>
      </c>
      <c r="U14" s="79">
        <v>8943</v>
      </c>
      <c r="W14" s="348">
        <v>0</v>
      </c>
      <c r="X14" s="349">
        <v>31527.52</v>
      </c>
      <c r="Y14" s="349">
        <v>97204.59</v>
      </c>
      <c r="Z14" s="350">
        <v>12092.51</v>
      </c>
      <c r="AB14" s="348">
        <v>0</v>
      </c>
      <c r="AC14" s="349">
        <v>24673.52</v>
      </c>
      <c r="AD14" s="349">
        <v>138833</v>
      </c>
      <c r="AE14" s="350">
        <v>13329</v>
      </c>
    </row>
    <row r="15" spans="1:31" x14ac:dyDescent="0.25">
      <c r="A15" s="32" t="s">
        <v>11</v>
      </c>
      <c r="C15" s="80">
        <v>0</v>
      </c>
      <c r="D15" s="76">
        <v>46121.56</v>
      </c>
      <c r="E15" s="76">
        <v>157427.19</v>
      </c>
      <c r="F15" s="81">
        <v>37450.629999999997</v>
      </c>
      <c r="H15" s="80">
        <v>0</v>
      </c>
      <c r="I15" s="76">
        <v>49147.46</v>
      </c>
      <c r="J15" s="76">
        <v>386966.94</v>
      </c>
      <c r="K15" s="81">
        <v>92436.87</v>
      </c>
      <c r="M15" s="80">
        <v>0</v>
      </c>
      <c r="N15" s="76">
        <v>50331.53</v>
      </c>
      <c r="O15" s="76">
        <v>247860.96</v>
      </c>
      <c r="P15" s="81">
        <v>42218.95</v>
      </c>
      <c r="R15" s="80">
        <v>0</v>
      </c>
      <c r="S15" s="76">
        <v>97342.33</v>
      </c>
      <c r="T15" s="76">
        <v>273366.25</v>
      </c>
      <c r="U15" s="81">
        <v>70882.929999999993</v>
      </c>
      <c r="W15" s="82">
        <v>0</v>
      </c>
      <c r="X15" s="77">
        <v>161245.92000000001</v>
      </c>
      <c r="Y15" s="77">
        <v>149833.94</v>
      </c>
      <c r="Z15" s="83">
        <v>0</v>
      </c>
      <c r="AB15" s="82">
        <v>0</v>
      </c>
      <c r="AC15" s="77">
        <v>213593.42</v>
      </c>
      <c r="AD15" s="77">
        <v>748960.47</v>
      </c>
      <c r="AE15" s="83">
        <v>80066.559999999998</v>
      </c>
    </row>
    <row r="16" spans="1:31" x14ac:dyDescent="0.25">
      <c r="A16" s="32" t="s">
        <v>14</v>
      </c>
      <c r="C16" s="78">
        <v>3741665.7400000012</v>
      </c>
      <c r="D16" s="75">
        <v>6065310.5899999999</v>
      </c>
      <c r="E16" s="75">
        <v>3741665.7400000012</v>
      </c>
      <c r="F16" s="79">
        <v>1265119.31</v>
      </c>
      <c r="H16" s="78">
        <v>2846261.0399999991</v>
      </c>
      <c r="I16" s="75">
        <v>7343284.8544000015</v>
      </c>
      <c r="J16" s="75">
        <v>2846261.0399999991</v>
      </c>
      <c r="K16" s="79">
        <v>1588933.6199999996</v>
      </c>
      <c r="M16" s="78">
        <v>11251886.199999997</v>
      </c>
      <c r="N16" s="75">
        <v>6787100.1600000029</v>
      </c>
      <c r="O16" s="75">
        <v>11251886.199999997</v>
      </c>
      <c r="P16" s="79">
        <v>1089038.0099999993</v>
      </c>
      <c r="R16" s="78">
        <v>2671998.06</v>
      </c>
      <c r="S16" s="75">
        <v>8897823.2899999991</v>
      </c>
      <c r="T16" s="75">
        <v>6840211.29</v>
      </c>
      <c r="U16" s="79">
        <v>1287322.22</v>
      </c>
      <c r="W16" s="348">
        <v>5703222.0999999959</v>
      </c>
      <c r="X16" s="349">
        <v>8275332.2200000016</v>
      </c>
      <c r="Y16" s="349">
        <v>8412371.8300000001</v>
      </c>
      <c r="Z16" s="350">
        <v>1171323.6099999985</v>
      </c>
      <c r="AB16" s="348">
        <v>2299674.15</v>
      </c>
      <c r="AC16" s="349">
        <v>12378908.51</v>
      </c>
      <c r="AD16" s="349">
        <v>6629331.6399999997</v>
      </c>
      <c r="AE16" s="350">
        <v>907435.58000000275</v>
      </c>
    </row>
    <row r="17" spans="1:32" x14ac:dyDescent="0.25">
      <c r="A17" s="32" t="s">
        <v>424</v>
      </c>
      <c r="C17" s="78">
        <v>2824647.87</v>
      </c>
      <c r="D17" s="75">
        <v>7560252.799999998</v>
      </c>
      <c r="E17" s="75">
        <v>6263176.4699999997</v>
      </c>
      <c r="F17" s="79">
        <v>1869425.64</v>
      </c>
      <c r="H17" s="78">
        <v>7664</v>
      </c>
      <c r="I17" s="75">
        <v>7660122.7400000021</v>
      </c>
      <c r="J17" s="75">
        <v>6630968.2400000002</v>
      </c>
      <c r="K17" s="79">
        <v>1689895.1</v>
      </c>
      <c r="M17" s="78">
        <v>4725</v>
      </c>
      <c r="N17" s="75">
        <v>8021097.0499999989</v>
      </c>
      <c r="O17" s="75">
        <v>6783394.3900000006</v>
      </c>
      <c r="P17" s="79">
        <v>1839013.25</v>
      </c>
      <c r="R17" s="78">
        <v>143830</v>
      </c>
      <c r="S17" s="75">
        <v>6940789</v>
      </c>
      <c r="T17" s="75">
        <v>6272340</v>
      </c>
      <c r="U17" s="79">
        <v>1268494</v>
      </c>
      <c r="W17" s="78">
        <v>180365.84</v>
      </c>
      <c r="X17" s="75">
        <v>8338542.8800000008</v>
      </c>
      <c r="Y17" s="75">
        <v>6974414.0299999993</v>
      </c>
      <c r="Z17" s="79">
        <v>1117138.31</v>
      </c>
      <c r="AB17" s="78">
        <v>517815.16</v>
      </c>
      <c r="AC17" s="75">
        <v>9513671.2300000004</v>
      </c>
      <c r="AD17" s="75">
        <v>8050833.9299999997</v>
      </c>
      <c r="AE17" s="79">
        <v>1232510.95</v>
      </c>
    </row>
    <row r="18" spans="1:32" x14ac:dyDescent="0.25">
      <c r="A18" s="32" t="s">
        <v>17</v>
      </c>
      <c r="C18" s="78">
        <v>40036.18</v>
      </c>
      <c r="D18" s="75">
        <v>1549041.19</v>
      </c>
      <c r="E18" s="75">
        <v>1001708.4999999998</v>
      </c>
      <c r="F18" s="79">
        <v>1055192.6100000008</v>
      </c>
      <c r="H18" s="78">
        <v>45880.26</v>
      </c>
      <c r="I18" s="75">
        <v>2391817.3900000006</v>
      </c>
      <c r="J18" s="75">
        <v>1366930.8099999998</v>
      </c>
      <c r="K18" s="79">
        <v>1126461.2300000002</v>
      </c>
      <c r="M18" s="78">
        <v>145106.51000000004</v>
      </c>
      <c r="N18" s="75">
        <v>2554622.3599999985</v>
      </c>
      <c r="O18" s="75">
        <v>1254244.8300000008</v>
      </c>
      <c r="P18" s="79">
        <v>1328337.6400000087</v>
      </c>
      <c r="R18" s="78">
        <v>114128</v>
      </c>
      <c r="S18" s="75">
        <v>2779329</v>
      </c>
      <c r="T18" s="75">
        <v>1218895</v>
      </c>
      <c r="U18" s="79">
        <v>1350802</v>
      </c>
      <c r="W18" s="348">
        <v>194780.73</v>
      </c>
      <c r="X18" s="349">
        <v>3990081.3</v>
      </c>
      <c r="Y18" s="349">
        <v>2166698.87</v>
      </c>
      <c r="Z18" s="350">
        <v>1518301.6400000001</v>
      </c>
      <c r="AB18" s="348">
        <v>69402.87</v>
      </c>
      <c r="AC18" s="349">
        <v>3438293.4</v>
      </c>
      <c r="AD18" s="349">
        <v>1669999.89</v>
      </c>
      <c r="AE18" s="350">
        <v>1787668.03</v>
      </c>
    </row>
    <row r="19" spans="1:32" x14ac:dyDescent="0.25">
      <c r="A19" s="32" t="s">
        <v>118</v>
      </c>
      <c r="C19" s="78">
        <v>601896</v>
      </c>
      <c r="D19" s="75">
        <v>6139681</v>
      </c>
      <c r="E19" s="75">
        <v>2248524</v>
      </c>
      <c r="F19" s="79">
        <v>612469</v>
      </c>
      <c r="H19" s="78">
        <v>0</v>
      </c>
      <c r="I19" s="75">
        <v>6021840.8499999996</v>
      </c>
      <c r="J19" s="75">
        <v>2551668.86</v>
      </c>
      <c r="K19" s="79">
        <v>647667.25</v>
      </c>
      <c r="M19" s="78">
        <v>0</v>
      </c>
      <c r="N19" s="75">
        <v>5537746.4700000016</v>
      </c>
      <c r="O19" s="75">
        <v>2794114.17</v>
      </c>
      <c r="P19" s="79">
        <v>577763.98</v>
      </c>
      <c r="R19" s="78">
        <v>0</v>
      </c>
      <c r="S19" s="75">
        <v>3151708</v>
      </c>
      <c r="T19" s="75">
        <v>1754112.6</v>
      </c>
      <c r="U19" s="79">
        <v>1045035</v>
      </c>
      <c r="W19" s="348">
        <v>0</v>
      </c>
      <c r="X19" s="349">
        <v>1934648.01</v>
      </c>
      <c r="Y19" s="349">
        <v>1829226.59</v>
      </c>
      <c r="Z19" s="350">
        <v>769518.87000000011</v>
      </c>
      <c r="AB19" s="348">
        <v>0</v>
      </c>
      <c r="AC19" s="349">
        <v>2600205.23</v>
      </c>
      <c r="AD19" s="349">
        <v>2484017.08</v>
      </c>
      <c r="AE19" s="350">
        <v>907961.36</v>
      </c>
    </row>
    <row r="20" spans="1:32" x14ac:dyDescent="0.25">
      <c r="A20" s="32" t="s">
        <v>12</v>
      </c>
      <c r="C20" s="78">
        <v>0</v>
      </c>
      <c r="D20" s="75">
        <v>1812166.43</v>
      </c>
      <c r="E20" s="75">
        <v>211989.91</v>
      </c>
      <c r="F20" s="79">
        <v>138063.49</v>
      </c>
      <c r="H20" s="78">
        <v>0</v>
      </c>
      <c r="I20" s="75">
        <v>1497559.01</v>
      </c>
      <c r="J20" s="75">
        <v>98643.19</v>
      </c>
      <c r="K20" s="79">
        <v>230553.78</v>
      </c>
      <c r="M20" s="78">
        <v>0</v>
      </c>
      <c r="N20" s="75">
        <v>1541616</v>
      </c>
      <c r="O20" s="75">
        <v>91681.52</v>
      </c>
      <c r="P20" s="79">
        <v>125388.36</v>
      </c>
      <c r="R20" s="78">
        <v>0</v>
      </c>
      <c r="S20" s="75">
        <v>1839844</v>
      </c>
      <c r="T20" s="75">
        <v>449663</v>
      </c>
      <c r="U20" s="79">
        <v>4815</v>
      </c>
      <c r="W20" s="348">
        <v>35475</v>
      </c>
      <c r="X20" s="349">
        <v>1478692.58</v>
      </c>
      <c r="Y20" s="349">
        <v>203076.87</v>
      </c>
      <c r="Z20" s="350">
        <v>77229.55</v>
      </c>
      <c r="AB20" s="348">
        <v>111171.74</v>
      </c>
      <c r="AC20" s="349">
        <v>1981304</v>
      </c>
      <c r="AD20" s="349">
        <v>465841.41</v>
      </c>
      <c r="AE20" s="350">
        <v>191459.25999999998</v>
      </c>
    </row>
    <row r="21" spans="1:32" x14ac:dyDescent="0.25">
      <c r="A21" s="32" t="s">
        <v>13</v>
      </c>
      <c r="C21" s="78">
        <v>10591</v>
      </c>
      <c r="D21" s="75">
        <v>470967</v>
      </c>
      <c r="E21" s="75">
        <v>407574</v>
      </c>
      <c r="F21" s="79">
        <v>399504.82999999996</v>
      </c>
      <c r="H21" s="78">
        <v>0</v>
      </c>
      <c r="I21" s="75">
        <v>496747.48</v>
      </c>
      <c r="J21" s="75">
        <v>384832.29</v>
      </c>
      <c r="K21" s="79">
        <v>279239.43</v>
      </c>
      <c r="M21" s="78">
        <v>0</v>
      </c>
      <c r="N21" s="75">
        <v>1131577.19</v>
      </c>
      <c r="O21" s="75">
        <v>1263628.93</v>
      </c>
      <c r="P21" s="79">
        <v>332790.44</v>
      </c>
      <c r="R21" s="78">
        <v>0</v>
      </c>
      <c r="S21" s="75">
        <v>1087496.25</v>
      </c>
      <c r="T21" s="75">
        <v>733054.47</v>
      </c>
      <c r="U21" s="79">
        <v>253035.31</v>
      </c>
      <c r="W21" s="348">
        <v>0</v>
      </c>
      <c r="X21" s="349">
        <v>1041566.67</v>
      </c>
      <c r="Y21" s="349">
        <v>1035110.57</v>
      </c>
      <c r="Z21" s="350">
        <v>512927.24</v>
      </c>
      <c r="AB21" s="348">
        <v>0</v>
      </c>
      <c r="AC21" s="349">
        <v>609011.27</v>
      </c>
      <c r="AD21" s="349">
        <v>638245.53</v>
      </c>
      <c r="AE21" s="350">
        <v>170529.29</v>
      </c>
    </row>
    <row r="22" spans="1:32" x14ac:dyDescent="0.25">
      <c r="A22" s="32" t="s">
        <v>19</v>
      </c>
      <c r="C22" s="78">
        <v>0</v>
      </c>
      <c r="D22" s="75">
        <v>997931.16</v>
      </c>
      <c r="E22" s="75">
        <v>499372.64</v>
      </c>
      <c r="F22" s="79">
        <v>462348.03</v>
      </c>
      <c r="H22" s="78">
        <v>0</v>
      </c>
      <c r="I22" s="75">
        <v>362125.82</v>
      </c>
      <c r="J22" s="75">
        <v>1497584.19</v>
      </c>
      <c r="K22" s="79">
        <v>374738.14</v>
      </c>
      <c r="M22" s="78">
        <v>0</v>
      </c>
      <c r="N22" s="75">
        <v>666193.18000000005</v>
      </c>
      <c r="O22" s="75">
        <v>1214924.69</v>
      </c>
      <c r="P22" s="79">
        <v>425029.72</v>
      </c>
      <c r="R22" s="78">
        <v>0</v>
      </c>
      <c r="S22" s="75">
        <v>683793.45000000298</v>
      </c>
      <c r="T22" s="75">
        <v>956175.67</v>
      </c>
      <c r="U22" s="79">
        <v>439363.67</v>
      </c>
      <c r="W22" s="348">
        <v>0</v>
      </c>
      <c r="X22" s="349">
        <v>752175.21</v>
      </c>
      <c r="Y22" s="349">
        <v>1218579.3899999999</v>
      </c>
      <c r="Z22" s="350">
        <v>478036.82</v>
      </c>
      <c r="AB22" s="348">
        <v>0</v>
      </c>
      <c r="AC22" s="349">
        <v>986988.14</v>
      </c>
      <c r="AD22" s="349">
        <v>1839235.19</v>
      </c>
      <c r="AE22" s="350">
        <v>253542.50999999998</v>
      </c>
    </row>
    <row r="23" spans="1:32" x14ac:dyDescent="0.25">
      <c r="A23" s="32" t="s">
        <v>20</v>
      </c>
      <c r="C23" s="80">
        <v>34694.92</v>
      </c>
      <c r="D23" s="76">
        <v>461590.19</v>
      </c>
      <c r="E23" s="76">
        <v>519430.26</v>
      </c>
      <c r="F23" s="81">
        <v>107824.07</v>
      </c>
      <c r="H23" s="80">
        <v>21739.200000000001</v>
      </c>
      <c r="I23" s="76">
        <v>530251.33000000007</v>
      </c>
      <c r="J23" s="76">
        <v>305727.40999999997</v>
      </c>
      <c r="K23" s="81">
        <v>246909.5</v>
      </c>
      <c r="M23" s="80">
        <v>17480.240000000002</v>
      </c>
      <c r="N23" s="76">
        <v>494791.13</v>
      </c>
      <c r="O23" s="76">
        <v>415768.22</v>
      </c>
      <c r="P23" s="81">
        <v>375265.96</v>
      </c>
      <c r="R23" s="80">
        <v>227076.51</v>
      </c>
      <c r="S23" s="76">
        <v>283462.63</v>
      </c>
      <c r="T23" s="76">
        <v>305449.84999999998</v>
      </c>
      <c r="U23" s="81">
        <v>263600.64000000001</v>
      </c>
      <c r="W23" s="82">
        <v>1886.65</v>
      </c>
      <c r="X23" s="77">
        <v>528350.88</v>
      </c>
      <c r="Y23" s="77">
        <v>407561.33</v>
      </c>
      <c r="Z23" s="83">
        <v>99549.74</v>
      </c>
      <c r="AB23" s="82">
        <v>0</v>
      </c>
      <c r="AC23" s="77">
        <v>527169</v>
      </c>
      <c r="AD23" s="77">
        <v>374144</v>
      </c>
      <c r="AE23" s="83">
        <v>397955</v>
      </c>
    </row>
    <row r="24" spans="1:32" x14ac:dyDescent="0.25">
      <c r="A24" s="32" t="s">
        <v>21</v>
      </c>
      <c r="C24" s="78">
        <v>0</v>
      </c>
      <c r="D24" s="75">
        <v>29079.13</v>
      </c>
      <c r="E24" s="75">
        <v>33579</v>
      </c>
      <c r="F24" s="79">
        <v>76933.679999999993</v>
      </c>
      <c r="H24" s="78">
        <v>0</v>
      </c>
      <c r="I24" s="75">
        <v>59755.41</v>
      </c>
      <c r="J24" s="75">
        <v>61821.45</v>
      </c>
      <c r="K24" s="79">
        <v>0</v>
      </c>
      <c r="M24" s="78">
        <v>0</v>
      </c>
      <c r="N24" s="75">
        <v>6814.15</v>
      </c>
      <c r="O24" s="75">
        <v>37044</v>
      </c>
      <c r="P24" s="79">
        <v>65169.700000000004</v>
      </c>
      <c r="R24" s="78">
        <v>0</v>
      </c>
      <c r="S24" s="75">
        <v>31254</v>
      </c>
      <c r="T24" s="75">
        <v>31316</v>
      </c>
      <c r="U24" s="79">
        <v>8245</v>
      </c>
      <c r="W24" s="348">
        <v>0</v>
      </c>
      <c r="X24" s="349">
        <v>74594.710000000006</v>
      </c>
      <c r="Y24" s="349">
        <v>3420.55</v>
      </c>
      <c r="Z24" s="350">
        <v>14420.08</v>
      </c>
      <c r="AB24" s="348">
        <v>0</v>
      </c>
      <c r="AC24" s="349">
        <v>82897.899999999994</v>
      </c>
      <c r="AD24" s="349">
        <v>121630.35</v>
      </c>
      <c r="AE24" s="350">
        <v>112069.24</v>
      </c>
    </row>
    <row r="25" spans="1:32" x14ac:dyDescent="0.25">
      <c r="A25" s="32" t="s">
        <v>425</v>
      </c>
      <c r="C25" s="78">
        <v>0</v>
      </c>
      <c r="D25" s="75">
        <v>5387306.29</v>
      </c>
      <c r="E25" s="75">
        <v>3669199.6099999989</v>
      </c>
      <c r="F25" s="79">
        <v>736944.16000000015</v>
      </c>
      <c r="H25" s="78">
        <v>0</v>
      </c>
      <c r="I25" s="75">
        <v>3027171.7800000021</v>
      </c>
      <c r="J25" s="75">
        <v>4355432.3399999989</v>
      </c>
      <c r="K25" s="79">
        <v>692044.22999999986</v>
      </c>
      <c r="M25" s="78">
        <v>0</v>
      </c>
      <c r="N25" s="75">
        <v>4468269.28</v>
      </c>
      <c r="O25" s="75">
        <v>4605207.5200000005</v>
      </c>
      <c r="P25" s="79">
        <v>970104.06999999983</v>
      </c>
      <c r="R25" s="78">
        <v>0</v>
      </c>
      <c r="S25" s="75">
        <v>3255939.7300000009</v>
      </c>
      <c r="T25" s="75">
        <v>3264752.5399999982</v>
      </c>
      <c r="U25" s="79">
        <v>441542.51</v>
      </c>
      <c r="W25" s="78">
        <v>0</v>
      </c>
      <c r="X25" s="75">
        <v>4587101.3000000017</v>
      </c>
      <c r="Y25" s="75">
        <v>4010771.7199999997</v>
      </c>
      <c r="Z25" s="79">
        <v>699329.70999999973</v>
      </c>
      <c r="AB25" s="78">
        <v>0</v>
      </c>
      <c r="AC25" s="75">
        <v>3598644.04</v>
      </c>
      <c r="AD25" s="75">
        <v>5943452.4500000002</v>
      </c>
      <c r="AE25" s="79">
        <v>647370.4</v>
      </c>
    </row>
    <row r="26" spans="1:32" x14ac:dyDescent="0.25">
      <c r="A26" s="32" t="s">
        <v>22</v>
      </c>
      <c r="C26" s="78">
        <v>410103</v>
      </c>
      <c r="D26" s="75">
        <v>2211039</v>
      </c>
      <c r="E26" s="75">
        <v>2065242</v>
      </c>
      <c r="F26" s="79">
        <v>63282</v>
      </c>
      <c r="H26" s="78">
        <v>3212785</v>
      </c>
      <c r="I26" s="75">
        <v>1893729</v>
      </c>
      <c r="J26" s="75">
        <v>2507448</v>
      </c>
      <c r="K26" s="79">
        <v>121034</v>
      </c>
      <c r="M26" s="78">
        <v>1988015.49</v>
      </c>
      <c r="N26" s="75">
        <v>2134988.0066666668</v>
      </c>
      <c r="O26" s="75">
        <v>1742132.8699999999</v>
      </c>
      <c r="P26" s="79">
        <v>148145.28</v>
      </c>
      <c r="R26" s="78">
        <v>3264535</v>
      </c>
      <c r="S26" s="75">
        <v>2447506</v>
      </c>
      <c r="T26" s="75">
        <v>1314318</v>
      </c>
      <c r="U26" s="79">
        <v>445512</v>
      </c>
      <c r="W26" s="348">
        <v>147686.3200000003</v>
      </c>
      <c r="X26" s="349">
        <v>2010204.08</v>
      </c>
      <c r="Y26" s="349">
        <v>1509064.0899999999</v>
      </c>
      <c r="Z26" s="350">
        <v>105876.3</v>
      </c>
      <c r="AB26" s="348">
        <v>470156</v>
      </c>
      <c r="AC26" s="349">
        <v>2285356</v>
      </c>
      <c r="AD26" s="349">
        <v>1543993</v>
      </c>
      <c r="AE26" s="350">
        <v>123900</v>
      </c>
    </row>
    <row r="27" spans="1:32" x14ac:dyDescent="0.25">
      <c r="A27" s="32" t="s">
        <v>23</v>
      </c>
      <c r="C27" s="78">
        <v>0</v>
      </c>
      <c r="D27" s="75">
        <v>189576.05</v>
      </c>
      <c r="E27" s="75">
        <v>397743.97</v>
      </c>
      <c r="F27" s="79">
        <v>126051.15</v>
      </c>
      <c r="H27" s="78">
        <v>0</v>
      </c>
      <c r="I27" s="75">
        <v>147603.43</v>
      </c>
      <c r="J27" s="75">
        <v>312527.34999999998</v>
      </c>
      <c r="K27" s="79">
        <v>149018.91999999998</v>
      </c>
      <c r="M27" s="78">
        <v>0</v>
      </c>
      <c r="N27" s="75">
        <v>296579.59999999998</v>
      </c>
      <c r="O27" s="75">
        <v>408560.20999999996</v>
      </c>
      <c r="P27" s="79">
        <v>132412.69</v>
      </c>
      <c r="R27" s="78">
        <v>0</v>
      </c>
      <c r="S27" s="75">
        <v>390192.63</v>
      </c>
      <c r="T27" s="75">
        <v>226707.9</v>
      </c>
      <c r="U27" s="79">
        <v>60562.720000000001</v>
      </c>
      <c r="W27" s="348">
        <v>0</v>
      </c>
      <c r="X27" s="349">
        <v>1018936.1400000001</v>
      </c>
      <c r="Y27" s="349">
        <v>154908.49</v>
      </c>
      <c r="Z27" s="350">
        <v>98549.98000000001</v>
      </c>
      <c r="AB27" s="348">
        <v>0</v>
      </c>
      <c r="AC27" s="349">
        <v>400501.2</v>
      </c>
      <c r="AD27" s="349">
        <v>200849.03</v>
      </c>
      <c r="AE27" s="350">
        <v>31395.08</v>
      </c>
    </row>
    <row r="28" spans="1:32" x14ac:dyDescent="0.25">
      <c r="A28" s="32" t="s">
        <v>24</v>
      </c>
      <c r="C28" s="78">
        <v>970561</v>
      </c>
      <c r="D28" s="75">
        <v>1882924</v>
      </c>
      <c r="E28" s="75">
        <v>779723</v>
      </c>
      <c r="F28" s="79">
        <v>306657</v>
      </c>
      <c r="H28" s="78">
        <v>17859</v>
      </c>
      <c r="I28" s="75">
        <v>1838091</v>
      </c>
      <c r="J28" s="75">
        <v>1961337</v>
      </c>
      <c r="K28" s="79">
        <v>325705</v>
      </c>
      <c r="M28" s="78">
        <v>598201</v>
      </c>
      <c r="N28" s="75">
        <v>1289310</v>
      </c>
      <c r="O28" s="75">
        <v>1217184</v>
      </c>
      <c r="P28" s="79">
        <v>638313</v>
      </c>
      <c r="R28" s="78">
        <v>209258.64321158599</v>
      </c>
      <c r="S28" s="75">
        <v>1646588</v>
      </c>
      <c r="T28" s="75">
        <v>629303.79413555702</v>
      </c>
      <c r="U28" s="79">
        <v>531196.12407421099</v>
      </c>
      <c r="W28" s="348">
        <v>188012.60000000009</v>
      </c>
      <c r="X28" s="349">
        <v>1567654.620000001</v>
      </c>
      <c r="Y28" s="349">
        <v>525865.12999999989</v>
      </c>
      <c r="Z28" s="350">
        <v>266752.20999999996</v>
      </c>
      <c r="AB28" s="348">
        <v>947547.03</v>
      </c>
      <c r="AC28" s="349">
        <v>1209294.06</v>
      </c>
      <c r="AD28" s="349">
        <v>789687.75</v>
      </c>
      <c r="AE28" s="350">
        <v>282970.75</v>
      </c>
    </row>
    <row r="29" spans="1:32" x14ac:dyDescent="0.25">
      <c r="A29" s="32" t="s">
        <v>25</v>
      </c>
      <c r="C29" s="78">
        <v>0</v>
      </c>
      <c r="D29" s="75">
        <v>101231.79000000001</v>
      </c>
      <c r="E29" s="75">
        <v>34314.020000000011</v>
      </c>
      <c r="F29" s="79">
        <v>0</v>
      </c>
      <c r="H29" s="78">
        <v>0</v>
      </c>
      <c r="I29" s="75">
        <v>100286.20999999996</v>
      </c>
      <c r="J29" s="75">
        <v>17030.210000000003</v>
      </c>
      <c r="K29" s="79">
        <v>24428.87</v>
      </c>
      <c r="M29" s="78">
        <v>0</v>
      </c>
      <c r="N29" s="75">
        <v>91129.459999999992</v>
      </c>
      <c r="O29" s="75">
        <v>13909.190000000002</v>
      </c>
      <c r="P29" s="79">
        <v>0</v>
      </c>
      <c r="R29" s="78">
        <v>0</v>
      </c>
      <c r="S29" s="75">
        <v>137321.14000000001</v>
      </c>
      <c r="T29" s="75">
        <v>21128.92</v>
      </c>
      <c r="U29" s="79">
        <v>0</v>
      </c>
      <c r="W29" s="348">
        <v>0</v>
      </c>
      <c r="X29" s="349">
        <v>140631.45000000001</v>
      </c>
      <c r="Y29" s="349">
        <v>15369.9</v>
      </c>
      <c r="Z29" s="350">
        <v>7787.88</v>
      </c>
      <c r="AB29" s="348">
        <v>0</v>
      </c>
      <c r="AC29" s="349">
        <v>157216.20000000001</v>
      </c>
      <c r="AD29" s="349">
        <v>23529.5</v>
      </c>
      <c r="AE29" s="350">
        <v>9536.25</v>
      </c>
    </row>
    <row r="30" spans="1:32" x14ac:dyDescent="0.25">
      <c r="A30" s="32" t="s">
        <v>26</v>
      </c>
      <c r="C30" s="78">
        <v>0</v>
      </c>
      <c r="D30" s="75">
        <v>15862</v>
      </c>
      <c r="E30" s="75">
        <v>8616.619999999999</v>
      </c>
      <c r="F30" s="79">
        <v>10845.189999999999</v>
      </c>
      <c r="H30" s="78">
        <v>0</v>
      </c>
      <c r="I30" s="75">
        <v>29136.5</v>
      </c>
      <c r="J30" s="75">
        <v>10703.9</v>
      </c>
      <c r="K30" s="79">
        <v>3836.74</v>
      </c>
      <c r="M30" s="78">
        <v>0</v>
      </c>
      <c r="N30" s="75">
        <v>41236</v>
      </c>
      <c r="O30" s="75">
        <v>74948</v>
      </c>
      <c r="P30" s="79">
        <v>17749</v>
      </c>
      <c r="R30" s="78">
        <v>0</v>
      </c>
      <c r="S30" s="75">
        <v>23966</v>
      </c>
      <c r="T30" s="75">
        <v>13532</v>
      </c>
      <c r="U30" s="79">
        <v>10433</v>
      </c>
      <c r="W30" s="348">
        <v>0</v>
      </c>
      <c r="X30" s="349">
        <v>25963.5</v>
      </c>
      <c r="Y30" s="349">
        <v>79274.240000000005</v>
      </c>
      <c r="Z30" s="350">
        <v>2129.0700000000002</v>
      </c>
      <c r="AB30" s="348">
        <v>0</v>
      </c>
      <c r="AC30" s="349">
        <v>83780.350000000006</v>
      </c>
      <c r="AD30" s="349">
        <v>95123.66</v>
      </c>
      <c r="AE30" s="350">
        <v>0</v>
      </c>
    </row>
    <row r="31" spans="1:32" x14ac:dyDescent="0.25">
      <c r="A31" s="32" t="s">
        <v>27</v>
      </c>
      <c r="C31" s="80">
        <v>3400</v>
      </c>
      <c r="D31" s="76">
        <v>64183</v>
      </c>
      <c r="E31" s="76">
        <v>10905</v>
      </c>
      <c r="F31" s="81">
        <v>40566</v>
      </c>
      <c r="H31" s="80">
        <v>0</v>
      </c>
      <c r="I31" s="76">
        <v>81500</v>
      </c>
      <c r="J31" s="76">
        <v>17350</v>
      </c>
      <c r="K31" s="81">
        <v>14300</v>
      </c>
      <c r="M31" s="80">
        <v>15405.58</v>
      </c>
      <c r="N31" s="76">
        <v>122604.6</v>
      </c>
      <c r="O31" s="76">
        <v>6984.92</v>
      </c>
      <c r="P31" s="81">
        <v>12851.119999999999</v>
      </c>
      <c r="R31" s="80">
        <v>11200</v>
      </c>
      <c r="S31" s="76">
        <v>62684.45</v>
      </c>
      <c r="T31" s="76">
        <v>27516.1</v>
      </c>
      <c r="U31" s="81">
        <v>46107.8</v>
      </c>
      <c r="W31" s="82">
        <v>0</v>
      </c>
      <c r="X31" s="77">
        <v>20777.3</v>
      </c>
      <c r="Y31" s="77">
        <v>77804.5</v>
      </c>
      <c r="Z31" s="83">
        <v>41530.660000000003</v>
      </c>
      <c r="AB31" s="82">
        <v>0</v>
      </c>
      <c r="AC31" s="77">
        <v>98258.47</v>
      </c>
      <c r="AD31" s="77">
        <v>49155.08</v>
      </c>
      <c r="AE31" s="83">
        <v>57029.41</v>
      </c>
    </row>
    <row r="32" spans="1:32" x14ac:dyDescent="0.25">
      <c r="A32" s="32" t="s">
        <v>28</v>
      </c>
      <c r="C32" s="78">
        <v>36660649</v>
      </c>
      <c r="D32" s="75">
        <v>203222020</v>
      </c>
      <c r="E32" s="75">
        <v>108961730</v>
      </c>
      <c r="F32" s="79">
        <v>34413544</v>
      </c>
      <c r="H32" s="78">
        <v>41209045</v>
      </c>
      <c r="I32" s="75">
        <v>257344746</v>
      </c>
      <c r="J32" s="75">
        <v>72340093</v>
      </c>
      <c r="K32" s="79">
        <v>74578689</v>
      </c>
      <c r="M32" s="78">
        <v>50468500.020000003</v>
      </c>
      <c r="N32" s="75">
        <v>320923661</v>
      </c>
      <c r="O32" s="75">
        <v>8974904</v>
      </c>
      <c r="P32" s="79">
        <v>85446845</v>
      </c>
      <c r="R32" s="155" t="s">
        <v>410</v>
      </c>
      <c r="S32" s="14" t="s">
        <v>410</v>
      </c>
      <c r="T32" s="14" t="s">
        <v>410</v>
      </c>
      <c r="U32" s="138" t="s">
        <v>410</v>
      </c>
      <c r="W32" s="348">
        <v>41407595.029999994</v>
      </c>
      <c r="X32" s="349">
        <v>389040752.83646983</v>
      </c>
      <c r="Y32" s="349">
        <v>11809463.299047716</v>
      </c>
      <c r="Z32" s="350">
        <v>101955570.19000047</v>
      </c>
      <c r="AB32" s="348">
        <v>40255119.420000002</v>
      </c>
      <c r="AC32" s="349">
        <v>504881583.29940701</v>
      </c>
      <c r="AD32" s="349">
        <v>10163427.8466084</v>
      </c>
      <c r="AE32" s="350">
        <v>107089465.64999999</v>
      </c>
      <c r="AF32" s="8" t="s">
        <v>469</v>
      </c>
    </row>
    <row r="33" spans="1:31" x14ac:dyDescent="0.25">
      <c r="A33" s="32" t="s">
        <v>29</v>
      </c>
      <c r="C33" s="80">
        <v>15638328</v>
      </c>
      <c r="D33" s="76">
        <v>10488904</v>
      </c>
      <c r="E33" s="76">
        <v>8756851</v>
      </c>
      <c r="F33" s="81">
        <v>2319101</v>
      </c>
      <c r="H33" s="80">
        <v>11020767.210000001</v>
      </c>
      <c r="I33" s="76">
        <v>11013471</v>
      </c>
      <c r="J33" s="76">
        <v>8450827</v>
      </c>
      <c r="K33" s="81">
        <v>2940398</v>
      </c>
      <c r="M33" s="80">
        <v>13434802</v>
      </c>
      <c r="N33" s="76">
        <v>9347374</v>
      </c>
      <c r="O33" s="76">
        <v>9114220</v>
      </c>
      <c r="P33" s="81">
        <v>5261159</v>
      </c>
      <c r="R33" s="80">
        <v>1115963.1299999999</v>
      </c>
      <c r="S33" s="76">
        <v>8113838.1399999997</v>
      </c>
      <c r="T33" s="76">
        <v>9332048.7899999991</v>
      </c>
      <c r="U33" s="81">
        <v>3560872.33</v>
      </c>
      <c r="W33" s="82">
        <v>2043016.04</v>
      </c>
      <c r="X33" s="77">
        <v>8793068.0500000007</v>
      </c>
      <c r="Y33" s="77">
        <v>11197613.969999999</v>
      </c>
      <c r="Z33" s="83">
        <v>4909865.55</v>
      </c>
      <c r="AB33" s="82">
        <v>6002387</v>
      </c>
      <c r="AC33" s="77">
        <v>16600619</v>
      </c>
      <c r="AD33" s="77">
        <v>11227799</v>
      </c>
      <c r="AE33" s="83">
        <v>2942431</v>
      </c>
    </row>
    <row r="34" spans="1:31" x14ac:dyDescent="0.25">
      <c r="A34" s="32" t="s">
        <v>30</v>
      </c>
      <c r="C34" s="80">
        <v>76347.899999999907</v>
      </c>
      <c r="D34" s="76">
        <v>1321685.6599999999</v>
      </c>
      <c r="E34" s="76">
        <v>641354.41999999993</v>
      </c>
      <c r="F34" s="81">
        <v>346374.51</v>
      </c>
      <c r="H34" s="80">
        <v>358565.81</v>
      </c>
      <c r="I34" s="76">
        <v>717820.54999999993</v>
      </c>
      <c r="J34" s="76">
        <v>570443.82999999996</v>
      </c>
      <c r="K34" s="81">
        <v>303480.90999999997</v>
      </c>
      <c r="M34" s="80">
        <v>1472953.0399999998</v>
      </c>
      <c r="N34" s="76">
        <v>3289786.04</v>
      </c>
      <c r="O34" s="76">
        <v>1042216.66</v>
      </c>
      <c r="P34" s="81">
        <v>186792.23</v>
      </c>
      <c r="R34" s="80">
        <v>2836757.89</v>
      </c>
      <c r="S34" s="76">
        <v>4018476.5</v>
      </c>
      <c r="T34" s="76">
        <v>1405166.67</v>
      </c>
      <c r="U34" s="81">
        <v>262252.90000000002</v>
      </c>
      <c r="W34" s="82">
        <v>2419931.15</v>
      </c>
      <c r="X34" s="77">
        <v>4034416.02</v>
      </c>
      <c r="Y34" s="77">
        <v>1293632.7</v>
      </c>
      <c r="Z34" s="83">
        <v>268891.09000000003</v>
      </c>
      <c r="AB34" s="82">
        <v>467974</v>
      </c>
      <c r="AC34" s="77">
        <v>3566867</v>
      </c>
      <c r="AD34" s="77">
        <v>1001922</v>
      </c>
      <c r="AE34" s="83">
        <v>228496</v>
      </c>
    </row>
    <row r="35" spans="1:31" x14ac:dyDescent="0.25">
      <c r="A35" s="32" t="s">
        <v>31</v>
      </c>
      <c r="C35" s="80">
        <v>323485.31058656238</v>
      </c>
      <c r="D35" s="76">
        <v>1642433.797797475</v>
      </c>
      <c r="E35" s="76">
        <v>348172.86476724083</v>
      </c>
      <c r="F35" s="81">
        <v>310584.9299999997</v>
      </c>
      <c r="H35" s="80">
        <v>487461.19075837545</v>
      </c>
      <c r="I35" s="76">
        <v>1036575.50866995</v>
      </c>
      <c r="J35" s="76">
        <v>521011.98</v>
      </c>
      <c r="K35" s="81">
        <v>223061.17</v>
      </c>
      <c r="M35" s="80">
        <v>1534863.6607023813</v>
      </c>
      <c r="N35" s="76">
        <v>854878.13829375803</v>
      </c>
      <c r="O35" s="76">
        <v>419480.85945623694</v>
      </c>
      <c r="P35" s="81">
        <v>307811.05999999959</v>
      </c>
      <c r="R35" s="80">
        <v>1629011.8416954</v>
      </c>
      <c r="S35" s="76">
        <v>777225.52974336594</v>
      </c>
      <c r="T35" s="76">
        <v>270769.58270344598</v>
      </c>
      <c r="U35" s="81">
        <v>361140.45999999897</v>
      </c>
      <c r="W35" s="82">
        <v>1187016</v>
      </c>
      <c r="X35" s="77">
        <v>1181768</v>
      </c>
      <c r="Y35" s="77">
        <v>291880</v>
      </c>
      <c r="Z35" s="83">
        <v>160408</v>
      </c>
      <c r="AB35" s="82">
        <v>554658</v>
      </c>
      <c r="AC35" s="77">
        <v>676786</v>
      </c>
      <c r="AD35" s="77">
        <v>297136</v>
      </c>
      <c r="AE35" s="83">
        <v>176337</v>
      </c>
    </row>
    <row r="36" spans="1:31" x14ac:dyDescent="0.25">
      <c r="A36" s="32" t="s">
        <v>33</v>
      </c>
      <c r="C36" s="80">
        <v>889462.83000000007</v>
      </c>
      <c r="D36" s="76">
        <v>481274.93</v>
      </c>
      <c r="E36" s="76">
        <v>246488.06999999998</v>
      </c>
      <c r="F36" s="81">
        <v>100196.90999999996</v>
      </c>
      <c r="H36" s="80">
        <v>0</v>
      </c>
      <c r="I36" s="76">
        <v>365005.96</v>
      </c>
      <c r="J36" s="76">
        <v>135343.16000000003</v>
      </c>
      <c r="K36" s="81">
        <v>160947.47</v>
      </c>
      <c r="M36" s="80">
        <v>0</v>
      </c>
      <c r="N36" s="76">
        <v>402390.19000000006</v>
      </c>
      <c r="O36" s="76">
        <v>71257.31</v>
      </c>
      <c r="P36" s="81">
        <v>137408.87</v>
      </c>
      <c r="R36" s="80">
        <v>22807.11</v>
      </c>
      <c r="S36" s="76">
        <v>397287.04</v>
      </c>
      <c r="T36" s="76">
        <v>263322.14</v>
      </c>
      <c r="U36" s="81">
        <v>89219.76</v>
      </c>
      <c r="W36" s="82">
        <v>47149.17</v>
      </c>
      <c r="X36" s="77">
        <v>464123.68</v>
      </c>
      <c r="Y36" s="77">
        <v>457840.30000000005</v>
      </c>
      <c r="Z36" s="83">
        <v>36461.399999999994</v>
      </c>
      <c r="AB36" s="82">
        <v>0</v>
      </c>
      <c r="AC36" s="77">
        <v>931814.99</v>
      </c>
      <c r="AD36" s="77">
        <v>144705.41</v>
      </c>
      <c r="AE36" s="83">
        <v>150705.88</v>
      </c>
    </row>
    <row r="37" spans="1:31" x14ac:dyDescent="0.25">
      <c r="A37" s="32" t="s">
        <v>34</v>
      </c>
      <c r="C37" s="80">
        <v>83672.39</v>
      </c>
      <c r="D37" s="76">
        <v>720879.62</v>
      </c>
      <c r="E37" s="76">
        <v>652479.93000000005</v>
      </c>
      <c r="F37" s="81">
        <v>169402.83</v>
      </c>
      <c r="H37" s="80">
        <v>0</v>
      </c>
      <c r="I37" s="76">
        <v>756453.03</v>
      </c>
      <c r="J37" s="76">
        <v>454800.81</v>
      </c>
      <c r="K37" s="81">
        <v>260213.9</v>
      </c>
      <c r="M37" s="80">
        <v>0</v>
      </c>
      <c r="N37" s="76">
        <v>989484.15</v>
      </c>
      <c r="O37" s="76">
        <v>482014</v>
      </c>
      <c r="P37" s="81">
        <v>355865.8</v>
      </c>
      <c r="R37" s="80">
        <v>8075</v>
      </c>
      <c r="S37" s="76">
        <v>733378</v>
      </c>
      <c r="T37" s="76">
        <v>294173</v>
      </c>
      <c r="U37" s="81">
        <v>133513</v>
      </c>
      <c r="W37" s="82">
        <v>95093.07</v>
      </c>
      <c r="X37" s="77">
        <v>1556475.8</v>
      </c>
      <c r="Y37" s="77">
        <v>762370.64</v>
      </c>
      <c r="Z37" s="83">
        <v>150967.04000000001</v>
      </c>
      <c r="AB37" s="82">
        <v>0</v>
      </c>
      <c r="AC37" s="77">
        <v>2215208.14</v>
      </c>
      <c r="AD37" s="77">
        <v>590795.68999999994</v>
      </c>
      <c r="AE37" s="83">
        <v>159819.46</v>
      </c>
    </row>
    <row r="38" spans="1:31" x14ac:dyDescent="0.25">
      <c r="A38" s="32" t="s">
        <v>35</v>
      </c>
      <c r="C38" s="80">
        <v>176648.89000000004</v>
      </c>
      <c r="D38" s="76">
        <v>1200322.4099999997</v>
      </c>
      <c r="E38" s="76">
        <v>5476611.1699999962</v>
      </c>
      <c r="F38" s="81">
        <v>2031572.7400000005</v>
      </c>
      <c r="H38" s="80">
        <v>90996.77</v>
      </c>
      <c r="I38" s="76">
        <v>1725692.91</v>
      </c>
      <c r="J38" s="76">
        <v>5364264.129999999</v>
      </c>
      <c r="K38" s="81">
        <v>1269294.2300000002</v>
      </c>
      <c r="M38" s="80">
        <v>265493.28999999998</v>
      </c>
      <c r="N38" s="76">
        <v>1797747.3600000006</v>
      </c>
      <c r="O38" s="76">
        <v>3740144.6899999995</v>
      </c>
      <c r="P38" s="81">
        <v>1604935.87</v>
      </c>
      <c r="R38" s="80">
        <v>225413.04</v>
      </c>
      <c r="S38" s="76">
        <v>2716403</v>
      </c>
      <c r="T38" s="76">
        <v>4794594.9400000004</v>
      </c>
      <c r="U38" s="81">
        <v>1480503.91</v>
      </c>
      <c r="W38" s="82">
        <v>216663.11000000002</v>
      </c>
      <c r="X38" s="77">
        <v>1904525.2399999995</v>
      </c>
      <c r="Y38" s="77">
        <v>4966719.92</v>
      </c>
      <c r="Z38" s="83">
        <v>1210298.24</v>
      </c>
      <c r="AB38" s="82">
        <v>277210.19</v>
      </c>
      <c r="AC38" s="77">
        <v>2386249.2999999998</v>
      </c>
      <c r="AD38" s="77">
        <v>6092310.2800000003</v>
      </c>
      <c r="AE38" s="83">
        <v>731026.34</v>
      </c>
    </row>
    <row r="39" spans="1:31" x14ac:dyDescent="0.25">
      <c r="A39" s="32" t="s">
        <v>36</v>
      </c>
      <c r="C39" s="80">
        <v>0</v>
      </c>
      <c r="D39" s="75">
        <v>1061003.53</v>
      </c>
      <c r="E39" s="75">
        <v>1598855.29</v>
      </c>
      <c r="F39" s="79">
        <v>1031567.74</v>
      </c>
      <c r="H39" s="80">
        <v>980.25</v>
      </c>
      <c r="I39" s="75">
        <v>1678286.26</v>
      </c>
      <c r="J39" s="75">
        <v>2149075.54</v>
      </c>
      <c r="K39" s="79">
        <v>1486195.44</v>
      </c>
      <c r="M39" s="80">
        <v>0</v>
      </c>
      <c r="N39" s="75">
        <v>953573.67</v>
      </c>
      <c r="O39" s="75">
        <v>1593485.79</v>
      </c>
      <c r="P39" s="79">
        <v>1215552.56</v>
      </c>
      <c r="R39" s="80">
        <v>0</v>
      </c>
      <c r="S39" s="75">
        <v>2434490.71</v>
      </c>
      <c r="T39" s="75">
        <v>1780281.93</v>
      </c>
      <c r="U39" s="79">
        <v>1279999.6599999999</v>
      </c>
      <c r="W39" s="82">
        <v>0</v>
      </c>
      <c r="X39" s="349">
        <v>1352817</v>
      </c>
      <c r="Y39" s="349">
        <v>1862645</v>
      </c>
      <c r="Z39" s="350">
        <v>1172186</v>
      </c>
      <c r="AB39" s="82">
        <v>47232.08</v>
      </c>
      <c r="AC39" s="349">
        <v>2756923.73</v>
      </c>
      <c r="AD39" s="349">
        <v>2210776.7200000002</v>
      </c>
      <c r="AE39" s="350">
        <v>1030190.9</v>
      </c>
    </row>
    <row r="40" spans="1:31" x14ac:dyDescent="0.25">
      <c r="A40" s="32" t="s">
        <v>37</v>
      </c>
      <c r="C40" s="78">
        <v>4032.56</v>
      </c>
      <c r="D40" s="75">
        <v>1759418.799999997</v>
      </c>
      <c r="E40" s="75">
        <v>225343.46000000089</v>
      </c>
      <c r="F40" s="79">
        <v>338209.41000000009</v>
      </c>
      <c r="H40" s="78">
        <v>-8109282.120000001</v>
      </c>
      <c r="I40" s="75">
        <v>437533.31000000203</v>
      </c>
      <c r="J40" s="75">
        <v>280006.06999999873</v>
      </c>
      <c r="K40" s="79">
        <v>164491.69</v>
      </c>
      <c r="M40" s="78">
        <v>65741</v>
      </c>
      <c r="N40" s="75">
        <v>955351.77</v>
      </c>
      <c r="O40" s="75">
        <v>1015324.05</v>
      </c>
      <c r="P40" s="79">
        <v>120515.54000000001</v>
      </c>
      <c r="R40" s="78">
        <v>462341.05999999901</v>
      </c>
      <c r="S40" s="75">
        <v>337099.82999999798</v>
      </c>
      <c r="T40" s="75">
        <v>908931.64999999898</v>
      </c>
      <c r="U40" s="79">
        <v>385714.75</v>
      </c>
      <c r="W40" s="348">
        <v>2177662.79</v>
      </c>
      <c r="X40" s="349">
        <v>1145789.1200000038</v>
      </c>
      <c r="Y40" s="349">
        <v>1081180.6099999996</v>
      </c>
      <c r="Z40" s="350">
        <v>468711.21999999927</v>
      </c>
      <c r="AB40" s="348">
        <v>60326.400000002199</v>
      </c>
      <c r="AC40" s="349">
        <v>1082224.2</v>
      </c>
      <c r="AD40" s="349">
        <v>671201.43999999797</v>
      </c>
      <c r="AE40" s="350">
        <v>282796.570000001</v>
      </c>
    </row>
    <row r="41" spans="1:31" x14ac:dyDescent="0.25">
      <c r="A41" s="32" t="s">
        <v>38</v>
      </c>
      <c r="C41" s="78">
        <v>237779.78000000026</v>
      </c>
      <c r="D41" s="75">
        <v>2255688.0199999949</v>
      </c>
      <c r="E41" s="75">
        <v>1904619.7500000056</v>
      </c>
      <c r="F41" s="79">
        <v>939275.31</v>
      </c>
      <c r="H41" s="78">
        <v>14520.779999999329</v>
      </c>
      <c r="I41" s="75">
        <v>2347019.5899999994</v>
      </c>
      <c r="J41" s="75">
        <v>2042986.0099999965</v>
      </c>
      <c r="K41" s="79">
        <v>1055480.4000000011</v>
      </c>
      <c r="M41" s="78">
        <v>149715.94</v>
      </c>
      <c r="N41" s="75">
        <v>2012202.8400000038</v>
      </c>
      <c r="O41" s="75">
        <v>2722710.8099999982</v>
      </c>
      <c r="P41" s="79">
        <v>1195359.08</v>
      </c>
      <c r="R41" s="78">
        <v>6907.6200000010404</v>
      </c>
      <c r="S41" s="75">
        <v>6005119.8399999896</v>
      </c>
      <c r="T41" s="75">
        <v>2063152.71</v>
      </c>
      <c r="U41" s="79">
        <v>786629.88</v>
      </c>
      <c r="W41" s="348">
        <v>47306.330000000075</v>
      </c>
      <c r="X41" s="349">
        <v>2814292.020000007</v>
      </c>
      <c r="Y41" s="349">
        <v>2404883.3499999964</v>
      </c>
      <c r="Z41" s="350">
        <v>1415170.79</v>
      </c>
      <c r="AB41" s="348">
        <v>28080.749999999101</v>
      </c>
      <c r="AC41" s="349">
        <v>2173241.6800000002</v>
      </c>
      <c r="AD41" s="349">
        <v>2652903.6</v>
      </c>
      <c r="AE41" s="350">
        <v>857232.86</v>
      </c>
    </row>
    <row r="42" spans="1:31" x14ac:dyDescent="0.25">
      <c r="A42" s="32" t="s">
        <v>39</v>
      </c>
      <c r="C42" s="78">
        <v>62902</v>
      </c>
      <c r="D42" s="75">
        <v>200277</v>
      </c>
      <c r="E42" s="75">
        <v>320117</v>
      </c>
      <c r="F42" s="79">
        <v>79767</v>
      </c>
      <c r="H42" s="78">
        <v>0</v>
      </c>
      <c r="I42" s="75">
        <v>805547.29</v>
      </c>
      <c r="J42" s="75">
        <v>499949.4</v>
      </c>
      <c r="K42" s="79">
        <v>116149.61</v>
      </c>
      <c r="M42" s="78">
        <v>0</v>
      </c>
      <c r="N42" s="75">
        <v>472272.86</v>
      </c>
      <c r="O42" s="75">
        <v>208911.85000000003</v>
      </c>
      <c r="P42" s="79">
        <v>127004.68</v>
      </c>
      <c r="R42" s="78">
        <v>0</v>
      </c>
      <c r="S42" s="75">
        <v>266413.34999999998</v>
      </c>
      <c r="T42" s="75">
        <v>269597.31</v>
      </c>
      <c r="U42" s="79">
        <v>148997.99</v>
      </c>
      <c r="W42" s="348">
        <v>0</v>
      </c>
      <c r="X42" s="349">
        <v>541253.86</v>
      </c>
      <c r="Y42" s="349">
        <v>472847.33</v>
      </c>
      <c r="Z42" s="350">
        <v>108181.36</v>
      </c>
      <c r="AB42" s="348">
        <v>0</v>
      </c>
      <c r="AC42" s="349">
        <v>305319.25</v>
      </c>
      <c r="AD42" s="349">
        <v>254145.85</v>
      </c>
      <c r="AE42" s="350">
        <v>62440.619999999995</v>
      </c>
    </row>
    <row r="43" spans="1:31" x14ac:dyDescent="0.25">
      <c r="A43" s="32" t="s">
        <v>40</v>
      </c>
      <c r="C43" s="78">
        <v>976174.17</v>
      </c>
      <c r="D43" s="75">
        <v>1234784.94</v>
      </c>
      <c r="E43" s="75">
        <v>819936.95000000007</v>
      </c>
      <c r="F43" s="79">
        <v>207942.59000000003</v>
      </c>
      <c r="H43" s="78">
        <v>3264424</v>
      </c>
      <c r="I43" s="75">
        <v>1182819.8900000001</v>
      </c>
      <c r="J43" s="75">
        <v>634094.28</v>
      </c>
      <c r="K43" s="79">
        <v>124401.34</v>
      </c>
      <c r="M43" s="78">
        <v>992551</v>
      </c>
      <c r="N43" s="75">
        <v>1504921.75</v>
      </c>
      <c r="O43" s="75">
        <v>866488.34000000008</v>
      </c>
      <c r="P43" s="79">
        <v>113693.86</v>
      </c>
      <c r="R43" s="78">
        <v>581680.78</v>
      </c>
      <c r="S43" s="75">
        <v>1517845.8399999999</v>
      </c>
      <c r="T43" s="75">
        <v>667485.93000000005</v>
      </c>
      <c r="U43" s="79">
        <v>107569.94</v>
      </c>
      <c r="W43" s="78">
        <v>147946.14000000028</v>
      </c>
      <c r="X43" s="75">
        <v>1938216.9699999997</v>
      </c>
      <c r="Y43" s="75">
        <v>729903.25000000023</v>
      </c>
      <c r="Z43" s="79">
        <v>249135.49999999997</v>
      </c>
      <c r="AB43" s="78">
        <v>488045.09</v>
      </c>
      <c r="AC43" s="75">
        <v>1422475.62</v>
      </c>
      <c r="AD43" s="75">
        <v>733143.56</v>
      </c>
      <c r="AE43" s="79">
        <v>93497.56</v>
      </c>
    </row>
    <row r="44" spans="1:31" x14ac:dyDescent="0.25">
      <c r="A44" s="32" t="s">
        <v>41</v>
      </c>
      <c r="C44" s="80">
        <v>43548.02</v>
      </c>
      <c r="D44" s="76">
        <v>283267.82</v>
      </c>
      <c r="E44" s="76">
        <v>61221.41</v>
      </c>
      <c r="F44" s="81">
        <v>1769.61</v>
      </c>
      <c r="H44" s="80">
        <v>87881.52</v>
      </c>
      <c r="I44" s="76">
        <v>281138.23</v>
      </c>
      <c r="J44" s="76">
        <v>101231.06</v>
      </c>
      <c r="K44" s="81">
        <v>12829.07</v>
      </c>
      <c r="M44" s="80">
        <v>12661.07</v>
      </c>
      <c r="N44" s="76">
        <v>230001.08</v>
      </c>
      <c r="O44" s="76">
        <v>106174.5</v>
      </c>
      <c r="P44" s="81">
        <v>1796</v>
      </c>
      <c r="R44" s="80">
        <v>0</v>
      </c>
      <c r="S44" s="76">
        <v>178885</v>
      </c>
      <c r="T44" s="76">
        <v>18609</v>
      </c>
      <c r="U44" s="81">
        <v>30699</v>
      </c>
      <c r="W44" s="82">
        <v>10640.5</v>
      </c>
      <c r="X44" s="77">
        <v>206428.05</v>
      </c>
      <c r="Y44" s="77">
        <v>89437.299999999988</v>
      </c>
      <c r="Z44" s="83">
        <v>43959.45</v>
      </c>
      <c r="AB44" s="82">
        <v>0</v>
      </c>
      <c r="AC44" s="77">
        <v>190697.57</v>
      </c>
      <c r="AD44" s="77">
        <v>65128.29</v>
      </c>
      <c r="AE44" s="83">
        <v>6033.22</v>
      </c>
    </row>
    <row r="45" spans="1:31" x14ac:dyDescent="0.25">
      <c r="A45" s="32" t="s">
        <v>42</v>
      </c>
      <c r="C45" s="78">
        <v>155867.67140185169</v>
      </c>
      <c r="D45" s="75">
        <v>1730921.2590817981</v>
      </c>
      <c r="E45" s="75">
        <v>2110535.5997674325</v>
      </c>
      <c r="F45" s="79">
        <v>1379817.0888679186</v>
      </c>
      <c r="H45" s="78">
        <v>854442.92979455297</v>
      </c>
      <c r="I45" s="75">
        <v>1570699.8279360805</v>
      </c>
      <c r="J45" s="75">
        <v>2219557.6840532972</v>
      </c>
      <c r="K45" s="79">
        <v>1172075.029733093</v>
      </c>
      <c r="M45" s="78">
        <v>544872.59969345143</v>
      </c>
      <c r="N45" s="75">
        <v>3874625.6180953085</v>
      </c>
      <c r="O45" s="75">
        <v>2714517.6527642915</v>
      </c>
      <c r="P45" s="79">
        <v>1556341.7154553034</v>
      </c>
      <c r="R45" s="78">
        <v>267070.62</v>
      </c>
      <c r="S45" s="75">
        <v>3029591.89</v>
      </c>
      <c r="T45" s="75">
        <v>2017253.53</v>
      </c>
      <c r="U45" s="79">
        <v>666611.36</v>
      </c>
      <c r="W45" s="348">
        <v>1494107.724686444</v>
      </c>
      <c r="X45" s="349">
        <v>1741083.053569145</v>
      </c>
      <c r="Y45" s="349">
        <v>2373504.3144513443</v>
      </c>
      <c r="Z45" s="350">
        <v>746489.55997801316</v>
      </c>
      <c r="AB45" s="348">
        <v>424736.455324938</v>
      </c>
      <c r="AC45" s="349">
        <v>4577377.9977772096</v>
      </c>
      <c r="AD45" s="349">
        <v>1563420.96133228</v>
      </c>
      <c r="AE45" s="350">
        <v>1429075.14807167</v>
      </c>
    </row>
    <row r="46" spans="1:31" x14ac:dyDescent="0.25">
      <c r="A46" s="32" t="s">
        <v>43</v>
      </c>
      <c r="C46" s="78">
        <v>27393</v>
      </c>
      <c r="D46" s="75">
        <v>137524.33000000002</v>
      </c>
      <c r="E46" s="75">
        <v>545062.56999999995</v>
      </c>
      <c r="F46" s="79">
        <v>76111.39</v>
      </c>
      <c r="H46" s="78">
        <v>14841.05</v>
      </c>
      <c r="I46" s="75">
        <v>205187.65</v>
      </c>
      <c r="J46" s="75">
        <v>320205.17</v>
      </c>
      <c r="K46" s="79">
        <v>143901.33000000002</v>
      </c>
      <c r="M46" s="78">
        <v>20344.620000000003</v>
      </c>
      <c r="N46" s="75">
        <v>196314.91999999998</v>
      </c>
      <c r="O46" s="75">
        <v>266309.75</v>
      </c>
      <c r="P46" s="79">
        <v>105516.34999999999</v>
      </c>
      <c r="R46" s="78">
        <v>0</v>
      </c>
      <c r="S46" s="75">
        <v>214652.41</v>
      </c>
      <c r="T46" s="75">
        <v>424239.25</v>
      </c>
      <c r="U46" s="79">
        <v>74359.64</v>
      </c>
      <c r="W46" s="348">
        <v>0</v>
      </c>
      <c r="X46" s="349">
        <v>315340.18</v>
      </c>
      <c r="Y46" s="349">
        <v>401985.97</v>
      </c>
      <c r="Z46" s="350">
        <v>177596.59</v>
      </c>
      <c r="AB46" s="348">
        <v>4394</v>
      </c>
      <c r="AC46" s="349">
        <v>176343.09</v>
      </c>
      <c r="AD46" s="349">
        <v>539435.48</v>
      </c>
      <c r="AE46" s="350">
        <v>20057.240000000002</v>
      </c>
    </row>
    <row r="47" spans="1:31" x14ac:dyDescent="0.25">
      <c r="A47" s="32" t="s">
        <v>44</v>
      </c>
      <c r="C47" s="80">
        <v>1147095.79</v>
      </c>
      <c r="D47" s="76">
        <v>2255915.4985699998</v>
      </c>
      <c r="E47" s="76">
        <v>1537957.6742200002</v>
      </c>
      <c r="F47" s="81">
        <v>378728.91965</v>
      </c>
      <c r="H47" s="80">
        <v>3562026.45</v>
      </c>
      <c r="I47" s="76">
        <v>236453.95999999996</v>
      </c>
      <c r="J47" s="76">
        <v>1897603.4000000001</v>
      </c>
      <c r="K47" s="81">
        <v>665230.94999999995</v>
      </c>
      <c r="M47" s="80">
        <v>-52040.170000000006</v>
      </c>
      <c r="N47" s="76">
        <v>7579625.8799999999</v>
      </c>
      <c r="O47" s="76">
        <v>4594038.2700000005</v>
      </c>
      <c r="P47" s="81">
        <v>1071722.5299999998</v>
      </c>
      <c r="R47" s="80">
        <v>0</v>
      </c>
      <c r="S47" s="76">
        <v>7033448</v>
      </c>
      <c r="T47" s="76">
        <v>2455283</v>
      </c>
      <c r="U47" s="81">
        <v>1005211</v>
      </c>
      <c r="W47" s="82">
        <v>1236768</v>
      </c>
      <c r="X47" s="77">
        <v>7615166</v>
      </c>
      <c r="Y47" s="77">
        <v>1805108</v>
      </c>
      <c r="Z47" s="83">
        <v>1414064</v>
      </c>
      <c r="AB47" s="82">
        <v>87263</v>
      </c>
      <c r="AC47" s="77">
        <v>730119</v>
      </c>
      <c r="AD47" s="77">
        <v>1715380</v>
      </c>
      <c r="AE47" s="83">
        <v>633762</v>
      </c>
    </row>
    <row r="48" spans="1:31" x14ac:dyDescent="0.25">
      <c r="A48" s="32" t="s">
        <v>45</v>
      </c>
      <c r="C48" s="78">
        <v>48459.710000000006</v>
      </c>
      <c r="D48" s="75">
        <v>162879.07</v>
      </c>
      <c r="E48" s="75">
        <v>209068.33</v>
      </c>
      <c r="F48" s="79">
        <v>39408.869999999995</v>
      </c>
      <c r="H48" s="78">
        <v>94618.86</v>
      </c>
      <c r="I48" s="75">
        <v>169618.68</v>
      </c>
      <c r="J48" s="75">
        <v>566951.66999999993</v>
      </c>
      <c r="K48" s="79">
        <v>107271.58</v>
      </c>
      <c r="M48" s="78">
        <v>-58854.18</v>
      </c>
      <c r="N48" s="75">
        <v>147244.97</v>
      </c>
      <c r="O48" s="75">
        <v>274300.63</v>
      </c>
      <c r="P48" s="79">
        <v>101416.31</v>
      </c>
      <c r="R48" s="78">
        <v>15684.12</v>
      </c>
      <c r="S48" s="75">
        <v>59280.98</v>
      </c>
      <c r="T48" s="75">
        <v>125279.18</v>
      </c>
      <c r="U48" s="79">
        <v>53420.21</v>
      </c>
      <c r="W48" s="348">
        <v>47384</v>
      </c>
      <c r="X48" s="349">
        <v>271854.94</v>
      </c>
      <c r="Y48" s="349">
        <v>195064.12</v>
      </c>
      <c r="Z48" s="350">
        <v>159492.97</v>
      </c>
      <c r="AB48" s="348">
        <v>901604.21</v>
      </c>
      <c r="AC48" s="349">
        <v>265370.15999999997</v>
      </c>
      <c r="AD48" s="349">
        <v>659920.74</v>
      </c>
      <c r="AE48" s="350">
        <v>75738.460000000006</v>
      </c>
    </row>
    <row r="49" spans="1:32" x14ac:dyDescent="0.25">
      <c r="A49" s="32" t="s">
        <v>46</v>
      </c>
      <c r="C49" s="78">
        <v>310869.13</v>
      </c>
      <c r="D49" s="75">
        <v>1623429.82</v>
      </c>
      <c r="E49" s="75">
        <v>1077745.43</v>
      </c>
      <c r="F49" s="79">
        <v>91907.73</v>
      </c>
      <c r="H49" s="78">
        <v>338453.95</v>
      </c>
      <c r="I49" s="75">
        <v>1743944.46</v>
      </c>
      <c r="J49" s="75">
        <v>722098.34</v>
      </c>
      <c r="K49" s="79">
        <v>145913.24</v>
      </c>
      <c r="M49" s="78">
        <v>226272.9</v>
      </c>
      <c r="N49" s="75">
        <v>2058944.54</v>
      </c>
      <c r="O49" s="75">
        <v>898402.14</v>
      </c>
      <c r="P49" s="79">
        <v>76615.8</v>
      </c>
      <c r="R49" s="78">
        <v>226272.9</v>
      </c>
      <c r="S49" s="75">
        <v>2058944.54</v>
      </c>
      <c r="T49" s="75">
        <v>898402.14000000095</v>
      </c>
      <c r="U49" s="79">
        <v>76615.799999999799</v>
      </c>
      <c r="W49" s="348">
        <v>596933.66999999993</v>
      </c>
      <c r="X49" s="349">
        <v>1574662.75</v>
      </c>
      <c r="Y49" s="349">
        <v>772928.55</v>
      </c>
      <c r="Z49" s="350">
        <v>216522.1</v>
      </c>
      <c r="AB49" s="348">
        <v>3650184.8</v>
      </c>
      <c r="AC49" s="349">
        <v>1703692.36</v>
      </c>
      <c r="AD49" s="349">
        <v>1427663.85</v>
      </c>
      <c r="AE49" s="350">
        <v>314739.59000000003</v>
      </c>
    </row>
    <row r="50" spans="1:32" x14ac:dyDescent="0.25">
      <c r="A50" s="32" t="s">
        <v>47</v>
      </c>
      <c r="C50" s="80">
        <v>12546.01</v>
      </c>
      <c r="D50" s="76">
        <v>228736.38</v>
      </c>
      <c r="E50" s="76">
        <v>27267.16</v>
      </c>
      <c r="F50" s="81">
        <v>589946.39</v>
      </c>
      <c r="H50" s="80">
        <v>116696.03</v>
      </c>
      <c r="I50" s="76">
        <v>221558.18</v>
      </c>
      <c r="J50" s="76">
        <v>88589.42</v>
      </c>
      <c r="K50" s="81">
        <v>51364.15</v>
      </c>
      <c r="M50" s="80">
        <v>363448.44</v>
      </c>
      <c r="N50" s="76">
        <v>231338</v>
      </c>
      <c r="O50" s="76">
        <v>39297.870000000003</v>
      </c>
      <c r="P50" s="81">
        <v>17651.45</v>
      </c>
      <c r="R50" s="80">
        <v>39847.01</v>
      </c>
      <c r="S50" s="76">
        <v>288960.68</v>
      </c>
      <c r="T50" s="76">
        <v>15860.48</v>
      </c>
      <c r="U50" s="81">
        <v>66103.149999999994</v>
      </c>
      <c r="W50" s="82">
        <v>39892.839999999997</v>
      </c>
      <c r="X50" s="77">
        <v>407341.93000000005</v>
      </c>
      <c r="Y50" s="77">
        <v>28684.870000000003</v>
      </c>
      <c r="Z50" s="83">
        <v>29770.33</v>
      </c>
      <c r="AB50" s="82">
        <v>0</v>
      </c>
      <c r="AC50" s="77">
        <v>388823.59</v>
      </c>
      <c r="AD50" s="77">
        <v>7467.3</v>
      </c>
      <c r="AE50" s="83">
        <v>26195.07</v>
      </c>
    </row>
    <row r="51" spans="1:32" x14ac:dyDescent="0.25">
      <c r="A51" s="32" t="s">
        <v>48</v>
      </c>
      <c r="C51" s="78">
        <v>238971.56</v>
      </c>
      <c r="D51" s="75">
        <v>75871.45</v>
      </c>
      <c r="E51" s="75">
        <v>108052.83</v>
      </c>
      <c r="F51" s="79">
        <v>28993.73</v>
      </c>
      <c r="H51" s="78">
        <v>29050.26</v>
      </c>
      <c r="I51" s="75">
        <v>116896.12</v>
      </c>
      <c r="J51" s="75">
        <v>131099.99</v>
      </c>
      <c r="K51" s="79">
        <v>96573.61</v>
      </c>
      <c r="M51" s="78">
        <v>59638.33</v>
      </c>
      <c r="N51" s="75">
        <v>120320</v>
      </c>
      <c r="O51" s="75">
        <v>65545</v>
      </c>
      <c r="P51" s="79">
        <v>73506</v>
      </c>
      <c r="R51" s="155" t="s">
        <v>410</v>
      </c>
      <c r="S51" s="14" t="s">
        <v>410</v>
      </c>
      <c r="T51" s="14" t="s">
        <v>410</v>
      </c>
      <c r="U51" s="138" t="s">
        <v>410</v>
      </c>
      <c r="W51" s="348">
        <v>0</v>
      </c>
      <c r="X51" s="349">
        <v>513608</v>
      </c>
      <c r="Y51" s="349">
        <v>146106</v>
      </c>
      <c r="Z51" s="350">
        <v>66129</v>
      </c>
      <c r="AB51" s="348">
        <v>0</v>
      </c>
      <c r="AC51" s="349">
        <v>539891.03</v>
      </c>
      <c r="AD51" s="349">
        <v>255443.14</v>
      </c>
      <c r="AE51" s="350">
        <v>59802.23</v>
      </c>
      <c r="AF51" s="8" t="s">
        <v>419</v>
      </c>
    </row>
    <row r="52" spans="1:32" x14ac:dyDescent="0.25">
      <c r="A52" s="32" t="s">
        <v>49</v>
      </c>
      <c r="C52" s="80">
        <v>0</v>
      </c>
      <c r="D52" s="76">
        <v>232045</v>
      </c>
      <c r="E52" s="76">
        <v>121560</v>
      </c>
      <c r="F52" s="81">
        <v>3767</v>
      </c>
      <c r="H52" s="80">
        <v>0</v>
      </c>
      <c r="I52" s="76">
        <v>163674.43</v>
      </c>
      <c r="J52" s="76">
        <v>49943.35</v>
      </c>
      <c r="K52" s="81">
        <v>11495.32</v>
      </c>
      <c r="M52" s="80">
        <v>0</v>
      </c>
      <c r="N52" s="76">
        <v>145317.73000000001</v>
      </c>
      <c r="O52" s="76">
        <v>60548.77</v>
      </c>
      <c r="P52" s="81">
        <v>35850.65</v>
      </c>
      <c r="R52" s="80">
        <v>0</v>
      </c>
      <c r="S52" s="76">
        <v>133159.16</v>
      </c>
      <c r="T52" s="76">
        <v>121198.14</v>
      </c>
      <c r="U52" s="81">
        <v>9408.51</v>
      </c>
      <c r="W52" s="82">
        <v>0</v>
      </c>
      <c r="X52" s="77">
        <v>115610.98</v>
      </c>
      <c r="Y52" s="77">
        <v>54454.93</v>
      </c>
      <c r="Z52" s="83">
        <v>7459.16</v>
      </c>
      <c r="AB52" s="82">
        <v>0</v>
      </c>
      <c r="AC52" s="77">
        <v>177199.44</v>
      </c>
      <c r="AD52" s="77">
        <v>49204.19</v>
      </c>
      <c r="AE52" s="83">
        <v>9920.5399999999991</v>
      </c>
    </row>
    <row r="53" spans="1:32" x14ac:dyDescent="0.25">
      <c r="A53" s="32" t="s">
        <v>50</v>
      </c>
      <c r="C53" s="78">
        <v>0</v>
      </c>
      <c r="D53" s="75">
        <v>4284800</v>
      </c>
      <c r="E53" s="75">
        <v>1259945</v>
      </c>
      <c r="F53" s="79">
        <v>358508</v>
      </c>
      <c r="H53" s="78">
        <v>0</v>
      </c>
      <c r="I53" s="75">
        <v>4439850</v>
      </c>
      <c r="J53" s="75">
        <v>1293757</v>
      </c>
      <c r="K53" s="79">
        <v>537771</v>
      </c>
      <c r="M53" s="78">
        <v>0</v>
      </c>
      <c r="N53" s="75">
        <v>2538751</v>
      </c>
      <c r="O53" s="75">
        <v>1493932</v>
      </c>
      <c r="P53" s="79">
        <v>821565</v>
      </c>
      <c r="R53" s="78">
        <v>0</v>
      </c>
      <c r="S53" s="75">
        <v>3778014</v>
      </c>
      <c r="T53" s="75">
        <v>1628063</v>
      </c>
      <c r="U53" s="79">
        <v>599370</v>
      </c>
      <c r="W53" s="348">
        <v>15898.81</v>
      </c>
      <c r="X53" s="349">
        <v>6872911.5199999996</v>
      </c>
      <c r="Y53" s="349">
        <v>2043294.17</v>
      </c>
      <c r="Z53" s="350">
        <v>390956.57</v>
      </c>
      <c r="AB53" s="348">
        <v>0</v>
      </c>
      <c r="AC53" s="349">
        <v>6245854.3600000003</v>
      </c>
      <c r="AD53" s="349">
        <v>1956066.37</v>
      </c>
      <c r="AE53" s="350">
        <v>597629.62</v>
      </c>
    </row>
    <row r="54" spans="1:32" x14ac:dyDescent="0.25">
      <c r="A54" s="32" t="s">
        <v>51</v>
      </c>
      <c r="C54" s="78">
        <v>0</v>
      </c>
      <c r="D54" s="75">
        <v>332443.67</v>
      </c>
      <c r="E54" s="75">
        <v>239070.91</v>
      </c>
      <c r="F54" s="79">
        <v>36891.160000000003</v>
      </c>
      <c r="H54" s="78">
        <v>0</v>
      </c>
      <c r="I54" s="75">
        <v>400582.27</v>
      </c>
      <c r="J54" s="75">
        <v>241984.94</v>
      </c>
      <c r="K54" s="79">
        <v>104039.12</v>
      </c>
      <c r="M54" s="78">
        <v>0</v>
      </c>
      <c r="N54" s="75">
        <v>380126.43</v>
      </c>
      <c r="O54" s="75">
        <v>655535.75</v>
      </c>
      <c r="P54" s="79">
        <v>148241.12</v>
      </c>
      <c r="R54" s="78">
        <v>0</v>
      </c>
      <c r="S54" s="75">
        <v>339260</v>
      </c>
      <c r="T54" s="75">
        <v>332453</v>
      </c>
      <c r="U54" s="79">
        <v>151526</v>
      </c>
      <c r="W54" s="348">
        <v>0</v>
      </c>
      <c r="X54" s="349">
        <v>250135.4</v>
      </c>
      <c r="Y54" s="349">
        <v>361404.03</v>
      </c>
      <c r="Z54" s="350">
        <v>137535.94</v>
      </c>
      <c r="AB54" s="348">
        <v>0</v>
      </c>
      <c r="AC54" s="349">
        <v>346727.37</v>
      </c>
      <c r="AD54" s="349">
        <v>456973.61</v>
      </c>
      <c r="AE54" s="350">
        <v>103673.48</v>
      </c>
      <c r="AF54" s="8" t="s">
        <v>419</v>
      </c>
    </row>
    <row r="55" spans="1:32" x14ac:dyDescent="0.25">
      <c r="A55" s="32" t="s">
        <v>52</v>
      </c>
      <c r="C55" s="78">
        <v>59767267</v>
      </c>
      <c r="D55" s="75">
        <v>26137523</v>
      </c>
      <c r="E55" s="75">
        <v>66492438</v>
      </c>
      <c r="F55" s="79">
        <v>23946044</v>
      </c>
      <c r="H55" s="78">
        <v>30319715.949999999</v>
      </c>
      <c r="I55" s="75">
        <v>21287950.5</v>
      </c>
      <c r="J55" s="75">
        <v>62025718.299999997</v>
      </c>
      <c r="K55" s="79">
        <v>24359244.600000001</v>
      </c>
      <c r="M55" s="78">
        <v>16654569</v>
      </c>
      <c r="N55" s="75">
        <v>32866245.149999999</v>
      </c>
      <c r="O55" s="75">
        <v>79730931.849999994</v>
      </c>
      <c r="P55" s="79">
        <v>14490526.84</v>
      </c>
      <c r="R55" s="78">
        <v>21541170</v>
      </c>
      <c r="S55" s="75">
        <v>33133518</v>
      </c>
      <c r="T55" s="75">
        <v>84980386</v>
      </c>
      <c r="U55" s="79">
        <v>19982864</v>
      </c>
      <c r="W55" s="348">
        <v>25606427.740000002</v>
      </c>
      <c r="X55" s="349">
        <v>33663312.340000004</v>
      </c>
      <c r="Y55" s="349">
        <v>87980486.390000001</v>
      </c>
      <c r="Z55" s="350">
        <v>15475624.620000001</v>
      </c>
      <c r="AB55" s="348">
        <v>26295321.850000001</v>
      </c>
      <c r="AC55" s="349">
        <v>29572984.18</v>
      </c>
      <c r="AD55" s="349">
        <v>78613287.269999996</v>
      </c>
      <c r="AE55" s="350">
        <v>17881943.920000002</v>
      </c>
    </row>
    <row r="56" spans="1:32" x14ac:dyDescent="0.25">
      <c r="A56" s="32" t="s">
        <v>53</v>
      </c>
      <c r="C56" s="80">
        <v>19348.96</v>
      </c>
      <c r="D56" s="76">
        <v>451179.56</v>
      </c>
      <c r="E56" s="76">
        <v>179717.11</v>
      </c>
      <c r="F56" s="81">
        <v>21858.89</v>
      </c>
      <c r="H56" s="80">
        <v>0</v>
      </c>
      <c r="I56" s="76">
        <v>389306.16</v>
      </c>
      <c r="J56" s="76">
        <v>210800.77</v>
      </c>
      <c r="K56" s="81">
        <v>139499.26</v>
      </c>
      <c r="M56" s="80">
        <v>0</v>
      </c>
      <c r="N56" s="76">
        <v>333943.38</v>
      </c>
      <c r="O56" s="76">
        <v>549662.13</v>
      </c>
      <c r="P56" s="81">
        <v>235091.07</v>
      </c>
      <c r="R56" s="80">
        <v>0</v>
      </c>
      <c r="S56" s="76">
        <v>578037.24</v>
      </c>
      <c r="T56" s="76">
        <v>226397.78</v>
      </c>
      <c r="U56" s="81">
        <v>75926.39</v>
      </c>
      <c r="W56" s="82">
        <v>0</v>
      </c>
      <c r="X56" s="77">
        <v>1137313.8799999999</v>
      </c>
      <c r="Y56" s="77">
        <v>373465.59999999998</v>
      </c>
      <c r="Z56" s="83">
        <v>7569.32</v>
      </c>
      <c r="AB56" s="82">
        <v>3341879.24</v>
      </c>
      <c r="AC56" s="77">
        <v>272971.27</v>
      </c>
      <c r="AD56" s="77">
        <v>908165.89</v>
      </c>
      <c r="AE56" s="83">
        <v>192086.788</v>
      </c>
    </row>
    <row r="57" spans="1:32" x14ac:dyDescent="0.25">
      <c r="A57" s="32" t="s">
        <v>55</v>
      </c>
      <c r="C57" s="80">
        <v>3000</v>
      </c>
      <c r="D57" s="76">
        <v>615454.32000000007</v>
      </c>
      <c r="E57" s="76">
        <v>357028.35</v>
      </c>
      <c r="F57" s="81">
        <v>73498.929999999993</v>
      </c>
      <c r="H57" s="80">
        <v>228181.07</v>
      </c>
      <c r="I57" s="76">
        <v>707460.88</v>
      </c>
      <c r="J57" s="76">
        <v>303001.67</v>
      </c>
      <c r="K57" s="81">
        <v>100332.02</v>
      </c>
      <c r="M57" s="80">
        <v>214480.90000000002</v>
      </c>
      <c r="N57" s="76">
        <v>716853</v>
      </c>
      <c r="O57" s="76">
        <v>753898.57</v>
      </c>
      <c r="P57" s="81">
        <v>63327.88</v>
      </c>
      <c r="R57" s="80">
        <v>309643</v>
      </c>
      <c r="S57" s="76">
        <v>615168</v>
      </c>
      <c r="T57" s="76">
        <v>903514</v>
      </c>
      <c r="U57" s="81">
        <v>48816</v>
      </c>
      <c r="W57" s="82">
        <v>33455.919999999998</v>
      </c>
      <c r="X57" s="77">
        <v>1037961.75</v>
      </c>
      <c r="Y57" s="77">
        <v>610940.57999999996</v>
      </c>
      <c r="Z57" s="83">
        <v>125508.8</v>
      </c>
      <c r="AB57" s="82">
        <v>792111.72</v>
      </c>
      <c r="AC57" s="77">
        <v>1187969.8799999999</v>
      </c>
      <c r="AD57" s="77">
        <v>727229.92</v>
      </c>
      <c r="AE57" s="83">
        <v>111558.43</v>
      </c>
    </row>
    <row r="58" spans="1:32" x14ac:dyDescent="0.25">
      <c r="A58" s="32" t="s">
        <v>56</v>
      </c>
      <c r="C58" s="78">
        <v>6466.53</v>
      </c>
      <c r="D58" s="75">
        <v>174041.73</v>
      </c>
      <c r="E58" s="75">
        <v>48238.909999999996</v>
      </c>
      <c r="F58" s="79">
        <v>104123.58</v>
      </c>
      <c r="H58" s="78">
        <v>0</v>
      </c>
      <c r="I58" s="75">
        <v>134443.65</v>
      </c>
      <c r="J58" s="75">
        <v>98180.639999999985</v>
      </c>
      <c r="K58" s="79">
        <v>210555.35</v>
      </c>
      <c r="M58" s="78">
        <v>3323</v>
      </c>
      <c r="N58" s="75">
        <v>171615.5</v>
      </c>
      <c r="O58" s="75">
        <v>78676.95</v>
      </c>
      <c r="P58" s="79">
        <v>142468.75</v>
      </c>
      <c r="R58" s="78">
        <v>0</v>
      </c>
      <c r="S58" s="75">
        <v>177957.47</v>
      </c>
      <c r="T58" s="75">
        <v>128733.23</v>
      </c>
      <c r="U58" s="79">
        <v>99769.45</v>
      </c>
      <c r="W58" s="348">
        <v>0</v>
      </c>
      <c r="X58" s="349">
        <v>157542.51</v>
      </c>
      <c r="Y58" s="349">
        <v>200161</v>
      </c>
      <c r="Z58" s="350">
        <v>131487.33000000002</v>
      </c>
      <c r="AB58" s="348">
        <v>0</v>
      </c>
      <c r="AC58" s="349">
        <v>174375.37</v>
      </c>
      <c r="AD58" s="349">
        <v>263582.08999999997</v>
      </c>
      <c r="AE58" s="350">
        <v>100992.96000000001</v>
      </c>
    </row>
    <row r="59" spans="1:32" ht="15.75" thickBot="1" x14ac:dyDescent="0.3">
      <c r="A59" s="33" t="s">
        <v>57</v>
      </c>
      <c r="C59" s="84">
        <v>1830652</v>
      </c>
      <c r="D59" s="85">
        <v>922521</v>
      </c>
      <c r="E59" s="85">
        <v>463324</v>
      </c>
      <c r="F59" s="86">
        <v>217543</v>
      </c>
      <c r="H59" s="84">
        <v>1364887</v>
      </c>
      <c r="I59" s="85">
        <v>1086123</v>
      </c>
      <c r="J59" s="85">
        <v>518093</v>
      </c>
      <c r="K59" s="86">
        <v>301381</v>
      </c>
      <c r="M59" s="84">
        <v>1124971</v>
      </c>
      <c r="N59" s="85">
        <v>949185</v>
      </c>
      <c r="O59" s="85">
        <v>440085</v>
      </c>
      <c r="P59" s="86">
        <v>182789</v>
      </c>
      <c r="R59" s="84">
        <v>1060458.04</v>
      </c>
      <c r="S59" s="85">
        <v>1097090.47</v>
      </c>
      <c r="T59" s="85">
        <v>415163.52</v>
      </c>
      <c r="U59" s="86">
        <v>413349.82</v>
      </c>
      <c r="W59" s="351">
        <v>40012.959999999999</v>
      </c>
      <c r="X59" s="352">
        <v>1276034.92</v>
      </c>
      <c r="Y59" s="352">
        <v>267489.31</v>
      </c>
      <c r="Z59" s="353">
        <v>92234.08</v>
      </c>
      <c r="AB59" s="351">
        <v>1167417.56</v>
      </c>
      <c r="AC59" s="352">
        <v>2221294.0499999998</v>
      </c>
      <c r="AD59" s="352">
        <v>372946.42</v>
      </c>
      <c r="AE59" s="353">
        <v>137753.32</v>
      </c>
    </row>
  </sheetData>
  <autoFilter ref="A5:Z59" xr:uid="{757668B5-5D05-460C-BE9D-ABAD1520A430}"/>
  <phoneticPr fontId="6" type="noConversion"/>
  <hyperlinks>
    <hyperlink ref="A1" location="'Tab Legend'!A1" display="Tab Legend" xr:uid="{97B34254-B8D8-4C20-824D-425B23584C25}"/>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2022 Units</vt:lpstr>
      <vt:lpstr>Tab Legend</vt:lpstr>
      <vt:lpstr>Primary Circuit km</vt:lpstr>
      <vt:lpstr>Trial Balance</vt:lpstr>
      <vt:lpstr>Customer Numbers</vt:lpstr>
      <vt:lpstr>Poles Additions</vt:lpstr>
      <vt:lpstr>Total Poles</vt:lpstr>
      <vt:lpstr>Line Transformer Addtions</vt:lpstr>
      <vt:lpstr>Capital Additions</vt:lpstr>
      <vt:lpstr>Station Information</vt:lpstr>
      <vt:lpstr>1. Billing O&amp;M</vt:lpstr>
      <vt:lpstr>2. Metering O&amp;M</vt:lpstr>
      <vt:lpstr>3. Vegetation Management O&amp;M</vt:lpstr>
      <vt:lpstr>4. Lines O&amp;M</vt:lpstr>
      <vt:lpstr>5. Stations O&amp;M</vt:lpstr>
      <vt:lpstr>6. Poles, Towers O&amp;M</vt:lpstr>
      <vt:lpstr>7. Stations CAPEX</vt:lpstr>
      <vt:lpstr>8. Poles, Towers CAPEX</vt:lpstr>
      <vt:lpstr>9. Line Transformers CAPEX</vt:lpstr>
      <vt:lpstr>10. Meters CAPEX</vt:lpstr>
      <vt:lpstr>2018-2020 Units and Cap Add</vt:lpstr>
      <vt:lpstr>2021 Units</vt:lpstr>
      <vt:lpstr>2021 Cap Add</vt:lpstr>
    </vt:vector>
  </TitlesOfParts>
  <Company>Alteryx,Inc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Zubin Panchal</dc:creator>
  <dc:description/>
  <cp:lastModifiedBy>Zubin Panchal</cp:lastModifiedBy>
  <dcterms:created xsi:type="dcterms:W3CDTF">2022-03-30T18:00:21Z</dcterms:created>
  <dcterms:modified xsi:type="dcterms:W3CDTF">2023-10-11T14:43:50Z</dcterms:modified>
</cp:coreProperties>
</file>