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codeName="ThisWorkbook" defaultThemeVersion="124226"/>
  <xr:revisionPtr revIDLastSave="0" documentId="8_{217238CB-05FF-4EAE-A949-EEDBB7D58EF0}" xr6:coauthVersionLast="47" xr6:coauthVersionMax="47" xr10:uidLastSave="{00000000-0000-0000-0000-000000000000}"/>
  <bookViews>
    <workbookView xWindow="28680" yWindow="-120" windowWidth="29040" windowHeight="15840" tabRatio="686" activeTab="6" xr2:uid="{00000000-000D-0000-FFFF-FFFF00000000}"/>
  </bookViews>
  <sheets>
    <sheet name="Res Sept 2023 Data" sheetId="7" r:id="rId1"/>
    <sheet name="Res Sept 2022 Data" sheetId="9" r:id="rId2"/>
    <sheet name="GSLT50 Sept 2023 Data" sheetId="8" r:id="rId3"/>
    <sheet name="GSLT50 Sept 2022 Data" sheetId="10" r:id="rId4"/>
    <sheet name="RES Analysis" sheetId="11" r:id="rId5"/>
    <sheet name="GSLT50 Analysis" sheetId="2" r:id="rId6"/>
    <sheet name="Average" sheetId="5" r:id="rId7"/>
  </sheets>
  <definedNames>
    <definedName name="_xlnm._FilterDatabase" localSheetId="6" hidden="1">Average!$A$1:$F$76</definedName>
    <definedName name="_xlnm.Print_Titles" localSheetId="6">Average!$1:$2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1" l="1"/>
  <c r="C37" i="11"/>
  <c r="D37" i="11" s="1"/>
  <c r="G37" i="11"/>
  <c r="I37" i="11" l="1"/>
  <c r="H37" i="11"/>
  <c r="E3" i="2"/>
  <c r="F3" i="2"/>
  <c r="E4" i="2"/>
  <c r="F4" i="2"/>
  <c r="E5" i="2"/>
  <c r="F5" i="2"/>
  <c r="E6" i="2"/>
  <c r="F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F2" i="2"/>
  <c r="E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C2" i="2"/>
  <c r="B2" i="2"/>
  <c r="E3" i="11"/>
  <c r="F3" i="11"/>
  <c r="E4" i="11"/>
  <c r="F4" i="11"/>
  <c r="E5" i="11"/>
  <c r="F5" i="11"/>
  <c r="E6" i="11"/>
  <c r="F6" i="11"/>
  <c r="E7" i="11"/>
  <c r="E8" i="11"/>
  <c r="F8" i="11"/>
  <c r="E9" i="11"/>
  <c r="F9" i="11"/>
  <c r="E10" i="1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E17" i="11"/>
  <c r="F17" i="11"/>
  <c r="E18" i="11"/>
  <c r="F18" i="11"/>
  <c r="E19" i="11"/>
  <c r="F19" i="11"/>
  <c r="E20" i="11"/>
  <c r="F20" i="11"/>
  <c r="E21" i="11"/>
  <c r="F21" i="11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E35" i="11"/>
  <c r="F35" i="11"/>
  <c r="E36" i="11"/>
  <c r="F36" i="11"/>
  <c r="E38" i="11"/>
  <c r="F38" i="11"/>
  <c r="F39" i="11"/>
  <c r="E40" i="11"/>
  <c r="F40" i="11"/>
  <c r="E41" i="11"/>
  <c r="F41" i="11"/>
  <c r="E42" i="11"/>
  <c r="F42" i="11"/>
  <c r="E43" i="11"/>
  <c r="F43" i="11"/>
  <c r="E44" i="11"/>
  <c r="F44" i="11"/>
  <c r="E45" i="11"/>
  <c r="F45" i="11"/>
  <c r="E46" i="11"/>
  <c r="F46" i="11"/>
  <c r="E47" i="11"/>
  <c r="F47" i="11"/>
  <c r="E48" i="11"/>
  <c r="F48" i="11"/>
  <c r="E49" i="11"/>
  <c r="F49" i="11"/>
  <c r="E50" i="11"/>
  <c r="F50" i="11"/>
  <c r="E51" i="11"/>
  <c r="F51" i="11"/>
  <c r="E52" i="11"/>
  <c r="F52" i="11"/>
  <c r="E53" i="11"/>
  <c r="F53" i="11"/>
  <c r="E54" i="11"/>
  <c r="F54" i="11"/>
  <c r="E55" i="11"/>
  <c r="F55" i="11"/>
  <c r="E56" i="11"/>
  <c r="F56" i="11"/>
  <c r="E57" i="11"/>
  <c r="F57" i="11"/>
  <c r="E58" i="11"/>
  <c r="F58" i="11"/>
  <c r="E59" i="11"/>
  <c r="F59" i="11"/>
  <c r="E60" i="11"/>
  <c r="F60" i="11"/>
  <c r="E61" i="11"/>
  <c r="F61" i="11"/>
  <c r="E62" i="11"/>
  <c r="F62" i="11"/>
  <c r="E63" i="11"/>
  <c r="F63" i="11"/>
  <c r="E64" i="11"/>
  <c r="F64" i="11"/>
  <c r="E65" i="11"/>
  <c r="F65" i="11"/>
  <c r="E66" i="11"/>
  <c r="F66" i="11"/>
  <c r="E67" i="11"/>
  <c r="F67" i="11"/>
  <c r="E69" i="11"/>
  <c r="F69" i="11"/>
  <c r="E70" i="11"/>
  <c r="F70" i="11"/>
  <c r="E71" i="11"/>
  <c r="F71" i="11"/>
  <c r="E72" i="11"/>
  <c r="F72" i="11"/>
  <c r="E73" i="11"/>
  <c r="F73" i="11"/>
  <c r="E74" i="11"/>
  <c r="F74" i="11"/>
  <c r="F2" i="11"/>
  <c r="E2" i="11"/>
  <c r="B3" i="11"/>
  <c r="C3" i="11"/>
  <c r="B4" i="11"/>
  <c r="C4" i="11"/>
  <c r="B5" i="11"/>
  <c r="C5" i="11"/>
  <c r="B6" i="11"/>
  <c r="C6" i="11"/>
  <c r="B7" i="11"/>
  <c r="C7" i="11"/>
  <c r="B8" i="11"/>
  <c r="C8" i="11"/>
  <c r="B9" i="11"/>
  <c r="C9" i="11"/>
  <c r="C2" i="11"/>
  <c r="B2" i="11"/>
  <c r="H12" i="9"/>
  <c r="I7" i="10"/>
  <c r="H7" i="10"/>
  <c r="J37" i="11" l="1"/>
  <c r="K37" i="11" s="1"/>
  <c r="I8" i="9"/>
  <c r="H8" i="9"/>
  <c r="I7" i="9"/>
  <c r="H7" i="9"/>
  <c r="H17" i="9" l="1"/>
  <c r="I24" i="10"/>
  <c r="AB24" i="10" s="1"/>
  <c r="H24" i="10"/>
  <c r="H27" i="9"/>
  <c r="H26" i="9"/>
  <c r="AB43" i="10"/>
  <c r="I43" i="10"/>
  <c r="H43" i="10"/>
  <c r="H68" i="9" l="1"/>
  <c r="AG57" i="7"/>
  <c r="AG33" i="8"/>
  <c r="G57" i="11"/>
  <c r="AH7" i="10"/>
  <c r="AG7" i="10"/>
  <c r="A7" i="10"/>
  <c r="AG7" i="8"/>
  <c r="AH7" i="8"/>
  <c r="A7" i="8"/>
  <c r="A8" i="8"/>
  <c r="AG8" i="8"/>
  <c r="AH8" i="8"/>
  <c r="G3" i="11"/>
  <c r="G4" i="11"/>
  <c r="G5" i="11"/>
  <c r="G6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7" i="11"/>
  <c r="G28" i="11"/>
  <c r="G29" i="11"/>
  <c r="G30" i="11"/>
  <c r="G31" i="11"/>
  <c r="G32" i="11"/>
  <c r="G33" i="11"/>
  <c r="G34" i="11"/>
  <c r="G35" i="11"/>
  <c r="G36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8" i="11"/>
  <c r="G59" i="11"/>
  <c r="G60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2" i="11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G24" i="11" s="1"/>
  <c r="AG26" i="9"/>
  <c r="AH26" i="9"/>
  <c r="G25" i="11" s="1"/>
  <c r="AG27" i="9"/>
  <c r="AH27" i="9"/>
  <c r="G26" i="11" s="1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3" i="8"/>
  <c r="AH3" i="8"/>
  <c r="AG4" i="8"/>
  <c r="AH4" i="8"/>
  <c r="AG5" i="8"/>
  <c r="AH5" i="8"/>
  <c r="AG6" i="8"/>
  <c r="AH6" i="8"/>
  <c r="AG9" i="8"/>
  <c r="AH9" i="8"/>
  <c r="AG10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/>
  <c r="AH26" i="8"/>
  <c r="AG27" i="8"/>
  <c r="AH27" i="8"/>
  <c r="AG28" i="8"/>
  <c r="AH28" i="8"/>
  <c r="AG29" i="8"/>
  <c r="AH29" i="8"/>
  <c r="AG30" i="8"/>
  <c r="AH30" i="8"/>
  <c r="AG31" i="8"/>
  <c r="AH31" i="8"/>
  <c r="AG32" i="8"/>
  <c r="AH32" i="8"/>
  <c r="AH33" i="8"/>
  <c r="AG34" i="8"/>
  <c r="AH34" i="8"/>
  <c r="AG35" i="8"/>
  <c r="AH35" i="8"/>
  <c r="AG36" i="8"/>
  <c r="AH36" i="8"/>
  <c r="AG37" i="8"/>
  <c r="AH37" i="8"/>
  <c r="AG38" i="8"/>
  <c r="AH38" i="8"/>
  <c r="AG39" i="8"/>
  <c r="AH39" i="8"/>
  <c r="AG40" i="8"/>
  <c r="AH40" i="8"/>
  <c r="AG41" i="8"/>
  <c r="AH41" i="8"/>
  <c r="AG42" i="8"/>
  <c r="AH42" i="8"/>
  <c r="AG43" i="8"/>
  <c r="AH43" i="8"/>
  <c r="AG44" i="8"/>
  <c r="AH44" i="8"/>
  <c r="AG45" i="8"/>
  <c r="AH45" i="8"/>
  <c r="AG46" i="8"/>
  <c r="AH46" i="8"/>
  <c r="AG47" i="8"/>
  <c r="AH47" i="8"/>
  <c r="AG48" i="8"/>
  <c r="AH48" i="8"/>
  <c r="AG49" i="8"/>
  <c r="AH49" i="8"/>
  <c r="AG50" i="8"/>
  <c r="AH50" i="8"/>
  <c r="AG51" i="8"/>
  <c r="AH51" i="8"/>
  <c r="AG52" i="8"/>
  <c r="AH52" i="8"/>
  <c r="AG53" i="8"/>
  <c r="AH53" i="8"/>
  <c r="AG54" i="8"/>
  <c r="AH54" i="8"/>
  <c r="AG55" i="8"/>
  <c r="AH55" i="8"/>
  <c r="AG56" i="8"/>
  <c r="AH56" i="8"/>
  <c r="AG57" i="8"/>
  <c r="AH57" i="8"/>
  <c r="AG58" i="8"/>
  <c r="AH58" i="8"/>
  <c r="AG59" i="8"/>
  <c r="AH59" i="8"/>
  <c r="AG60" i="8"/>
  <c r="AH60" i="8"/>
  <c r="AG61" i="8"/>
  <c r="AH61" i="8"/>
  <c r="AG62" i="8"/>
  <c r="AH62" i="8"/>
  <c r="AG63" i="8"/>
  <c r="AH63" i="8"/>
  <c r="AG64" i="8"/>
  <c r="AH64" i="8"/>
  <c r="AG65" i="8"/>
  <c r="AH65" i="8"/>
  <c r="AG66" i="8"/>
  <c r="AH66" i="8"/>
  <c r="AG67" i="8"/>
  <c r="AH67" i="8"/>
  <c r="AG68" i="8"/>
  <c r="AH68" i="8"/>
  <c r="AG69" i="8"/>
  <c r="AH69" i="8"/>
  <c r="AG3" i="10"/>
  <c r="AH3" i="10"/>
  <c r="AG4" i="10"/>
  <c r="AH4" i="10"/>
  <c r="AG5" i="10"/>
  <c r="AH5" i="10"/>
  <c r="AG6" i="10"/>
  <c r="AH6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H63" i="10"/>
  <c r="AG64" i="10"/>
  <c r="AH64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71" i="10"/>
  <c r="AH71" i="10"/>
  <c r="AG72" i="10"/>
  <c r="AH72" i="10"/>
  <c r="AG73" i="10"/>
  <c r="AH73" i="10"/>
  <c r="AG3" i="7"/>
  <c r="AH3" i="7"/>
  <c r="AG4" i="7"/>
  <c r="AH4" i="7"/>
  <c r="AG5" i="7"/>
  <c r="AH5" i="7"/>
  <c r="AG6" i="7"/>
  <c r="AH6" i="7"/>
  <c r="AH7" i="7"/>
  <c r="F7" i="11" s="1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H2" i="9"/>
  <c r="AH2" i="8"/>
  <c r="AH2" i="10"/>
  <c r="AH2" i="7"/>
  <c r="AG2" i="9"/>
  <c r="AG2" i="8"/>
  <c r="AG2" i="10"/>
  <c r="AG2" i="7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3" i="8"/>
  <c r="A4" i="8"/>
  <c r="A5" i="8"/>
  <c r="A6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3" i="10"/>
  <c r="A4" i="10"/>
  <c r="A5" i="10"/>
  <c r="A6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2" i="9"/>
  <c r="A2" i="8"/>
  <c r="D4" i="2" s="1"/>
  <c r="A2" i="10"/>
  <c r="A2" i="7"/>
  <c r="G7" i="11" l="1"/>
  <c r="I7" i="11" s="1"/>
  <c r="E42" i="2"/>
  <c r="E48" i="2"/>
  <c r="E54" i="2"/>
  <c r="E60" i="2"/>
  <c r="E66" i="2"/>
  <c r="F54" i="2"/>
  <c r="F66" i="2"/>
  <c r="G66" i="2" s="1"/>
  <c r="I66" i="2" s="1"/>
  <c r="E45" i="2"/>
  <c r="F51" i="2"/>
  <c r="E40" i="2"/>
  <c r="F42" i="2"/>
  <c r="G42" i="2" s="1"/>
  <c r="F48" i="2"/>
  <c r="F60" i="2"/>
  <c r="E39" i="2"/>
  <c r="E63" i="2"/>
  <c r="G36" i="2"/>
  <c r="E58" i="2"/>
  <c r="E43" i="2"/>
  <c r="E49" i="2"/>
  <c r="E55" i="2"/>
  <c r="E61" i="2"/>
  <c r="E67" i="2"/>
  <c r="F49" i="2"/>
  <c r="G49" i="2" s="1"/>
  <c r="F61" i="2"/>
  <c r="F67" i="2"/>
  <c r="G67" i="2" s="1"/>
  <c r="E57" i="2"/>
  <c r="F69" i="2"/>
  <c r="G69" i="2" s="1"/>
  <c r="F43" i="2"/>
  <c r="G43" i="2" s="1"/>
  <c r="F55" i="2"/>
  <c r="E51" i="2"/>
  <c r="F63" i="2"/>
  <c r="G63" i="2" s="1"/>
  <c r="E46" i="2"/>
  <c r="E38" i="2"/>
  <c r="E44" i="2"/>
  <c r="E50" i="2"/>
  <c r="E56" i="2"/>
  <c r="E62" i="2"/>
  <c r="E68" i="2"/>
  <c r="E69" i="2"/>
  <c r="F45" i="2"/>
  <c r="E64" i="2"/>
  <c r="F38" i="2"/>
  <c r="G38" i="2" s="1"/>
  <c r="F44" i="2"/>
  <c r="F50" i="2"/>
  <c r="G50" i="2" s="1"/>
  <c r="F56" i="2"/>
  <c r="G56" i="2" s="1"/>
  <c r="I56" i="2" s="1"/>
  <c r="F62" i="2"/>
  <c r="G62" i="2" s="1"/>
  <c r="F68" i="2"/>
  <c r="F57" i="2"/>
  <c r="G57" i="2" s="1"/>
  <c r="E52" i="2"/>
  <c r="G7" i="2"/>
  <c r="I7" i="2" s="1"/>
  <c r="F40" i="2"/>
  <c r="G40" i="2" s="1"/>
  <c r="F46" i="2"/>
  <c r="G46" i="2" s="1"/>
  <c r="F52" i="2"/>
  <c r="G52" i="2" s="1"/>
  <c r="F58" i="2"/>
  <c r="G58" i="2" s="1"/>
  <c r="F64" i="2"/>
  <c r="G64" i="2" s="1"/>
  <c r="F70" i="2"/>
  <c r="F47" i="2"/>
  <c r="G47" i="2" s="1"/>
  <c r="F59" i="2"/>
  <c r="G59" i="2" s="1"/>
  <c r="E41" i="2"/>
  <c r="E47" i="2"/>
  <c r="E53" i="2"/>
  <c r="E59" i="2"/>
  <c r="E65" i="2"/>
  <c r="F41" i="2"/>
  <c r="G41" i="2" s="1"/>
  <c r="F53" i="2"/>
  <c r="G53" i="2" s="1"/>
  <c r="I53" i="2" s="1"/>
  <c r="F65" i="2"/>
  <c r="G65" i="2" s="1"/>
  <c r="F39" i="2"/>
  <c r="G39" i="2" s="1"/>
  <c r="E70" i="2"/>
  <c r="G55" i="2"/>
  <c r="G54" i="2"/>
  <c r="B42" i="2"/>
  <c r="B34" i="2"/>
  <c r="C15" i="2"/>
  <c r="D15" i="2" s="1"/>
  <c r="C33" i="2"/>
  <c r="D33" i="2" s="1"/>
  <c r="B10" i="2"/>
  <c r="B16" i="2"/>
  <c r="B22" i="2"/>
  <c r="B28" i="2"/>
  <c r="B55" i="2"/>
  <c r="C10" i="2"/>
  <c r="D10" i="2" s="1"/>
  <c r="C16" i="2"/>
  <c r="D16" i="2" s="1"/>
  <c r="C22" i="2"/>
  <c r="D22" i="2" s="1"/>
  <c r="C28" i="2"/>
  <c r="D28" i="2" s="1"/>
  <c r="C34" i="2"/>
  <c r="C43" i="2"/>
  <c r="D43" i="2" s="1"/>
  <c r="C49" i="2"/>
  <c r="C55" i="2"/>
  <c r="D55" i="2" s="1"/>
  <c r="C61" i="2"/>
  <c r="D61" i="2" s="1"/>
  <c r="C67" i="2"/>
  <c r="D67" i="2" s="1"/>
  <c r="B11" i="2"/>
  <c r="B17" i="2"/>
  <c r="B23" i="2"/>
  <c r="B35" i="2"/>
  <c r="B38" i="2"/>
  <c r="B44" i="2"/>
  <c r="B50" i="2"/>
  <c r="B56" i="2"/>
  <c r="B62" i="2"/>
  <c r="B68" i="2"/>
  <c r="B15" i="2"/>
  <c r="C27" i="2"/>
  <c r="D27" i="2" s="1"/>
  <c r="C66" i="2"/>
  <c r="D66" i="2" s="1"/>
  <c r="B29" i="2"/>
  <c r="C54" i="2"/>
  <c r="B67" i="2"/>
  <c r="C11" i="2"/>
  <c r="D11" i="2" s="1"/>
  <c r="C17" i="2"/>
  <c r="C23" i="2"/>
  <c r="D23" i="2" s="1"/>
  <c r="C29" i="2"/>
  <c r="D29" i="2" s="1"/>
  <c r="C35" i="2"/>
  <c r="C38" i="2"/>
  <c r="D38" i="2" s="1"/>
  <c r="C44" i="2"/>
  <c r="D44" i="2" s="1"/>
  <c r="C50" i="2"/>
  <c r="D50" i="2" s="1"/>
  <c r="H50" i="2" s="1"/>
  <c r="C56" i="2"/>
  <c r="D56" i="2" s="1"/>
  <c r="C62" i="2"/>
  <c r="D62" i="2" s="1"/>
  <c r="C68" i="2"/>
  <c r="D68" i="2" s="1"/>
  <c r="C13" i="2"/>
  <c r="C40" i="2"/>
  <c r="D40" i="2" s="1"/>
  <c r="C64" i="2"/>
  <c r="B20" i="2"/>
  <c r="B41" i="2"/>
  <c r="B65" i="2"/>
  <c r="C47" i="2"/>
  <c r="D47" i="2" s="1"/>
  <c r="B66" i="2"/>
  <c r="C48" i="2"/>
  <c r="D48" i="2" s="1"/>
  <c r="B12" i="2"/>
  <c r="B18" i="2"/>
  <c r="B24" i="2"/>
  <c r="B30" i="2"/>
  <c r="B36" i="2"/>
  <c r="B39" i="2"/>
  <c r="B45" i="2"/>
  <c r="B51" i="2"/>
  <c r="B57" i="2"/>
  <c r="B63" i="2"/>
  <c r="B69" i="2"/>
  <c r="C19" i="2"/>
  <c r="C31" i="2"/>
  <c r="D31" i="2" s="1"/>
  <c r="C52" i="2"/>
  <c r="D52" i="2" s="1"/>
  <c r="C70" i="2"/>
  <c r="D70" i="2" s="1"/>
  <c r="B26" i="2"/>
  <c r="B47" i="2"/>
  <c r="C20" i="2"/>
  <c r="D20" i="2" s="1"/>
  <c r="C32" i="2"/>
  <c r="C53" i="2"/>
  <c r="D53" i="2" s="1"/>
  <c r="B21" i="2"/>
  <c r="B48" i="2"/>
  <c r="C21" i="2"/>
  <c r="D21" i="2" s="1"/>
  <c r="C60" i="2"/>
  <c r="B61" i="2"/>
  <c r="C12" i="2"/>
  <c r="D12" i="2" s="1"/>
  <c r="C18" i="2"/>
  <c r="D18" i="2" s="1"/>
  <c r="C24" i="2"/>
  <c r="C30" i="2"/>
  <c r="D30" i="2" s="1"/>
  <c r="C36" i="2"/>
  <c r="D36" i="2" s="1"/>
  <c r="C39" i="2"/>
  <c r="C45" i="2"/>
  <c r="D45" i="2" s="1"/>
  <c r="C51" i="2"/>
  <c r="D51" i="2" s="1"/>
  <c r="C57" i="2"/>
  <c r="D57" i="2" s="1"/>
  <c r="C63" i="2"/>
  <c r="D63" i="2" s="1"/>
  <c r="C69" i="2"/>
  <c r="D69" i="2" s="1"/>
  <c r="C46" i="2"/>
  <c r="B32" i="2"/>
  <c r="B59" i="2"/>
  <c r="C26" i="2"/>
  <c r="C59" i="2"/>
  <c r="D59" i="2" s="1"/>
  <c r="B27" i="2"/>
  <c r="B54" i="2"/>
  <c r="C42" i="2"/>
  <c r="D42" i="2" s="1"/>
  <c r="B49" i="2"/>
  <c r="B13" i="2"/>
  <c r="B19" i="2"/>
  <c r="B25" i="2"/>
  <c r="B31" i="2"/>
  <c r="B37" i="2"/>
  <c r="B40" i="2"/>
  <c r="B46" i="2"/>
  <c r="B52" i="2"/>
  <c r="B58" i="2"/>
  <c r="B64" i="2"/>
  <c r="B70" i="2"/>
  <c r="C25" i="2"/>
  <c r="D25" i="2" s="1"/>
  <c r="C37" i="2"/>
  <c r="D37" i="2" s="1"/>
  <c r="C58" i="2"/>
  <c r="D58" i="2" s="1"/>
  <c r="B14" i="2"/>
  <c r="B53" i="2"/>
  <c r="C14" i="2"/>
  <c r="D14" i="2" s="1"/>
  <c r="C41" i="2"/>
  <c r="D41" i="2" s="1"/>
  <c r="C65" i="2"/>
  <c r="D65" i="2" s="1"/>
  <c r="B33" i="2"/>
  <c r="B60" i="2"/>
  <c r="B43" i="2"/>
  <c r="C45" i="11"/>
  <c r="D45" i="11" s="1"/>
  <c r="C36" i="11"/>
  <c r="C63" i="11"/>
  <c r="B13" i="11"/>
  <c r="B19" i="11"/>
  <c r="B25" i="11"/>
  <c r="B31" i="11"/>
  <c r="B38" i="11"/>
  <c r="B46" i="11"/>
  <c r="B52" i="11"/>
  <c r="B58" i="11"/>
  <c r="B64" i="11"/>
  <c r="B70" i="11"/>
  <c r="B44" i="11"/>
  <c r="C35" i="11"/>
  <c r="D35" i="11" s="1"/>
  <c r="B24" i="11"/>
  <c r="C51" i="11"/>
  <c r="D51" i="11" s="1"/>
  <c r="C13" i="11"/>
  <c r="C19" i="11"/>
  <c r="D19" i="11" s="1"/>
  <c r="C25" i="11"/>
  <c r="D25" i="11" s="1"/>
  <c r="C31" i="11"/>
  <c r="D31" i="11" s="1"/>
  <c r="C38" i="11"/>
  <c r="C46" i="11"/>
  <c r="D46" i="11" s="1"/>
  <c r="C52" i="11"/>
  <c r="C58" i="11"/>
  <c r="D58" i="11" s="1"/>
  <c r="C64" i="11"/>
  <c r="D64" i="11" s="1"/>
  <c r="C70" i="11"/>
  <c r="B35" i="11"/>
  <c r="B30" i="11"/>
  <c r="C18" i="11"/>
  <c r="D18" i="11" s="1"/>
  <c r="B14" i="11"/>
  <c r="B20" i="11"/>
  <c r="B26" i="11"/>
  <c r="B32" i="11"/>
  <c r="B39" i="11"/>
  <c r="B41" i="11"/>
  <c r="B47" i="11"/>
  <c r="B53" i="11"/>
  <c r="B59" i="11"/>
  <c r="B65" i="11"/>
  <c r="B71" i="11"/>
  <c r="C22" i="11"/>
  <c r="D22" i="11" s="1"/>
  <c r="C68" i="11"/>
  <c r="D68" i="11" s="1"/>
  <c r="B36" i="11"/>
  <c r="C30" i="11"/>
  <c r="C14" i="11"/>
  <c r="D14" i="11" s="1"/>
  <c r="C20" i="11"/>
  <c r="D20" i="11" s="1"/>
  <c r="C26" i="11"/>
  <c r="D26" i="11" s="1"/>
  <c r="C32" i="11"/>
  <c r="D32" i="11" s="1"/>
  <c r="C39" i="11"/>
  <c r="D39" i="11" s="1"/>
  <c r="C41" i="11"/>
  <c r="D41" i="11" s="1"/>
  <c r="C47" i="11"/>
  <c r="C53" i="11"/>
  <c r="D53" i="11" s="1"/>
  <c r="C59" i="11"/>
  <c r="D59" i="11" s="1"/>
  <c r="C65" i="11"/>
  <c r="D65" i="11" s="1"/>
  <c r="C71" i="11"/>
  <c r="D71" i="11" s="1"/>
  <c r="C28" i="11"/>
  <c r="D28" i="11" s="1"/>
  <c r="B29" i="11"/>
  <c r="C17" i="11"/>
  <c r="D17" i="11" s="1"/>
  <c r="B15" i="11"/>
  <c r="B21" i="11"/>
  <c r="B27" i="11"/>
  <c r="B33" i="11"/>
  <c r="B42" i="11"/>
  <c r="B48" i="11"/>
  <c r="B54" i="11"/>
  <c r="B60" i="11"/>
  <c r="B66" i="11"/>
  <c r="B72" i="11"/>
  <c r="B73" i="11"/>
  <c r="C34" i="11"/>
  <c r="D34" i="11" s="1"/>
  <c r="C49" i="11"/>
  <c r="D49" i="11" s="1"/>
  <c r="C67" i="11"/>
  <c r="B11" i="11"/>
  <c r="B62" i="11"/>
  <c r="C23" i="11"/>
  <c r="C44" i="11"/>
  <c r="D44" i="11" s="1"/>
  <c r="C62" i="11"/>
  <c r="D62" i="11" s="1"/>
  <c r="B12" i="11"/>
  <c r="B45" i="11"/>
  <c r="B63" i="11"/>
  <c r="C57" i="11"/>
  <c r="D57" i="11" s="1"/>
  <c r="C15" i="11"/>
  <c r="D15" i="11" s="1"/>
  <c r="C21" i="11"/>
  <c r="C27" i="11"/>
  <c r="D27" i="11" s="1"/>
  <c r="C33" i="11"/>
  <c r="D33" i="11" s="1"/>
  <c r="C42" i="11"/>
  <c r="D42" i="11" s="1"/>
  <c r="C48" i="11"/>
  <c r="D48" i="11" s="1"/>
  <c r="C54" i="11"/>
  <c r="C60" i="11"/>
  <c r="D60" i="11" s="1"/>
  <c r="C66" i="11"/>
  <c r="D66" i="11" s="1"/>
  <c r="C72" i="11"/>
  <c r="D72" i="11" s="1"/>
  <c r="C10" i="11"/>
  <c r="D10" i="11" s="1"/>
  <c r="C40" i="11"/>
  <c r="D40" i="11" s="1"/>
  <c r="C55" i="11"/>
  <c r="D55" i="11" s="1"/>
  <c r="C73" i="11"/>
  <c r="D73" i="11" s="1"/>
  <c r="B23" i="11"/>
  <c r="B50" i="11"/>
  <c r="B68" i="11"/>
  <c r="C11" i="11"/>
  <c r="D11" i="11" s="1"/>
  <c r="C56" i="11"/>
  <c r="D56" i="11" s="1"/>
  <c r="B51" i="11"/>
  <c r="B69" i="11"/>
  <c r="C12" i="11"/>
  <c r="D12" i="11" s="1"/>
  <c r="C69" i="11"/>
  <c r="D69" i="11" s="1"/>
  <c r="B10" i="11"/>
  <c r="B16" i="11"/>
  <c r="B22" i="11"/>
  <c r="B28" i="11"/>
  <c r="B34" i="11"/>
  <c r="B40" i="11"/>
  <c r="B43" i="11"/>
  <c r="B49" i="11"/>
  <c r="B55" i="11"/>
  <c r="B61" i="11"/>
  <c r="B67" i="11"/>
  <c r="C16" i="11"/>
  <c r="D16" i="11" s="1"/>
  <c r="C43" i="11"/>
  <c r="D43" i="11" s="1"/>
  <c r="C61" i="11"/>
  <c r="B17" i="11"/>
  <c r="B56" i="11"/>
  <c r="B74" i="11"/>
  <c r="C29" i="11"/>
  <c r="D29" i="11" s="1"/>
  <c r="C50" i="11"/>
  <c r="D50" i="11" s="1"/>
  <c r="C74" i="11"/>
  <c r="D74" i="11" s="1"/>
  <c r="B18" i="11"/>
  <c r="B57" i="11"/>
  <c r="C24" i="11"/>
  <c r="D24" i="11" s="1"/>
  <c r="G6" i="2"/>
  <c r="I6" i="2" s="1"/>
  <c r="D7" i="2"/>
  <c r="H7" i="2" s="1"/>
  <c r="D2" i="11"/>
  <c r="H2" i="11" s="1"/>
  <c r="D6" i="11"/>
  <c r="H6" i="11" s="1"/>
  <c r="D3" i="11"/>
  <c r="H3" i="11" s="1"/>
  <c r="D9" i="11"/>
  <c r="H9" i="11" s="1"/>
  <c r="D5" i="11"/>
  <c r="D8" i="11"/>
  <c r="H8" i="11" s="1"/>
  <c r="D4" i="11"/>
  <c r="H4" i="11" s="1"/>
  <c r="D7" i="11"/>
  <c r="H7" i="11" s="1"/>
  <c r="D13" i="11"/>
  <c r="H13" i="11" s="1"/>
  <c r="G17" i="2"/>
  <c r="G5" i="2"/>
  <c r="G11" i="2"/>
  <c r="G16" i="2"/>
  <c r="G4" i="2"/>
  <c r="G10" i="2"/>
  <c r="G15" i="2"/>
  <c r="G12" i="2"/>
  <c r="G9" i="2"/>
  <c r="G3" i="2"/>
  <c r="G37" i="2"/>
  <c r="G14" i="2"/>
  <c r="G8" i="2"/>
  <c r="G20" i="2"/>
  <c r="G13" i="2"/>
  <c r="G2" i="2"/>
  <c r="G18" i="2"/>
  <c r="I29" i="11"/>
  <c r="I50" i="11"/>
  <c r="I68" i="11"/>
  <c r="I62" i="11"/>
  <c r="I51" i="11"/>
  <c r="I64" i="11"/>
  <c r="I69" i="11"/>
  <c r="I44" i="11"/>
  <c r="I22" i="11"/>
  <c r="I41" i="11"/>
  <c r="I58" i="11"/>
  <c r="I66" i="11"/>
  <c r="I60" i="11"/>
  <c r="I23" i="11"/>
  <c r="I12" i="11"/>
  <c r="I6" i="11"/>
  <c r="I9" i="11"/>
  <c r="I27" i="11"/>
  <c r="I74" i="11"/>
  <c r="I56" i="11"/>
  <c r="I30" i="11"/>
  <c r="I16" i="11"/>
  <c r="I35" i="11"/>
  <c r="I63" i="11"/>
  <c r="I53" i="11"/>
  <c r="I36" i="11"/>
  <c r="I32" i="11"/>
  <c r="I43" i="11"/>
  <c r="I42" i="11"/>
  <c r="I31" i="11"/>
  <c r="I71" i="11"/>
  <c r="I67" i="11"/>
  <c r="I47" i="11"/>
  <c r="I26" i="11"/>
  <c r="I17" i="11"/>
  <c r="I2" i="11"/>
  <c r="I40" i="11"/>
  <c r="I11" i="11"/>
  <c r="I46" i="11"/>
  <c r="I45" i="11"/>
  <c r="I24" i="11"/>
  <c r="I20" i="11"/>
  <c r="I34" i="11"/>
  <c r="I65" i="11"/>
  <c r="I54" i="11"/>
  <c r="I33" i="11"/>
  <c r="I39" i="11"/>
  <c r="I18" i="11"/>
  <c r="I55" i="11"/>
  <c r="I73" i="11"/>
  <c r="I49" i="11"/>
  <c r="I28" i="11"/>
  <c r="I72" i="11"/>
  <c r="I59" i="11"/>
  <c r="I48" i="11"/>
  <c r="I38" i="11"/>
  <c r="I4" i="11"/>
  <c r="D13" i="2"/>
  <c r="D6" i="2"/>
  <c r="D3" i="2"/>
  <c r="H3" i="2" s="1"/>
  <c r="D9" i="2"/>
  <c r="D5" i="2"/>
  <c r="D17" i="2"/>
  <c r="D8" i="2"/>
  <c r="D2" i="2"/>
  <c r="H4" i="2"/>
  <c r="G33" i="2"/>
  <c r="G29" i="2"/>
  <c r="G26" i="2"/>
  <c r="G22" i="2"/>
  <c r="G19" i="2"/>
  <c r="G68" i="2"/>
  <c r="G35" i="2"/>
  <c r="G32" i="2"/>
  <c r="G25" i="2"/>
  <c r="G61" i="2"/>
  <c r="G28" i="2"/>
  <c r="G21" i="2"/>
  <c r="G45" i="2"/>
  <c r="G31" i="2"/>
  <c r="G24" i="2"/>
  <c r="G51" i="2"/>
  <c r="G48" i="2"/>
  <c r="G34" i="2"/>
  <c r="G70" i="2"/>
  <c r="G27" i="2"/>
  <c r="G23" i="2"/>
  <c r="G60" i="2"/>
  <c r="G44" i="2"/>
  <c r="G30" i="2"/>
  <c r="I21" i="11"/>
  <c r="D49" i="2"/>
  <c r="D34" i="2"/>
  <c r="D32" i="2"/>
  <c r="D19" i="2"/>
  <c r="D60" i="2"/>
  <c r="D64" i="2"/>
  <c r="D46" i="2"/>
  <c r="D39" i="2"/>
  <c r="D35" i="2"/>
  <c r="D24" i="2"/>
  <c r="D26" i="2"/>
  <c r="D67" i="11"/>
  <c r="D36" i="11"/>
  <c r="D21" i="11"/>
  <c r="D70" i="11"/>
  <c r="D23" i="11"/>
  <c r="D30" i="11"/>
  <c r="D63" i="11"/>
  <c r="D52" i="11"/>
  <c r="D47" i="11"/>
  <c r="D38" i="11"/>
  <c r="D54" i="11"/>
  <c r="I57" i="11"/>
  <c r="I8" i="11"/>
  <c r="I52" i="11"/>
  <c r="I25" i="11"/>
  <c r="I10" i="11"/>
  <c r="I15" i="11"/>
  <c r="I13" i="11"/>
  <c r="I19" i="11"/>
  <c r="I14" i="11"/>
  <c r="I3" i="11"/>
  <c r="I70" i="11"/>
  <c r="I5" i="11"/>
  <c r="H16" i="11" l="1"/>
  <c r="H12" i="11"/>
  <c r="I58" i="2"/>
  <c r="H18" i="11"/>
  <c r="J18" i="11" s="1"/>
  <c r="K18" i="11" s="1"/>
  <c r="D24" i="5" s="1"/>
  <c r="H14" i="11"/>
  <c r="J14" i="11" s="1"/>
  <c r="K14" i="11" s="1"/>
  <c r="D15" i="5" s="1"/>
  <c r="H10" i="11"/>
  <c r="H17" i="11"/>
  <c r="H27" i="11"/>
  <c r="J27" i="11" s="1"/>
  <c r="K27" i="11" s="1"/>
  <c r="D27" i="5" s="1"/>
  <c r="H11" i="11"/>
  <c r="J11" i="11" s="1"/>
  <c r="K11" i="11" s="1"/>
  <c r="D12" i="5" s="1"/>
  <c r="H15" i="11"/>
  <c r="J15" i="11" s="1"/>
  <c r="K15" i="11" s="1"/>
  <c r="D16" i="5" s="1"/>
  <c r="H5" i="11"/>
  <c r="J5" i="11" s="1"/>
  <c r="K5" i="11" s="1"/>
  <c r="D6" i="5" s="1"/>
  <c r="H54" i="11"/>
  <c r="J54" i="11" s="1"/>
  <c r="K54" i="11" s="1"/>
  <c r="D53" i="5" s="1"/>
  <c r="I13" i="2"/>
  <c r="I10" i="2"/>
  <c r="I17" i="2"/>
  <c r="I30" i="2"/>
  <c r="I11" i="2"/>
  <c r="I4" i="2"/>
  <c r="J4" i="2" s="1"/>
  <c r="K4" i="2" s="1"/>
  <c r="E5" i="5" s="1"/>
  <c r="I9" i="2"/>
  <c r="I16" i="2"/>
  <c r="I63" i="2"/>
  <c r="I35" i="2"/>
  <c r="I33" i="2"/>
  <c r="I18" i="2"/>
  <c r="I3" i="2"/>
  <c r="J3" i="2" s="1"/>
  <c r="K3" i="2" s="1"/>
  <c r="E4" i="5" s="1"/>
  <c r="I49" i="2"/>
  <c r="I8" i="2"/>
  <c r="I23" i="2"/>
  <c r="I39" i="2"/>
  <c r="I5" i="2"/>
  <c r="I62" i="2"/>
  <c r="I60" i="2"/>
  <c r="I12" i="2"/>
  <c r="I65" i="2"/>
  <c r="I15" i="2"/>
  <c r="I46" i="2"/>
  <c r="I14" i="2"/>
  <c r="I37" i="2"/>
  <c r="I44" i="2"/>
  <c r="I59" i="2"/>
  <c r="I32" i="2"/>
  <c r="H10" i="2"/>
  <c r="H45" i="2"/>
  <c r="H74" i="11"/>
  <c r="J74" i="11" s="1"/>
  <c r="K74" i="11" s="1"/>
  <c r="D70" i="5" s="1"/>
  <c r="J13" i="11"/>
  <c r="K13" i="11" s="1"/>
  <c r="D14" i="5" s="1"/>
  <c r="H61" i="2"/>
  <c r="H13" i="2"/>
  <c r="H11" i="2"/>
  <c r="H40" i="2"/>
  <c r="H8" i="2"/>
  <c r="H31" i="2"/>
  <c r="H46" i="2"/>
  <c r="H6" i="2"/>
  <c r="J6" i="2" s="1"/>
  <c r="K6" i="2" s="1"/>
  <c r="E7" i="5" s="1"/>
  <c r="H9" i="2"/>
  <c r="H58" i="2"/>
  <c r="J58" i="2" s="1"/>
  <c r="K58" i="2" s="1"/>
  <c r="E38" i="5" s="1"/>
  <c r="H15" i="2"/>
  <c r="H2" i="2"/>
  <c r="H18" i="2"/>
  <c r="H49" i="2"/>
  <c r="H12" i="2"/>
  <c r="H16" i="2"/>
  <c r="H51" i="11"/>
  <c r="J51" i="11" s="1"/>
  <c r="K51" i="11" s="1"/>
  <c r="D50" i="5" s="1"/>
  <c r="H24" i="11"/>
  <c r="J24" i="11" s="1"/>
  <c r="K24" i="11" s="1"/>
  <c r="D20" i="5" s="1"/>
  <c r="J7" i="2"/>
  <c r="K7" i="2" s="1"/>
  <c r="E8" i="5" s="1"/>
  <c r="H32" i="11"/>
  <c r="J32" i="11" s="1"/>
  <c r="K32" i="11" s="1"/>
  <c r="D32" i="5" s="1"/>
  <c r="H31" i="11"/>
  <c r="J31" i="11" s="1"/>
  <c r="K31" i="11" s="1"/>
  <c r="D31" i="5" s="1"/>
  <c r="I38" i="2"/>
  <c r="I50" i="2"/>
  <c r="J50" i="2" s="1"/>
  <c r="K50" i="2" s="1"/>
  <c r="E52" i="5" s="1"/>
  <c r="I20" i="2"/>
  <c r="I48" i="2"/>
  <c r="I54" i="2"/>
  <c r="I51" i="2"/>
  <c r="I47" i="2"/>
  <c r="I43" i="2"/>
  <c r="I34" i="2"/>
  <c r="I27" i="2"/>
  <c r="I41" i="2"/>
  <c r="I28" i="2"/>
  <c r="J17" i="11"/>
  <c r="K17" i="11" s="1"/>
  <c r="D23" i="5" s="1"/>
  <c r="J4" i="11"/>
  <c r="K4" i="11" s="1"/>
  <c r="D5" i="5" s="1"/>
  <c r="J2" i="11"/>
  <c r="K2" i="11" s="1"/>
  <c r="D3" i="5" s="1"/>
  <c r="J7" i="11"/>
  <c r="K7" i="11" s="1"/>
  <c r="D8" i="5" s="1"/>
  <c r="J9" i="11"/>
  <c r="K9" i="11" s="1"/>
  <c r="D10" i="5" s="1"/>
  <c r="J6" i="11"/>
  <c r="K6" i="11" s="1"/>
  <c r="D7" i="5" s="1"/>
  <c r="J12" i="11"/>
  <c r="K12" i="11" s="1"/>
  <c r="D13" i="5" s="1"/>
  <c r="J16" i="11"/>
  <c r="K16" i="11" s="1"/>
  <c r="D17" i="5" s="1"/>
  <c r="H17" i="2"/>
  <c r="H47" i="2"/>
  <c r="H56" i="2"/>
  <c r="J56" i="2" s="1"/>
  <c r="K56" i="2" s="1"/>
  <c r="E57" i="5" s="1"/>
  <c r="H14" i="2"/>
  <c r="H48" i="2"/>
  <c r="H65" i="2"/>
  <c r="H23" i="2"/>
  <c r="H21" i="2"/>
  <c r="H57" i="2"/>
  <c r="H5" i="2"/>
  <c r="H29" i="2"/>
  <c r="H42" i="2"/>
  <c r="H38" i="2"/>
  <c r="H68" i="2"/>
  <c r="H32" i="2"/>
  <c r="H62" i="2"/>
  <c r="I69" i="2"/>
  <c r="H66" i="2"/>
  <c r="J66" i="2" s="1"/>
  <c r="K66" i="2" s="1"/>
  <c r="E66" i="5" s="1"/>
  <c r="H34" i="2"/>
  <c r="I22" i="2"/>
  <c r="H69" i="2"/>
  <c r="I55" i="2"/>
  <c r="I45" i="2"/>
  <c r="I57" i="2"/>
  <c r="H30" i="2"/>
  <c r="H37" i="2"/>
  <c r="H52" i="2"/>
  <c r="I68" i="2"/>
  <c r="H60" i="2"/>
  <c r="I52" i="2"/>
  <c r="I26" i="2"/>
  <c r="I36" i="2"/>
  <c r="I29" i="2"/>
  <c r="I70" i="2"/>
  <c r="H27" i="2"/>
  <c r="H70" i="2"/>
  <c r="H60" i="11"/>
  <c r="J60" i="11" s="1"/>
  <c r="K60" i="11" s="1"/>
  <c r="D58" i="5" s="1"/>
  <c r="H62" i="11"/>
  <c r="J62" i="11" s="1"/>
  <c r="K62" i="11" s="1"/>
  <c r="D59" i="5" s="1"/>
  <c r="H69" i="11"/>
  <c r="J69" i="11" s="1"/>
  <c r="K69" i="11" s="1"/>
  <c r="D65" i="5" s="1"/>
  <c r="H66" i="11"/>
  <c r="J66" i="11" s="1"/>
  <c r="K66" i="11" s="1"/>
  <c r="D63" i="5" s="1"/>
  <c r="H50" i="11"/>
  <c r="J50" i="11" s="1"/>
  <c r="K50" i="11" s="1"/>
  <c r="D49" i="5" s="1"/>
  <c r="H49" i="11"/>
  <c r="J49" i="11" s="1"/>
  <c r="K49" i="11" s="1"/>
  <c r="D48" i="5" s="1"/>
  <c r="H53" i="11"/>
  <c r="J53" i="11" s="1"/>
  <c r="K53" i="11" s="1"/>
  <c r="D52" i="5" s="1"/>
  <c r="H48" i="11"/>
  <c r="J48" i="11" s="1"/>
  <c r="K48" i="11" s="1"/>
  <c r="D47" i="5" s="1"/>
  <c r="H38" i="11"/>
  <c r="J38" i="11" s="1"/>
  <c r="K38" i="11" s="1"/>
  <c r="H70" i="11"/>
  <c r="J70" i="11" s="1"/>
  <c r="K70" i="11" s="1"/>
  <c r="D66" i="5" s="1"/>
  <c r="H72" i="11"/>
  <c r="J72" i="11" s="1"/>
  <c r="K72" i="11" s="1"/>
  <c r="D68" i="5" s="1"/>
  <c r="H35" i="11"/>
  <c r="J35" i="11" s="1"/>
  <c r="K35" i="11" s="1"/>
  <c r="D35" i="5" s="1"/>
  <c r="H33" i="11"/>
  <c r="J33" i="11" s="1"/>
  <c r="K33" i="11" s="1"/>
  <c r="D33" i="5" s="1"/>
  <c r="H29" i="11"/>
  <c r="J29" i="11" s="1"/>
  <c r="K29" i="11" s="1"/>
  <c r="D29" i="5" s="1"/>
  <c r="H58" i="11"/>
  <c r="J58" i="11" s="1"/>
  <c r="K58" i="11" s="1"/>
  <c r="D56" i="5" s="1"/>
  <c r="H41" i="11"/>
  <c r="J41" i="11" s="1"/>
  <c r="K41" i="11" s="1"/>
  <c r="D40" i="5" s="1"/>
  <c r="H39" i="11"/>
  <c r="J39" i="11" s="1"/>
  <c r="K39" i="11" s="1"/>
  <c r="H25" i="11"/>
  <c r="J25" i="11" s="1"/>
  <c r="K25" i="11" s="1"/>
  <c r="D21" i="5" s="1"/>
  <c r="H42" i="11"/>
  <c r="J42" i="11" s="1"/>
  <c r="K42" i="11" s="1"/>
  <c r="D41" i="5" s="1"/>
  <c r="H52" i="11"/>
  <c r="J52" i="11" s="1"/>
  <c r="K52" i="11" s="1"/>
  <c r="D51" i="5" s="1"/>
  <c r="H24" i="2"/>
  <c r="H59" i="2"/>
  <c r="H53" i="2"/>
  <c r="J53" i="2" s="1"/>
  <c r="K53" i="2" s="1"/>
  <c r="E55" i="5" s="1"/>
  <c r="H67" i="2"/>
  <c r="H64" i="2"/>
  <c r="H28" i="2"/>
  <c r="H44" i="2"/>
  <c r="H51" i="2"/>
  <c r="I21" i="2"/>
  <c r="I19" i="2"/>
  <c r="I64" i="2"/>
  <c r="I67" i="2"/>
  <c r="I31" i="2"/>
  <c r="I61" i="2"/>
  <c r="I42" i="2"/>
  <c r="I25" i="2"/>
  <c r="I40" i="2"/>
  <c r="I24" i="2"/>
  <c r="H59" i="11"/>
  <c r="J59" i="11" s="1"/>
  <c r="K59" i="11" s="1"/>
  <c r="D57" i="5" s="1"/>
  <c r="H55" i="11"/>
  <c r="J55" i="11" s="1"/>
  <c r="K55" i="11" s="1"/>
  <c r="D54" i="5" s="1"/>
  <c r="H44" i="11"/>
  <c r="J44" i="11" s="1"/>
  <c r="K44" i="11" s="1"/>
  <c r="D43" i="5" s="1"/>
  <c r="H71" i="11"/>
  <c r="J71" i="11" s="1"/>
  <c r="K71" i="11" s="1"/>
  <c r="D67" i="5" s="1"/>
  <c r="H68" i="11"/>
  <c r="J68" i="11" s="1"/>
  <c r="K68" i="11" s="1"/>
  <c r="H21" i="11"/>
  <c r="J21" i="11" s="1"/>
  <c r="K21" i="11" s="1"/>
  <c r="D19" i="5" s="1"/>
  <c r="H20" i="11"/>
  <c r="J20" i="11" s="1"/>
  <c r="K20" i="11" s="1"/>
  <c r="D25" i="5" s="1"/>
  <c r="H26" i="11"/>
  <c r="J26" i="11" s="1"/>
  <c r="K26" i="11" s="1"/>
  <c r="D22" i="5" s="1"/>
  <c r="H22" i="11"/>
  <c r="J22" i="11" s="1"/>
  <c r="K22" i="11" s="1"/>
  <c r="D18" i="5" s="1"/>
  <c r="H19" i="2"/>
  <c r="H20" i="2"/>
  <c r="H55" i="2"/>
  <c r="H26" i="2"/>
  <c r="H25" i="2"/>
  <c r="H39" i="2"/>
  <c r="H22" i="2"/>
  <c r="H36" i="2"/>
  <c r="H41" i="2"/>
  <c r="H33" i="2"/>
  <c r="H63" i="2"/>
  <c r="H43" i="2"/>
  <c r="H35" i="2"/>
  <c r="J10" i="11"/>
  <c r="K10" i="11" s="1"/>
  <c r="D11" i="5" s="1"/>
  <c r="H40" i="11"/>
  <c r="J40" i="11" s="1"/>
  <c r="K40" i="11" s="1"/>
  <c r="D39" i="5" s="1"/>
  <c r="H23" i="11"/>
  <c r="J23" i="11" s="1"/>
  <c r="K23" i="11" s="1"/>
  <c r="H34" i="11"/>
  <c r="J34" i="11" s="1"/>
  <c r="K34" i="11" s="1"/>
  <c r="D34" i="5" s="1"/>
  <c r="H45" i="11"/>
  <c r="J45" i="11" s="1"/>
  <c r="K45" i="11" s="1"/>
  <c r="D44" i="5" s="1"/>
  <c r="H28" i="11"/>
  <c r="J28" i="11" s="1"/>
  <c r="K28" i="11" s="1"/>
  <c r="D28" i="5" s="1"/>
  <c r="H43" i="11"/>
  <c r="J43" i="11" s="1"/>
  <c r="K43" i="11" s="1"/>
  <c r="D42" i="5" s="1"/>
  <c r="H36" i="11"/>
  <c r="J36" i="11" s="1"/>
  <c r="K36" i="11" s="1"/>
  <c r="D36" i="5" s="1"/>
  <c r="H30" i="11"/>
  <c r="J30" i="11" s="1"/>
  <c r="K30" i="11" s="1"/>
  <c r="D30" i="5" s="1"/>
  <c r="H47" i="11"/>
  <c r="J47" i="11" s="1"/>
  <c r="K47" i="11" s="1"/>
  <c r="D46" i="5" s="1"/>
  <c r="H19" i="11"/>
  <c r="J19" i="11" s="1"/>
  <c r="K19" i="11" s="1"/>
  <c r="D26" i="5" s="1"/>
  <c r="H67" i="11"/>
  <c r="J67" i="11" s="1"/>
  <c r="K67" i="11" s="1"/>
  <c r="D64" i="5" s="1"/>
  <c r="H46" i="11"/>
  <c r="J46" i="11" s="1"/>
  <c r="K46" i="11" s="1"/>
  <c r="D45" i="5" s="1"/>
  <c r="H65" i="11"/>
  <c r="J65" i="11" s="1"/>
  <c r="K65" i="11" s="1"/>
  <c r="D62" i="5" s="1"/>
  <c r="H73" i="11"/>
  <c r="J73" i="11" s="1"/>
  <c r="K73" i="11" s="1"/>
  <c r="D69" i="5" s="1"/>
  <c r="H64" i="11"/>
  <c r="J64" i="11" s="1"/>
  <c r="K64" i="11" s="1"/>
  <c r="D61" i="5" s="1"/>
  <c r="H56" i="11"/>
  <c r="J56" i="11" s="1"/>
  <c r="K56" i="11" s="1"/>
  <c r="D55" i="5" s="1"/>
  <c r="H57" i="11"/>
  <c r="J57" i="11" s="1"/>
  <c r="K57" i="11" s="1"/>
  <c r="D37" i="5" s="1"/>
  <c r="H63" i="11"/>
  <c r="J63" i="11" s="1"/>
  <c r="K63" i="11" s="1"/>
  <c r="D60" i="5" s="1"/>
  <c r="J3" i="11"/>
  <c r="K3" i="11" s="1"/>
  <c r="D4" i="5" s="1"/>
  <c r="J8" i="11"/>
  <c r="K8" i="11" s="1"/>
  <c r="D9" i="5" s="1"/>
  <c r="I2" i="2"/>
  <c r="J23" i="2" l="1"/>
  <c r="K23" i="2" s="1"/>
  <c r="E20" i="5" s="1"/>
  <c r="F20" i="5" s="1"/>
  <c r="J13" i="2"/>
  <c r="K13" i="2" s="1"/>
  <c r="E14" i="5" s="1"/>
  <c r="F14" i="5" s="1"/>
  <c r="J55" i="2"/>
  <c r="K55" i="2" s="1"/>
  <c r="E56" i="5" s="1"/>
  <c r="F56" i="5" s="1"/>
  <c r="J33" i="2"/>
  <c r="K33" i="2" s="1"/>
  <c r="E34" i="5" s="1"/>
  <c r="F34" i="5" s="1"/>
  <c r="J10" i="2"/>
  <c r="K10" i="2" s="1"/>
  <c r="E11" i="5" s="1"/>
  <c r="F11" i="5" s="1"/>
  <c r="J30" i="2"/>
  <c r="K30" i="2" s="1"/>
  <c r="E31" i="5" s="1"/>
  <c r="F31" i="5" s="1"/>
  <c r="J17" i="2"/>
  <c r="K17" i="2" s="1"/>
  <c r="E23" i="5" s="1"/>
  <c r="F23" i="5" s="1"/>
  <c r="J18" i="2"/>
  <c r="K18" i="2" s="1"/>
  <c r="E24" i="5" s="1"/>
  <c r="F24" i="5" s="1"/>
  <c r="J12" i="2"/>
  <c r="K12" i="2" s="1"/>
  <c r="E13" i="5" s="1"/>
  <c r="F13" i="5" s="1"/>
  <c r="J11" i="2"/>
  <c r="K11" i="2" s="1"/>
  <c r="E12" i="5" s="1"/>
  <c r="F12" i="5" s="1"/>
  <c r="J49" i="2"/>
  <c r="K49" i="2" s="1"/>
  <c r="E51" i="5" s="1"/>
  <c r="F51" i="5" s="1"/>
  <c r="J28" i="2"/>
  <c r="K28" i="2" s="1"/>
  <c r="E29" i="5" s="1"/>
  <c r="F29" i="5" s="1"/>
  <c r="J16" i="2"/>
  <c r="K16" i="2" s="1"/>
  <c r="E17" i="5" s="1"/>
  <c r="F17" i="5" s="1"/>
  <c r="J63" i="2"/>
  <c r="K63" i="2" s="1"/>
  <c r="E63" i="5" s="1"/>
  <c r="F63" i="5" s="1"/>
  <c r="J41" i="2"/>
  <c r="K41" i="2" s="1"/>
  <c r="E43" i="5" s="1"/>
  <c r="F43" i="5" s="1"/>
  <c r="J62" i="2"/>
  <c r="K62" i="2" s="1"/>
  <c r="E62" i="5" s="1"/>
  <c r="F62" i="5" s="1"/>
  <c r="J9" i="2"/>
  <c r="K9" i="2" s="1"/>
  <c r="E10" i="5" s="1"/>
  <c r="F10" i="5" s="1"/>
  <c r="J35" i="2"/>
  <c r="K35" i="2" s="1"/>
  <c r="E36" i="5" s="1"/>
  <c r="F36" i="5" s="1"/>
  <c r="J37" i="2"/>
  <c r="K37" i="2" s="1"/>
  <c r="E39" i="5" s="1"/>
  <c r="F39" i="5" s="1"/>
  <c r="J14" i="2"/>
  <c r="K14" i="2" s="1"/>
  <c r="E15" i="5" s="1"/>
  <c r="F15" i="5" s="1"/>
  <c r="J38" i="2"/>
  <c r="K38" i="2" s="1"/>
  <c r="E40" i="5" s="1"/>
  <c r="F40" i="5" s="1"/>
  <c r="J15" i="2"/>
  <c r="K15" i="2" s="1"/>
  <c r="E16" i="5" s="1"/>
  <c r="F16" i="5" s="1"/>
  <c r="J60" i="2"/>
  <c r="K60" i="2" s="1"/>
  <c r="E60" i="5" s="1"/>
  <c r="F60" i="5" s="1"/>
  <c r="J19" i="2"/>
  <c r="K19" i="2" s="1"/>
  <c r="E26" i="5" s="1"/>
  <c r="F26" i="5" s="1"/>
  <c r="J44" i="2"/>
  <c r="K44" i="2" s="1"/>
  <c r="E46" i="5" s="1"/>
  <c r="F46" i="5" s="1"/>
  <c r="J8" i="2"/>
  <c r="K8" i="2" s="1"/>
  <c r="E9" i="5" s="1"/>
  <c r="F9" i="5" s="1"/>
  <c r="J27" i="2"/>
  <c r="K27" i="2" s="1"/>
  <c r="E28" i="5" s="1"/>
  <c r="F28" i="5" s="1"/>
  <c r="J32" i="2"/>
  <c r="K32" i="2" s="1"/>
  <c r="E33" i="5" s="1"/>
  <c r="F33" i="5" s="1"/>
  <c r="J20" i="2"/>
  <c r="K20" i="2" s="1"/>
  <c r="E25" i="5" s="1"/>
  <c r="F25" i="5" s="1"/>
  <c r="J5" i="2"/>
  <c r="K5" i="2" s="1"/>
  <c r="E6" i="5" s="1"/>
  <c r="F6" i="5" s="1"/>
  <c r="J46" i="2"/>
  <c r="K46" i="2" s="1"/>
  <c r="E48" i="5" s="1"/>
  <c r="F48" i="5" s="1"/>
  <c r="J39" i="2"/>
  <c r="K39" i="2" s="1"/>
  <c r="E41" i="5" s="1"/>
  <c r="F41" i="5" s="1"/>
  <c r="J69" i="2"/>
  <c r="K69" i="2" s="1"/>
  <c r="E69" i="5" s="1"/>
  <c r="F69" i="5" s="1"/>
  <c r="J51" i="2"/>
  <c r="K51" i="2" s="1"/>
  <c r="E53" i="5" s="1"/>
  <c r="F53" i="5" s="1"/>
  <c r="J57" i="2"/>
  <c r="K57" i="2" s="1"/>
  <c r="E58" i="5" s="1"/>
  <c r="F58" i="5" s="1"/>
  <c r="J34" i="2"/>
  <c r="K34" i="2" s="1"/>
  <c r="E35" i="5" s="1"/>
  <c r="F35" i="5" s="1"/>
  <c r="J65" i="2"/>
  <c r="K65" i="2" s="1"/>
  <c r="E65" i="5" s="1"/>
  <c r="F65" i="5" s="1"/>
  <c r="J48" i="2"/>
  <c r="K48" i="2" s="1"/>
  <c r="E50" i="5" s="1"/>
  <c r="F50" i="5" s="1"/>
  <c r="J59" i="2"/>
  <c r="K59" i="2" s="1"/>
  <c r="E59" i="5" s="1"/>
  <c r="F59" i="5" s="1"/>
  <c r="J47" i="2"/>
  <c r="K47" i="2" s="1"/>
  <c r="E49" i="5" s="1"/>
  <c r="F49" i="5" s="1"/>
  <c r="J45" i="2"/>
  <c r="K45" i="2" s="1"/>
  <c r="E47" i="5" s="1"/>
  <c r="F47" i="5" s="1"/>
  <c r="F5" i="5"/>
  <c r="F4" i="5"/>
  <c r="F8" i="5"/>
  <c r="F66" i="5"/>
  <c r="F7" i="5"/>
  <c r="F55" i="5"/>
  <c r="F57" i="5"/>
  <c r="F52" i="5"/>
  <c r="J61" i="2"/>
  <c r="K61" i="2" s="1"/>
  <c r="E61" i="5" s="1"/>
  <c r="F61" i="5" s="1"/>
  <c r="J31" i="2"/>
  <c r="K31" i="2" s="1"/>
  <c r="E32" i="5" s="1"/>
  <c r="F32" i="5" s="1"/>
  <c r="J29" i="2"/>
  <c r="K29" i="2" s="1"/>
  <c r="E30" i="5" s="1"/>
  <c r="F30" i="5" s="1"/>
  <c r="J21" i="2"/>
  <c r="K21" i="2" s="1"/>
  <c r="E19" i="5" s="1"/>
  <c r="F19" i="5" s="1"/>
  <c r="J40" i="2"/>
  <c r="K40" i="2" s="1"/>
  <c r="E42" i="5" s="1"/>
  <c r="F42" i="5" s="1"/>
  <c r="J42" i="2"/>
  <c r="K42" i="2" s="1"/>
  <c r="E44" i="5" s="1"/>
  <c r="F44" i="5" s="1"/>
  <c r="J43" i="2"/>
  <c r="K43" i="2" s="1"/>
  <c r="E45" i="5" s="1"/>
  <c r="F45" i="5" s="1"/>
  <c r="J22" i="2"/>
  <c r="K22" i="2" s="1"/>
  <c r="E18" i="5" s="1"/>
  <c r="F18" i="5" s="1"/>
  <c r="J68" i="2"/>
  <c r="K68" i="2" s="1"/>
  <c r="E68" i="5" s="1"/>
  <c r="F68" i="5" s="1"/>
  <c r="J24" i="2"/>
  <c r="K24" i="2" s="1"/>
  <c r="E21" i="5" s="1"/>
  <c r="F21" i="5" s="1"/>
  <c r="J52" i="2"/>
  <c r="K52" i="2" s="1"/>
  <c r="E54" i="5" s="1"/>
  <c r="F54" i="5" s="1"/>
  <c r="J67" i="2"/>
  <c r="K67" i="2" s="1"/>
  <c r="E67" i="5" s="1"/>
  <c r="F67" i="5" s="1"/>
  <c r="J26" i="2"/>
  <c r="K26" i="2" s="1"/>
  <c r="E27" i="5" s="1"/>
  <c r="F27" i="5" s="1"/>
  <c r="J70" i="2"/>
  <c r="K70" i="2" s="1"/>
  <c r="E70" i="5" s="1"/>
  <c r="F70" i="5" s="1"/>
  <c r="J36" i="2"/>
  <c r="K36" i="2" s="1"/>
  <c r="J25" i="2"/>
  <c r="K25" i="2" s="1"/>
  <c r="E22" i="5" s="1"/>
  <c r="F22" i="5" s="1"/>
  <c r="J64" i="2"/>
  <c r="K64" i="2" s="1"/>
  <c r="E64" i="5" s="1"/>
  <c r="F64" i="5" s="1"/>
  <c r="J2" i="2"/>
  <c r="K2" i="2" s="1"/>
  <c r="E3" i="5" l="1"/>
  <c r="F3" i="5" s="1"/>
  <c r="D61" i="11"/>
  <c r="G61" i="11"/>
  <c r="H61" i="11" l="1"/>
  <c r="I61" i="11"/>
  <c r="D54" i="2"/>
  <c r="J61" i="11" l="1"/>
  <c r="K61" i="11" s="1"/>
  <c r="D38" i="5" s="1"/>
  <c r="F38" i="5" s="1"/>
  <c r="H54" i="2"/>
  <c r="J54" i="2" s="1"/>
  <c r="K54" i="2" s="1"/>
  <c r="E37" i="5" s="1"/>
  <c r="F37" i="5" s="1"/>
  <c r="F7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tc={10493A39-93E9-4A11-91E7-272DA9619F23}</author>
    <author>tc={20BD27E5-0815-4303-8A21-507157674922}</author>
    <author>tc={5044A0A5-D806-44D9-86B8-80D437FB22BA}</author>
  </authors>
  <commentList>
    <comment ref="AA7" authorId="0" shapeId="0" xr:uid="{10493A39-93E9-4A11-91E7-272DA9619F23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removed the value of 0.03920 since this is part of R1 ii</t>
      </text>
    </comment>
    <comment ref="AG7" authorId="1" shapeId="0" xr:uid="{20BD27E5-0815-4303-8A21-507157674922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changed this value since it should not include the SC for R1 ii. Changed from 89.96 to 62.11</t>
      </text>
    </comment>
    <comment ref="B57" authorId="2" shapeId="0" xr:uid="{5044A0A5-D806-44D9-86B8-80D437FB22BA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Rates were updated for NB on Oct 1/2021 - not included here as the cut off was Sept 1</t>
      </text>
    </comment>
  </commentList>
</comments>
</file>

<file path=xl/sharedStrings.xml><?xml version="1.0" encoding="utf-8"?>
<sst xmlns="http://schemas.openxmlformats.org/spreadsheetml/2006/main" count="1086" uniqueCount="280">
  <si>
    <t>Dist</t>
  </si>
  <si>
    <t>ServiceClassification_Label</t>
  </si>
  <si>
    <t>YEAR</t>
  </si>
  <si>
    <t>ET</t>
  </si>
  <si>
    <t>RPP1</t>
  </si>
  <si>
    <t>RPP2</t>
  </si>
  <si>
    <t>SC</t>
  </si>
  <si>
    <t>DC_kWH</t>
  </si>
  <si>
    <t>GA_RR_NONRPP_KWH</t>
  </si>
  <si>
    <t>Net</t>
  </si>
  <si>
    <t>Conn</t>
  </si>
  <si>
    <t>WMSR</t>
  </si>
  <si>
    <t>RRRP</t>
  </si>
  <si>
    <t>SSS</t>
  </si>
  <si>
    <t>LF</t>
  </si>
  <si>
    <t>GST</t>
  </si>
  <si>
    <t>EoffP</t>
  </si>
  <si>
    <t>EmidP</t>
  </si>
  <si>
    <t>EonP</t>
  </si>
  <si>
    <t>RPPoffP</t>
  </si>
  <si>
    <t>RPPmidP</t>
  </si>
  <si>
    <t>RPPonP</t>
  </si>
  <si>
    <t>PBGA</t>
  </si>
  <si>
    <t>Rebate</t>
  </si>
  <si>
    <t>OFC</t>
  </si>
  <si>
    <t>VC_kWh</t>
  </si>
  <si>
    <t>OC_kWh</t>
  </si>
  <si>
    <t>DRP</t>
  </si>
  <si>
    <t>DRC</t>
  </si>
  <si>
    <t>DRP_Rate</t>
  </si>
  <si>
    <t>Alectra Utilities Corporation-Brampton Rate Zone</t>
  </si>
  <si>
    <t>GENERAL SERVICE LESS THAN 50 KW</t>
  </si>
  <si>
    <t>Alectra Utilities Corporation-Enersource Rate Zone</t>
  </si>
  <si>
    <t>Alectra Utilities Corporation-Guelph Rate Zone</t>
  </si>
  <si>
    <t>Alectra Utilities Corporation-Horizon Utilities Rate Zone</t>
  </si>
  <si>
    <t>Alectra Utilities Corporation-PowerStream Rate Zone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</si>
  <si>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</si>
  <si>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</si>
  <si>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</si>
  <si>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</si>
  <si>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</si>
  <si>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</si>
  <si>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</si>
  <si>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</si>
  <si>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</si>
  <si>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ENWIN Utilities Ltd.</t>
  </si>
  <si>
    <t>EPCOR Electricity Distribution Ontario Inc.</t>
  </si>
  <si>
    <t>Energy Plus Inc.</t>
  </si>
  <si>
    <t>Entegrus Powerlines Inc.-For Entegrus-Main Rate Zone</t>
  </si>
  <si>
    <t>Entegrus Powerlines Inc.-For Former St. Thomas Energy Rate Zone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</si>
  <si>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</si>
  <si>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</si>
  <si>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</si>
  <si>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</si>
  <si>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</si>
  <si>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</si>
  <si>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</si>
  <si>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Co. Ltd.</t>
  </si>
  <si>
    <t>Hydro 2000 Inc.</t>
  </si>
  <si>
    <t>Hydro Hawkesbury Inc.</t>
  </si>
  <si>
    <t>Hydro One Networks Inc.</t>
  </si>
  <si>
    <t>URBAN GENERAL SERVICE ENERGY BILLED</t>
  </si>
  <si>
    <t>Hydro One Networks Inc.-Former Haldimand County Hydro Inc. Service Area</t>
  </si>
  <si>
    <t>Hydro One Networks Inc.-Former Norfolk Power Distribution Inc. Service Area</t>
  </si>
  <si>
    <t>Hydro One Networks Inc.-Former Woodstock Hydro Services Inc. Service Area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</si>
  <si>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</si>
  <si>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</si>
  <si>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</si>
  <si>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</si>
  <si>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</si>
  <si>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</si>
  <si>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</si>
  <si>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</si>
  <si>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Ltd.-For Former Midland Power Utility Rate Zone</t>
  </si>
  <si>
    <t>Newmarket-Tay Power Distribution Ltd.-For Newmarket-Tay Power Main Rate Zone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</si>
  <si>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</si>
  <si>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</si>
  <si>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</si>
  <si>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</si>
  <si>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</si>
  <si>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</si>
  <si>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</si>
  <si>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</si>
  <si>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</si>
  <si>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</si>
  <si>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</si>
  <si>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</si>
  <si>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Corporation-Kenora Rate Zone</t>
  </si>
  <si>
    <t>Synergy North Corporation-Thunder Bay Rate Zone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</si>
  <si>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</si>
  <si>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</si>
  <si>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</si>
  <si>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</si>
  <si>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</si>
  <si>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</si>
  <si>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RESIDENTIAL</t>
  </si>
  <si>
    <t>UR RESIDENTIAL</t>
  </si>
  <si>
    <t>Algoma Power Inc.</t>
  </si>
  <si>
    <t>RESIDENTIAL R1</t>
  </si>
  <si>
    <t>MFC</t>
  </si>
  <si>
    <t>Residential</t>
  </si>
  <si>
    <t>$ CHG</t>
  </si>
  <si>
    <t>% Chg</t>
  </si>
  <si>
    <t>Consumption Used:</t>
  </si>
  <si>
    <t>GS&lt;50</t>
  </si>
  <si>
    <t>Company Name</t>
  </si>
  <si>
    <t>Average of Residential &amp; GS&lt;50</t>
  </si>
  <si>
    <t>COMPETITIVE SECTOR MULTI-UNIT RESIDENTIAL</t>
  </si>
  <si>
    <t>SEASONAL</t>
  </si>
  <si>
    <t>R2 RESIDENTIAL</t>
  </si>
  <si>
    <t>R1 RESIDENTIAL</t>
  </si>
  <si>
    <t>SEASONAL RESIDENTIAL</t>
  </si>
  <si>
    <t>Elexicon Energy Inc.-Veridian Rate Zone</t>
  </si>
  <si>
    <t>ERTH Power Corporation-Goderich Rate Zone</t>
  </si>
  <si>
    <t>SEASONAL CUSTOMERS</t>
  </si>
  <si>
    <t>GENERAL SERVICE ENERGY BILLED</t>
  </si>
  <si>
    <t>Hydro One Networks Inc.-Former Peterborough Distribution Inc. Service Area</t>
  </si>
  <si>
    <t>Hydro One Networks Inc.-Former Orillia Power Distribution Corporation Service Area</t>
  </si>
  <si>
    <t>Elexicon Energy Inc.-Whitby Rate Zone</t>
  </si>
  <si>
    <t>ERTH Power Corporation-Main Rate Zone</t>
  </si>
  <si>
    <t>Alectra Utilities Corporation-Brampton Rate ZoneRESIDENTIAL</t>
  </si>
  <si>
    <t>Alectra Utilities Corporation-Enersource Rate ZoneRESIDENTIAL</t>
  </si>
  <si>
    <t>Alectra Utilities Corporation-Guelph Rate ZoneRESIDENTIAL</t>
  </si>
  <si>
    <t>Alectra Utilities Corporation-Horizon Utilities Rate ZoneRESIDENTIAL</t>
  </si>
  <si>
    <t>Alectra Utilities Corporation-PowerStream Rate ZoneRESIDENTIAL</t>
  </si>
  <si>
    <t>Algoma Power Inc.RESIDENTIAL R1</t>
  </si>
  <si>
    <t>Atikokan Hydro Inc.RESIDENTIAL</t>
  </si>
  <si>
    <t>Bluewater Power Distribution CorporationRESIDENTIAL</t>
  </si>
  <si>
    <t>Burlington Hydro Inc.RESIDENTIAL</t>
  </si>
  <si>
    <t>Canadian Niagara Power Inc.RESIDENTIAL</t>
  </si>
  <si>
    <t>Centre Wellington Hydro Ltd.RESIDENTIAL</t>
  </si>
  <si>
    <t>Chapleau Public Utilities CorporationRESIDENTIAL</t>
  </si>
  <si>
    <t>Cooperative Hydro Embrun Inc.RESIDENTIAL</t>
  </si>
  <si>
    <t>E.L.K. Energy Inc.RESIDENTIAL</t>
  </si>
  <si>
    <t>ENWIN Utilities Ltd.RESIDENTIAL</t>
  </si>
  <si>
    <t>EPCOR Electricity Distribution Ontario Inc.RESIDENTIAL</t>
  </si>
  <si>
    <t>ERTH Power Corporation-Goderich Rate ZoneRESIDENTIAL</t>
  </si>
  <si>
    <t>Elexicon Energy Inc.-Veridian Rate ZoneRESIDENTIAL</t>
  </si>
  <si>
    <t>Elexicon Energy Inc.-Veridian Rate ZoneSEASONAL RESIDENTIAL</t>
  </si>
  <si>
    <t>Entegrus Powerlines Inc.-For Entegrus-Main Rate ZoneRESIDENTIAL</t>
  </si>
  <si>
    <t>Entegrus Powerlines Inc.-For Former St. Thomas Energy Rate ZoneRESIDENTIAL</t>
  </si>
  <si>
    <t>Espanola Regional Hydro Distribution CorporationRESIDENTIAL</t>
  </si>
  <si>
    <t>Essex Powerlines CorporationRESIDENTIAL</t>
  </si>
  <si>
    <t>Festival Hydro Inc.RESIDENTIAL</t>
  </si>
  <si>
    <t>Fort Frances Power CorporationRESIDENTIAL</t>
  </si>
  <si>
    <t>Greater Sudbury Hydro Inc.RESIDENTIAL</t>
  </si>
  <si>
    <t>Grimsby Power IncorporatedRESIDENTIAL</t>
  </si>
  <si>
    <t>Halton Hills Hydro Inc.RESIDENTIAL</t>
  </si>
  <si>
    <t>Hearst Power Distribution Co. Ltd.RESIDENTIAL</t>
  </si>
  <si>
    <t>Hydro 2000 Inc.RESIDENTIAL</t>
  </si>
  <si>
    <t>Hydro Hawkesbury Inc.RESIDENTIAL</t>
  </si>
  <si>
    <t>Hydro One Networks Inc.R1 RESIDENTIAL</t>
  </si>
  <si>
    <t>Hydro One Networks Inc.R2 RESIDENTIAL</t>
  </si>
  <si>
    <t>Hydro One Networks Inc.SEASONAL</t>
  </si>
  <si>
    <t>Hydro One Networks Inc.UR RESIDENTIAL</t>
  </si>
  <si>
    <t>Hydro Ottawa LimitedRESIDENTIAL</t>
  </si>
  <si>
    <t>InnPower CorporationRESIDENTIAL</t>
  </si>
  <si>
    <t>Kingston Hydro CorporationRESIDENTIAL</t>
  </si>
  <si>
    <t>Lakefront Utilities Inc.RESIDENTIAL</t>
  </si>
  <si>
    <t>Lakeland Power Distribution Ltd.RESIDENTIAL</t>
  </si>
  <si>
    <t>London Hydro Inc.RESIDENTIAL</t>
  </si>
  <si>
    <t>Milton Hydro Distribution Inc.RESIDENTIAL</t>
  </si>
  <si>
    <t>Newmarket-Tay Power Distribution Ltd.-For Former Midland Power Utility Rate ZoneRESIDENTIAL</t>
  </si>
  <si>
    <t>Newmarket-Tay Power Distribution Ltd.-For Newmarket-Tay Power Main Rate ZoneRESIDENTIAL</t>
  </si>
  <si>
    <t>Niagara Peninsula Energy Inc.RESIDENTIAL</t>
  </si>
  <si>
    <t>Niagara-on-the-Lake Hydro Inc.RESIDENTIAL</t>
  </si>
  <si>
    <t>North Bay Hydro Distribution LimitedRESIDENTIAL</t>
  </si>
  <si>
    <t>Northern Ontario Wires Inc.RESIDENTIAL</t>
  </si>
  <si>
    <t>Oakville Hydro Electricity Distribution Inc.RESIDENTIAL</t>
  </si>
  <si>
    <t>Orangeville Hydro LimitedRESIDENTIAL</t>
  </si>
  <si>
    <t>Oshawa PUC Networks Inc.RESIDENTIAL</t>
  </si>
  <si>
    <t>Ottawa River Power CorporationRESIDENTIAL</t>
  </si>
  <si>
    <t>PUC Distribution Inc.RESIDENTIAL</t>
  </si>
  <si>
    <t>Renfrew Hydro Inc.RESIDENTIAL</t>
  </si>
  <si>
    <t>Rideau St. Lawrence Distribution Inc.RESIDENTIAL</t>
  </si>
  <si>
    <t>Sioux Lookout Hydro Inc.RESIDENTIAL</t>
  </si>
  <si>
    <t>Synergy North Corporation-Kenora Rate ZoneRESIDENTIAL</t>
  </si>
  <si>
    <t>Synergy North Corporation-Thunder Bay Rate ZoneRESIDENTIAL</t>
  </si>
  <si>
    <t>Tillsonburg Hydro Inc.RESIDENTIAL</t>
  </si>
  <si>
    <t>Toronto Hydro-Electric System LimitedCOMPETITIVE SECTOR MULTI-UNIT RESIDENTIAL</t>
  </si>
  <si>
    <t>Toronto Hydro-Electric System LimitedRESIDENTIAL</t>
  </si>
  <si>
    <t>Wasaga Distribution Inc.RESIDENTIAL</t>
  </si>
  <si>
    <t>Welland Hydro-Electric System Corp.RESIDENTIAL</t>
  </si>
  <si>
    <t>Wellington North Power Inc.RESIDENTIAL</t>
  </si>
  <si>
    <t>Westario Power Inc.RESIDENTIAL</t>
  </si>
  <si>
    <t>VC</t>
  </si>
  <si>
    <t>Alectra Utilities Corporation-Brampton Rate ZoneGENERAL SERVICE LESS THAN 50 KW</t>
  </si>
  <si>
    <t>Alectra Utilities Corporation-Enersource Rate ZoneGENERAL SERVICE LESS THAN 50 KW</t>
  </si>
  <si>
    <t>Alectra Utilities Corporation-Guelph Rate ZoneGENERAL SERVICE LESS THAN 50 KW</t>
  </si>
  <si>
    <t>Alectra Utilities Corporation-Horizon Utilities Rate ZoneGENERAL SERVICE LESS THAN 50 KW</t>
  </si>
  <si>
    <t>Alectra Utilities Corporation-PowerStream Rate ZoneGENERAL SERVICE LESS THAN 50 KW</t>
  </si>
  <si>
    <t>Atikokan Hydro Inc.GENERAL SERVICE LESS THAN 50 KW</t>
  </si>
  <si>
    <t>Bluewater Power Distribution CorporationGENERAL SERVICE LESS THAN 50 KW</t>
  </si>
  <si>
    <t>Burlington Hydro Inc.GENERAL SERVICE LESS THAN 50 KW</t>
  </si>
  <si>
    <t>Canadian Niagara Power Inc.GENERAL SERVICE LESS THAN 50 KW</t>
  </si>
  <si>
    <t>Centre Wellington Hydro Ltd.GENERAL SERVICE LESS THAN 50 KW</t>
  </si>
  <si>
    <t>Chapleau Public Utilities CorporationGENERAL SERVICE LESS THAN 50 KW</t>
  </si>
  <si>
    <t>Cooperative Hydro Embrun Inc.GENERAL SERVICE LESS THAN 50 KW</t>
  </si>
  <si>
    <t>E.L.K. Energy Inc.GENERAL SERVICE LESS THAN 50 KW</t>
  </si>
  <si>
    <t>ENWIN Utilities Ltd.GENERAL SERVICE LESS THAN 50 KW</t>
  </si>
  <si>
    <t>EPCOR Electricity Distribution Ontario Inc.GENERAL SERVICE LESS THAN 50 KW</t>
  </si>
  <si>
    <t>ERTH Power Corporation-Goderich Rate ZoneGENERAL SERVICE LESS THAN 50 KW</t>
  </si>
  <si>
    <t>Elexicon Energy Inc.-Veridian Rate ZoneGENERAL SERVICE LESS THAN 50 KW</t>
  </si>
  <si>
    <t>Entegrus Powerlines Inc.-For Entegrus-Main Rate ZoneGENERAL SERVICE LESS THAN 50 KW</t>
  </si>
  <si>
    <t>Entegrus Powerlines Inc.-For Former St. Thomas Energy Rate ZoneGENERAL SERVICE LESS THAN 50 KW</t>
  </si>
  <si>
    <t>Espanola Regional Hydro Distribution CorporationGENERAL SERVICE LESS THAN 50 kW</t>
  </si>
  <si>
    <t>Essex Powerlines CorporationGENERAL SERVICE LESS THAN 50 KW</t>
  </si>
  <si>
    <t>Festival Hydro Inc.GENERAL SERVICE LESS THAN 50 KW</t>
  </si>
  <si>
    <t>Fort Frances Power CorporationGENERAL SERVICE LESS THAN 50 KW</t>
  </si>
  <si>
    <t>Greater Sudbury Hydro Inc.GENERAL SERVICE LESS THAN 50 KW</t>
  </si>
  <si>
    <t>Grimsby Power IncorporatedGENERAL SERVICE LESS THAN 50 KW</t>
  </si>
  <si>
    <t>Halton Hills Hydro Inc.GENERAL SERVICE LESS THAN 50 KW</t>
  </si>
  <si>
    <t>Hearst Power Distribution Co. Ltd.GENERAL SERVICE LESS THAN 50 KW</t>
  </si>
  <si>
    <t>Hydro 2000 Inc.GENERAL SERVICE LESS THAN 50 KW</t>
  </si>
  <si>
    <t>Hydro Hawkesbury Inc.GENERAL SERVICE LESS THAN 50 KW</t>
  </si>
  <si>
    <t>Hydro One Networks Inc.GENERAL SERVICE ENERGY BILLED</t>
  </si>
  <si>
    <t>Hydro One Networks Inc.URBAN GENERAL SERVICE ENERGY BILLED</t>
  </si>
  <si>
    <t>Hydro Ottawa LimitedGENERAL SERVICE LESS THAN 50 KW</t>
  </si>
  <si>
    <t>InnPower CorporationGENERAL SERVICE LESS THAN 50 KW</t>
  </si>
  <si>
    <t>Kingston Hydro CorporationGENERAL SERVICE LESS THAN 50 KW</t>
  </si>
  <si>
    <t>Lakefront Utilities Inc.GENERAL SERVICE LESS THAN 50 KW</t>
  </si>
  <si>
    <t>Lakeland Power Distribution Ltd.GENERAL SERVICE LESS THAN 50 KW</t>
  </si>
  <si>
    <t>London Hydro Inc.GENERAL SERVICE LESS THAN 50 KW</t>
  </si>
  <si>
    <t>Milton Hydro Distribution Inc.GENERAL SERVICE LESS THAN 50 KW</t>
  </si>
  <si>
    <t>Newmarket-Tay Power Distribution Ltd.-For Former Midland Power Utility Rate ZoneGENERAL SERVICE LESS THAN 50 KW</t>
  </si>
  <si>
    <t>Newmarket-Tay Power Distribution Ltd.-For Newmarket-Tay Power Main Rate ZoneGENERAL SERVICE LESS THAN 50 KW</t>
  </si>
  <si>
    <t>Niagara Peninsula Energy Inc.GENERAL SERVICE LESS THAN 50 KW</t>
  </si>
  <si>
    <t>Niagara-on-the-Lake Hydro Inc.GENERAL SERVICE LESS THAN 50 KW</t>
  </si>
  <si>
    <t>North Bay Hydro Distribution LimitedGENERAL SERVICE LESS THAN 50 KW</t>
  </si>
  <si>
    <t>Northern Ontario Wires Inc.GENERAL SERVICE LESS THAN 50 KW</t>
  </si>
  <si>
    <t>Oakville Hydro Electricity Distribution Inc.GENERAL SERVICE LESS THAN 50 KW</t>
  </si>
  <si>
    <t>Orangeville Hydro LimitedGENERAL SERVICE LESS THAN 50 KW</t>
  </si>
  <si>
    <t>Oshawa PUC Networks Inc.GENERAL SERVICE LESS THAN 50 KW</t>
  </si>
  <si>
    <t>Ottawa River Power CorporationGENERAL SERVICE LESS THAN 50 KW</t>
  </si>
  <si>
    <t>PUC Distribution Inc.GENERAL SERVICE LESS THAN 50 KW</t>
  </si>
  <si>
    <t>Renfrew Hydro Inc.GENERAL SERVICE LESS THAN 50 KW</t>
  </si>
  <si>
    <t>Rideau St. Lawrence Distribution Inc.GENERAL SERVICE LESS THAN 50 KW</t>
  </si>
  <si>
    <t>Sioux Lookout Hydro Inc.GENERAL SERVICE LESS THAN 50 KW</t>
  </si>
  <si>
    <t>Synergy North Corporation-Kenora Rate ZoneGENERAL SERVICE LESS THAN 50 KW</t>
  </si>
  <si>
    <t>Synergy North Corporation-Thunder Bay Rate ZoneGENERAL SERVICE LESS THAN 50 KW</t>
  </si>
  <si>
    <t>Tillsonburg Hydro Inc.GENERAL SERVICE LESS THAN 50 KW</t>
  </si>
  <si>
    <t>Toronto Hydro-Electric System LimitedGENERAL SERVICE LESS THAN 50 KW</t>
  </si>
  <si>
    <t>Wasaga Distribution Inc.GENERAL SERVICE LESS THAN 50 KW</t>
  </si>
  <si>
    <t>Welland Hydro-Electric System Corp.GENERAL SERVICE LESS THAN 50 KW</t>
  </si>
  <si>
    <t>Wellington North Power Inc.GENERAL SERVICE LESS THAN 50 KW</t>
  </si>
  <si>
    <t>Westario Power Inc.GENERAL SERVICE LESS THAN 50 KW</t>
  </si>
  <si>
    <t>MFC 2022</t>
  </si>
  <si>
    <t>VC 2022</t>
  </si>
  <si>
    <t>TB 2022</t>
  </si>
  <si>
    <t>Hydro One Networks Inc.-Former Orillia Power Distribution Corporation Service AreaRESIDENTIAL</t>
  </si>
  <si>
    <t>Hydro One Networks Inc.-Former Peterborough Distribution Inc. Service AreaRESIDENTIAL</t>
  </si>
  <si>
    <t>ERTH Power Corporation-Main Rate ZoneRESIDENTIAL</t>
  </si>
  <si>
    <t>Elexicon Energy Inc.-Whitby Rate ZoneRESIDENTIAL</t>
  </si>
  <si>
    <t>ERTH Power Corporation-Main Rate ZoneGENERAL SERVICE LESS THAN 50 KW</t>
  </si>
  <si>
    <t>Elexicon Energy Inc.-Whitby Rate ZoneGENERAL SERVICE LESS THAN 50 KW</t>
  </si>
  <si>
    <t>Hydro One Networks Inc.-Former Orillia Power Distribution Corporation Service AreaGENERAL SERVICE LESS THAN 50 KW</t>
  </si>
  <si>
    <t>Hydro One Networks Inc.-Former Peterborough Distribution Inc. Service AreaGENERAL SERVICE LESS THAN 50 KW</t>
  </si>
  <si>
    <t>Algoma Power Inc.GENERAL SERVICE LESS THAN 50 KW</t>
  </si>
  <si>
    <t>Hydro One Networks Inc. ‐ UR (GS&lt;50 = Uge)</t>
  </si>
  <si>
    <t>Name for Report</t>
  </si>
  <si>
    <t>Enova Power Corp.-Kitchener-Wilmot Hydro Rate Zone</t>
  </si>
  <si>
    <t>Enova Power Corp.-Waterloo North Rate Zone</t>
  </si>
  <si>
    <t>GrandBridge Energy Inc.-Brantford Power Rate Zone</t>
  </si>
  <si>
    <t>GrandBridge Energy Inc.-Energy+ Rate Zone</t>
  </si>
  <si>
    <t>AR RESIDENTIAL</t>
  </si>
  <si>
    <t>AUR RESIDENTIAL</t>
  </si>
  <si>
    <t>MFC 2023</t>
  </si>
  <si>
    <t>VC 2023</t>
  </si>
  <si>
    <t>TB 2023</t>
  </si>
  <si>
    <t>AUGE GENERAL SERVICE ENERGY BILLED</t>
  </si>
  <si>
    <t>% Change in Base Distribution Rates
September 1, 2022 vs September 1, 2023</t>
  </si>
  <si>
    <t>GrandBridge Energy Inc.-Brantford Power Rate ZoneRESIDENTIAL</t>
  </si>
  <si>
    <t>GrandBridge Energy Inc.-Energy+ Rate ZoneRESIDENTIAL</t>
  </si>
  <si>
    <t>Enova Power Corp.-Kitchener-Wilmot Hydro Rate ZoneRESIDENTIAL</t>
  </si>
  <si>
    <t>Enova Power Corp.-Waterloo North Rate ZoneRESIDENTIAL</t>
  </si>
  <si>
    <t>GrandBridge Energy Inc.-Brantford Power Rate ZoneGENERAL SERVICE LESS THAN 50 KW</t>
  </si>
  <si>
    <t>GrandBridge Energy Inc.-Energy+ Rate ZoneGENERAL SERVICE LESS THAN 50 KW</t>
  </si>
  <si>
    <t>Enova Power Corp.-Kitchener-Wilmot Hydro Rate ZoneGENERAL SERVICE LESS THAN 50 KW</t>
  </si>
  <si>
    <t>Enova Power Corp.-Waterloo North Rate ZoneGENERAL SERVICE LESS THAN 50 KW</t>
  </si>
  <si>
    <t>Waterloo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</si>
</sst>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[$]#,##0.00;\-[$]#,##0.00"/>
  </numFmts>
  <fonts count="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3" borderId="3" xfId="0" applyFill="1" applyBorder="1" applyAlignment="1">
      <alignment horizontal="right" vertical="top" wrapText="1"/>
    </xf>
    <xf numFmtId="0" fontId="4" fillId="0" borderId="0" xfId="1"/>
    <xf numFmtId="0" fontId="3" fillId="0" borderId="0" xfId="2"/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2" fontId="3" fillId="0" borderId="5" xfId="2" applyNumberFormat="1" applyBorder="1"/>
    <xf numFmtId="166" fontId="3" fillId="0" borderId="5" xfId="2" applyNumberFormat="1" applyBorder="1"/>
    <xf numFmtId="10" fontId="0" fillId="0" borderId="5" xfId="3" applyNumberFormat="1" applyFont="1" applyBorder="1"/>
    <xf numFmtId="0" fontId="3" fillId="0" borderId="0" xfId="2" applyAlignment="1">
      <alignment wrapText="1"/>
    </xf>
    <xf numFmtId="0" fontId="5" fillId="6" borderId="5" xfId="2" applyFont="1" applyFill="1" applyBorder="1" applyAlignment="1">
      <alignment horizontal="center" vertical="center"/>
    </xf>
    <xf numFmtId="0" fontId="3" fillId="0" borderId="9" xfId="2" applyBorder="1"/>
    <xf numFmtId="0" fontId="3" fillId="0" borderId="0" xfId="2" applyAlignment="1">
      <alignment horizontal="center"/>
    </xf>
    <xf numFmtId="167" fontId="6" fillId="3" borderId="4" xfId="0" applyNumberFormat="1" applyFont="1" applyFill="1" applyBorder="1" applyAlignment="1">
      <alignment horizontal="right" vertical="top" wrapText="1"/>
    </xf>
    <xf numFmtId="1" fontId="6" fillId="3" borderId="3" xfId="0" applyNumberFormat="1" applyFont="1" applyFill="1" applyBorder="1" applyAlignment="1">
      <alignment horizontal="right" vertical="top" wrapText="1"/>
    </xf>
    <xf numFmtId="165" fontId="6" fillId="3" borderId="3" xfId="0" applyNumberFormat="1" applyFont="1" applyFill="1" applyBorder="1" applyAlignment="1">
      <alignment horizontal="right" vertical="top" wrapText="1"/>
    </xf>
    <xf numFmtId="2" fontId="6" fillId="3" borderId="3" xfId="0" applyNumberFormat="1" applyFont="1" applyFill="1" applyBorder="1" applyAlignment="1">
      <alignment horizontal="right" vertical="top" wrapText="1"/>
    </xf>
    <xf numFmtId="164" fontId="6" fillId="3" borderId="3" xfId="0" applyNumberFormat="1" applyFont="1" applyFill="1" applyBorder="1" applyAlignment="1">
      <alignment horizontal="right" vertical="top" wrapText="1"/>
    </xf>
    <xf numFmtId="166" fontId="6" fillId="3" borderId="3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4" borderId="11" xfId="2" applyFill="1" applyBorder="1"/>
    <xf numFmtId="0" fontId="3" fillId="4" borderId="12" xfId="2" applyFill="1" applyBorder="1"/>
    <xf numFmtId="0" fontId="0" fillId="4" borderId="0" xfId="0" applyFill="1"/>
    <xf numFmtId="0" fontId="3" fillId="4" borderId="9" xfId="2" applyFill="1" applyBorder="1"/>
    <xf numFmtId="0" fontId="3" fillId="0" borderId="14" xfId="2" applyBorder="1"/>
    <xf numFmtId="0" fontId="3" fillId="0" borderId="13" xfId="2" applyBorder="1"/>
    <xf numFmtId="0" fontId="3" fillId="0" borderId="9" xfId="2" applyBorder="1" applyAlignment="1">
      <alignment wrapText="1"/>
    </xf>
    <xf numFmtId="10" fontId="0" fillId="0" borderId="5" xfId="3" applyNumberFormat="1" applyFont="1" applyBorder="1" applyAlignment="1">
      <alignment horizontal="center" wrapText="1"/>
    </xf>
    <xf numFmtId="10" fontId="3" fillId="0" borderId="10" xfId="2" applyNumberFormat="1" applyBorder="1" applyAlignment="1">
      <alignment horizontal="center" vertical="center" wrapText="1"/>
    </xf>
    <xf numFmtId="0" fontId="2" fillId="0" borderId="9" xfId="2" applyFont="1" applyBorder="1" applyAlignment="1">
      <alignment wrapText="1"/>
    </xf>
    <xf numFmtId="2" fontId="6" fillId="0" borderId="3" xfId="2" applyNumberFormat="1" applyFont="1" applyBorder="1" applyAlignment="1">
      <alignment horizontal="right" vertical="top" wrapText="1"/>
    </xf>
    <xf numFmtId="165" fontId="6" fillId="0" borderId="3" xfId="2" applyNumberFormat="1" applyFont="1" applyBorder="1" applyAlignment="1">
      <alignment horizontal="right" vertical="top" wrapText="1"/>
    </xf>
    <xf numFmtId="0" fontId="3" fillId="0" borderId="3" xfId="2" applyBorder="1" applyAlignment="1">
      <alignment horizontal="right" vertical="top" wrapText="1"/>
    </xf>
    <xf numFmtId="166" fontId="6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" fontId="6" fillId="0" borderId="3" xfId="2" applyNumberFormat="1" applyFont="1" applyBorder="1" applyAlignment="1">
      <alignment horizontal="right" vertical="top" wrapText="1"/>
    </xf>
    <xf numFmtId="167" fontId="6" fillId="0" borderId="4" xfId="2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2" fontId="6" fillId="0" borderId="3" xfId="0" applyNumberFormat="1" applyFont="1" applyBorder="1" applyAlignment="1">
      <alignment horizontal="right" vertical="top" wrapText="1"/>
    </xf>
    <xf numFmtId="165" fontId="6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166" fontId="6" fillId="0" borderId="3" xfId="0" applyNumberFormat="1" applyFont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right" vertical="top" wrapText="1"/>
    </xf>
    <xf numFmtId="2" fontId="7" fillId="3" borderId="3" xfId="0" applyNumberFormat="1" applyFont="1" applyFill="1" applyBorder="1" applyAlignment="1">
      <alignment horizontal="right" vertical="top" wrapText="1"/>
    </xf>
    <xf numFmtId="165" fontId="7" fillId="3" borderId="3" xfId="0" applyNumberFormat="1" applyFont="1" applyFill="1" applyBorder="1" applyAlignment="1">
      <alignment horizontal="right" vertical="top" wrapText="1"/>
    </xf>
    <xf numFmtId="166" fontId="7" fillId="3" borderId="3" xfId="0" applyNumberFormat="1" applyFont="1" applyFill="1" applyBorder="1" applyAlignment="1">
      <alignment horizontal="right" vertical="top" wrapText="1"/>
    </xf>
    <xf numFmtId="164" fontId="7" fillId="3" borderId="3" xfId="0" applyNumberFormat="1" applyFont="1" applyFill="1" applyBorder="1" applyAlignment="1">
      <alignment horizontal="right" vertical="top" wrapText="1"/>
    </xf>
    <xf numFmtId="1" fontId="7" fillId="3" borderId="3" xfId="0" applyNumberFormat="1" applyFont="1" applyFill="1" applyBorder="1" applyAlignment="1">
      <alignment horizontal="right" vertical="top" wrapText="1"/>
    </xf>
    <xf numFmtId="167" fontId="7" fillId="3" borderId="4" xfId="0" applyNumberFormat="1" applyFont="1" applyFill="1" applyBorder="1" applyAlignment="1">
      <alignment horizontal="right" vertical="top" wrapText="1"/>
    </xf>
    <xf numFmtId="2" fontId="3" fillId="4" borderId="5" xfId="2" applyNumberFormat="1" applyFill="1" applyBorder="1"/>
    <xf numFmtId="166" fontId="3" fillId="4" borderId="5" xfId="2" applyNumberFormat="1" applyFill="1" applyBorder="1"/>
    <xf numFmtId="10" fontId="0" fillId="4" borderId="5" xfId="3" applyNumberFormat="1" applyFont="1" applyFill="1" applyBorder="1"/>
    <xf numFmtId="0" fontId="1" fillId="0" borderId="9" xfId="2" applyFont="1" applyBorder="1" applyAlignment="1">
      <alignment wrapText="1"/>
    </xf>
    <xf numFmtId="0" fontId="5" fillId="5" borderId="6" xfId="2" applyFont="1" applyFill="1" applyBorder="1" applyAlignment="1">
      <alignment horizontal="left" vertical="center"/>
    </xf>
    <xf numFmtId="0" fontId="5" fillId="5" borderId="9" xfId="2" applyFont="1" applyFill="1" applyBorder="1" applyAlignment="1">
      <alignment horizontal="left" vertical="center"/>
    </xf>
    <xf numFmtId="0" fontId="5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3" fillId="4" borderId="15" xfId="2" applyFill="1" applyBorder="1" applyAlignment="1">
      <alignment wrapText="1"/>
    </xf>
    <xf numFmtId="10" fontId="5" fillId="4" borderId="16" xfId="2" applyNumberFormat="1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/>
    </xf>
    <xf numFmtId="0" fontId="5" fillId="5" borderId="18" xfId="2" applyFont="1" applyFill="1" applyBorder="1" applyAlignment="1">
      <alignment horizontal="center" vertical="center"/>
    </xf>
    <xf numFmtId="0" fontId="3" fillId="4" borderId="19" xfId="2" applyFill="1" applyBorder="1" applyAlignment="1">
      <alignment wrapText="1"/>
    </xf>
  </cellXfs>
  <cellStyles count="4">
    <cellStyle name="Normal" xfId="0" builtinId="0"/>
    <cellStyle name="Normal 2" xfId="1" xr:uid="{6257127B-5AE6-47F0-BA77-7794F6778B8B}"/>
    <cellStyle name="Normal 3" xfId="2" xr:uid="{FE822352-CBB8-4C2D-BE20-5EE106D0E11F}"/>
    <cellStyle name="Percent 2" xfId="3" xr:uid="{ACEEB613-6C1A-41F2-B7F5-85D36F11B7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7" dT="2023-10-13T14:23:29.51" personId="{00000000-0000-0000-0000-000000000000}" id="{10493A39-93E9-4A11-91E7-272DA9619F23}">
    <text>Manually removed the value of 0.03920 since this is part of R1 ii</text>
  </threadedComment>
  <threadedComment ref="AG7" dT="2023-10-13T14:24:53.76" personId="{00000000-0000-0000-0000-000000000000}" id="{20BD27E5-0815-4303-8A21-507157674922}">
    <text>Manually changed this value since it should not include the SC for R1 ii. Changed from 89.96 to 62.11</text>
  </threadedComment>
  <threadedComment ref="B57" dT="2022-09-21T18:54:28.66" personId="{00000000-0000-0000-0000-000000000000}" id="{5044A0A5-D806-44D9-86B8-80D437FB22BA}">
    <text>Rates were updated for NB on Oct 1/2021 - not included here as the cut off was Sept 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998E-9725-4879-9DFE-31CDEAEF9C93}">
  <sheetPr codeName="Sheet1"/>
  <dimension ref="A1:AH75"/>
  <sheetViews>
    <sheetView showGridLines="0" workbookViewId="0">
      <selection activeCell="AG8" sqref="AG8"/>
    </sheetView>
  </sheetViews>
  <sheetFormatPr defaultRowHeight="14.5" x14ac:dyDescent="0.35"/>
  <cols>
    <col min="2" max="2" width="18.81640625" customWidth="1"/>
    <col min="3" max="3" width="19.81640625" customWidth="1"/>
    <col min="4" max="4" width="5.453125" customWidth="1"/>
    <col min="5" max="5" width="3.81640625" customWidth="1"/>
    <col min="6" max="7" width="5.1796875" customWidth="1"/>
    <col min="8" max="8" width="5.8164062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21" x14ac:dyDescent="0.35">
      <c r="A2" t="str">
        <f>B2&amp;C2</f>
        <v>Alectra Utilities Corporation-Brampton Rate ZoneRESIDENTIAL</v>
      </c>
      <c r="B2" s="20" t="s">
        <v>30</v>
      </c>
      <c r="C2" s="20" t="s">
        <v>95</v>
      </c>
      <c r="D2" s="15">
        <v>2023</v>
      </c>
      <c r="E2" s="15">
        <v>600</v>
      </c>
      <c r="F2" s="18">
        <v>8.6999999999999994E-2</v>
      </c>
      <c r="G2" s="18">
        <v>0.10299999999999999</v>
      </c>
      <c r="H2" s="17">
        <v>27.69</v>
      </c>
      <c r="I2" s="16">
        <v>3.3E-3</v>
      </c>
      <c r="J2" s="16">
        <v>-2.5999999999999999E-3</v>
      </c>
      <c r="K2" s="16">
        <v>1.0800000000000001E-2</v>
      </c>
      <c r="L2" s="16">
        <v>7.1000000000000004E-3</v>
      </c>
      <c r="M2" s="16">
        <v>4.4999999999999997E-3</v>
      </c>
      <c r="N2" s="19">
        <v>6.9999999999999999E-4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7.3999999999999996E-2</v>
      </c>
      <c r="V2" s="18">
        <v>0.10199999999999999</v>
      </c>
      <c r="W2" s="18">
        <v>0.151</v>
      </c>
      <c r="X2" s="16">
        <v>3.9039999999999998E-2</v>
      </c>
      <c r="Y2" s="18">
        <v>0.11700000000000001</v>
      </c>
      <c r="Z2" s="17">
        <v>0.87</v>
      </c>
      <c r="AA2" s="1"/>
      <c r="AB2" s="16">
        <v>3.3E-3</v>
      </c>
      <c r="AC2" s="15">
        <v>0</v>
      </c>
      <c r="AD2" s="1"/>
      <c r="AE2" s="14">
        <v>39.49</v>
      </c>
      <c r="AG2" s="25">
        <f>H2-Z2</f>
        <v>26.82</v>
      </c>
      <c r="AH2" s="26">
        <f>AA2</f>
        <v>0</v>
      </c>
    </row>
    <row r="3" spans="1:34" ht="21" x14ac:dyDescent="0.35">
      <c r="A3" t="str">
        <f t="shared" ref="A3:A66" si="0">B3&amp;C3</f>
        <v>Alectra Utilities Corporation-Enersource Rate ZoneRESIDENTIAL</v>
      </c>
      <c r="B3" s="20" t="s">
        <v>32</v>
      </c>
      <c r="C3" s="20" t="s">
        <v>95</v>
      </c>
      <c r="D3" s="15">
        <v>2023</v>
      </c>
      <c r="E3" s="15">
        <v>600</v>
      </c>
      <c r="F3" s="18">
        <v>8.6999999999999994E-2</v>
      </c>
      <c r="G3" s="18">
        <v>0.10299999999999999</v>
      </c>
      <c r="H3" s="17">
        <v>28.09</v>
      </c>
      <c r="I3" s="16">
        <v>2.8999999999999998E-3</v>
      </c>
      <c r="J3" s="16">
        <v>-2.2000000000000001E-3</v>
      </c>
      <c r="K3" s="16">
        <v>1.12E-2</v>
      </c>
      <c r="L3" s="16">
        <v>8.0000000000000002E-3</v>
      </c>
      <c r="M3" s="16">
        <v>4.4999999999999997E-3</v>
      </c>
      <c r="N3" s="19">
        <v>6.9999999999999999E-4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7.3999999999999996E-2</v>
      </c>
      <c r="V3" s="18">
        <v>0.10199999999999999</v>
      </c>
      <c r="W3" s="18">
        <v>0.151</v>
      </c>
      <c r="X3" s="16">
        <v>3.9039999999999998E-2</v>
      </c>
      <c r="Y3" s="18">
        <v>0.11700000000000001</v>
      </c>
      <c r="Z3" s="17">
        <v>1.33</v>
      </c>
      <c r="AA3" s="1"/>
      <c r="AB3" s="16">
        <v>2.8999999999999998E-3</v>
      </c>
      <c r="AC3" s="15">
        <v>0</v>
      </c>
      <c r="AD3" s="1"/>
      <c r="AE3" s="14">
        <v>39.49</v>
      </c>
      <c r="AG3" s="25">
        <f t="shared" ref="AG3:AG66" si="1">H3-Z3</f>
        <v>26.759999999999998</v>
      </c>
      <c r="AH3" s="26">
        <f t="shared" ref="AH3:AH66" si="2">AA3</f>
        <v>0</v>
      </c>
    </row>
    <row r="4" spans="1:34" ht="21" x14ac:dyDescent="0.35">
      <c r="A4" t="str">
        <f t="shared" si="0"/>
        <v>Alectra Utilities Corporation-Guelph Rate ZoneRESIDENTIAL</v>
      </c>
      <c r="B4" s="20" t="s">
        <v>33</v>
      </c>
      <c r="C4" s="20" t="s">
        <v>95</v>
      </c>
      <c r="D4" s="15">
        <v>2023</v>
      </c>
      <c r="E4" s="15">
        <v>600</v>
      </c>
      <c r="F4" s="18">
        <v>8.6999999999999994E-2</v>
      </c>
      <c r="G4" s="18">
        <v>0.10299999999999999</v>
      </c>
      <c r="H4" s="17">
        <v>32.49</v>
      </c>
      <c r="I4" s="16">
        <v>3.3999999999999998E-3</v>
      </c>
      <c r="J4" s="16">
        <v>4.7999999999999996E-3</v>
      </c>
      <c r="K4" s="16">
        <v>0.01</v>
      </c>
      <c r="L4" s="16">
        <v>7.0000000000000001E-3</v>
      </c>
      <c r="M4" s="16">
        <v>4.4999999999999997E-3</v>
      </c>
      <c r="N4" s="19">
        <v>6.9999999999999999E-4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7.3999999999999996E-2</v>
      </c>
      <c r="V4" s="18">
        <v>0.10199999999999999</v>
      </c>
      <c r="W4" s="18">
        <v>0.151</v>
      </c>
      <c r="X4" s="16">
        <v>3.9039999999999998E-2</v>
      </c>
      <c r="Y4" s="18">
        <v>0.11700000000000001</v>
      </c>
      <c r="Z4" s="17">
        <v>0.24</v>
      </c>
      <c r="AA4" s="1"/>
      <c r="AB4" s="16">
        <v>3.3999999999999998E-3</v>
      </c>
      <c r="AC4" s="15">
        <v>0</v>
      </c>
      <c r="AD4" s="1"/>
      <c r="AE4" s="14">
        <v>39.49</v>
      </c>
      <c r="AG4" s="25">
        <f t="shared" si="1"/>
        <v>32.25</v>
      </c>
      <c r="AH4" s="26">
        <f t="shared" si="2"/>
        <v>0</v>
      </c>
    </row>
    <row r="5" spans="1:34" ht="21" x14ac:dyDescent="0.35">
      <c r="A5" t="str">
        <f t="shared" si="0"/>
        <v>Alectra Utilities Corporation-Horizon Utilities Rate ZoneRESIDENTIAL</v>
      </c>
      <c r="B5" s="20" t="s">
        <v>34</v>
      </c>
      <c r="C5" s="20" t="s">
        <v>95</v>
      </c>
      <c r="D5" s="15">
        <v>2023</v>
      </c>
      <c r="E5" s="15">
        <v>600</v>
      </c>
      <c r="F5" s="18">
        <v>8.6999999999999994E-2</v>
      </c>
      <c r="G5" s="18">
        <v>0.10299999999999999</v>
      </c>
      <c r="H5" s="17">
        <v>29.89</v>
      </c>
      <c r="I5" s="16">
        <v>2.8600000000000001E-3</v>
      </c>
      <c r="J5" s="16">
        <v>-2.8999999999999998E-3</v>
      </c>
      <c r="K5" s="16">
        <v>1.09E-2</v>
      </c>
      <c r="L5" s="16">
        <v>7.6E-3</v>
      </c>
      <c r="M5" s="16">
        <v>4.4999999999999997E-3</v>
      </c>
      <c r="N5" s="19">
        <v>6.9999999999999999E-4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7.3999999999999996E-2</v>
      </c>
      <c r="V5" s="18">
        <v>0.10199999999999999</v>
      </c>
      <c r="W5" s="18">
        <v>0.151</v>
      </c>
      <c r="X5" s="16">
        <v>3.9039999999999998E-2</v>
      </c>
      <c r="Y5" s="18">
        <v>0.11700000000000001</v>
      </c>
      <c r="Z5" s="17">
        <v>0.42</v>
      </c>
      <c r="AA5" s="1"/>
      <c r="AB5" s="16">
        <v>2.8600000000000001E-3</v>
      </c>
      <c r="AC5" s="15">
        <v>0</v>
      </c>
      <c r="AD5" s="1"/>
      <c r="AE5" s="14">
        <v>39.49</v>
      </c>
      <c r="AG5" s="25">
        <f t="shared" si="1"/>
        <v>29.47</v>
      </c>
      <c r="AH5" s="26">
        <f t="shared" si="2"/>
        <v>0</v>
      </c>
    </row>
    <row r="6" spans="1:34" ht="21" x14ac:dyDescent="0.35">
      <c r="A6" t="str">
        <f t="shared" si="0"/>
        <v>Alectra Utilities Corporation-PowerStream Rate ZoneRESIDENTIAL</v>
      </c>
      <c r="B6" s="20" t="s">
        <v>35</v>
      </c>
      <c r="C6" s="20" t="s">
        <v>95</v>
      </c>
      <c r="D6" s="15">
        <v>2023</v>
      </c>
      <c r="E6" s="15">
        <v>600</v>
      </c>
      <c r="F6" s="18">
        <v>8.6999999999999994E-2</v>
      </c>
      <c r="G6" s="18">
        <v>0.10299999999999999</v>
      </c>
      <c r="H6" s="17">
        <v>31.74</v>
      </c>
      <c r="I6" s="16">
        <v>3.7000000000000002E-3</v>
      </c>
      <c r="J6" s="16">
        <v>-3.0999999999999999E-3</v>
      </c>
      <c r="K6" s="16">
        <v>1.0800000000000001E-2</v>
      </c>
      <c r="L6" s="16">
        <v>4.1000000000000003E-3</v>
      </c>
      <c r="M6" s="16">
        <v>4.4999999999999997E-3</v>
      </c>
      <c r="N6" s="19">
        <v>6.9999999999999999E-4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7.3999999999999996E-2</v>
      </c>
      <c r="V6" s="18">
        <v>0.10199999999999999</v>
      </c>
      <c r="W6" s="18">
        <v>0.151</v>
      </c>
      <c r="X6" s="16">
        <v>3.9039999999999998E-2</v>
      </c>
      <c r="Y6" s="18">
        <v>0.11700000000000001</v>
      </c>
      <c r="Z6" s="17">
        <v>0.89</v>
      </c>
      <c r="AA6" s="1"/>
      <c r="AB6" s="16">
        <v>3.7000000000000002E-3</v>
      </c>
      <c r="AC6" s="15">
        <v>0</v>
      </c>
      <c r="AD6" s="1"/>
      <c r="AE6" s="14">
        <v>39.49</v>
      </c>
      <c r="AG6" s="25">
        <f t="shared" si="1"/>
        <v>30.849999999999998</v>
      </c>
      <c r="AH6" s="26">
        <f t="shared" si="2"/>
        <v>0</v>
      </c>
    </row>
    <row r="7" spans="1:34" x14ac:dyDescent="0.35">
      <c r="A7" t="str">
        <f t="shared" si="0"/>
        <v>Algoma Power Inc.RESIDENTIAL R1</v>
      </c>
      <c r="B7" s="20" t="s">
        <v>97</v>
      </c>
      <c r="C7" s="20" t="s">
        <v>98</v>
      </c>
      <c r="D7" s="15">
        <v>2023</v>
      </c>
      <c r="E7" s="15">
        <v>600</v>
      </c>
      <c r="F7" s="18">
        <v>8.6999999999999994E-2</v>
      </c>
      <c r="G7" s="18">
        <v>0.10299999999999999</v>
      </c>
      <c r="H7" s="17">
        <v>101.54</v>
      </c>
      <c r="I7" s="16">
        <v>4.2900000000000001E-2</v>
      </c>
      <c r="J7" s="16"/>
      <c r="K7" s="16">
        <v>1.0500000000000001E-2</v>
      </c>
      <c r="L7" s="16">
        <v>7.3000000000000001E-3</v>
      </c>
      <c r="M7" s="16">
        <v>4.4999999999999997E-3</v>
      </c>
      <c r="N7" s="19">
        <v>6.9999999999999999E-4</v>
      </c>
      <c r="O7" s="17">
        <v>0.25</v>
      </c>
      <c r="P7" s="16">
        <v>1.0829</v>
      </c>
      <c r="Q7" s="17">
        <v>0.13</v>
      </c>
      <c r="R7" s="17">
        <v>0.63</v>
      </c>
      <c r="S7" s="17">
        <v>0.18</v>
      </c>
      <c r="T7" s="17">
        <v>0.19</v>
      </c>
      <c r="U7" s="18">
        <v>7.3999999999999996E-2</v>
      </c>
      <c r="V7" s="18">
        <v>0.10199999999999999</v>
      </c>
      <c r="W7" s="18">
        <v>0.151</v>
      </c>
      <c r="X7" s="16">
        <v>3.9039999999999998E-2</v>
      </c>
      <c r="Y7" s="18">
        <v>0.11700000000000001</v>
      </c>
      <c r="Z7" s="17">
        <v>11.58</v>
      </c>
      <c r="AA7" s="16"/>
      <c r="AB7" s="16">
        <v>3.7000000000000002E-3</v>
      </c>
      <c r="AC7" s="15">
        <v>1</v>
      </c>
      <c r="AD7" s="1"/>
      <c r="AE7" s="14">
        <v>39.49</v>
      </c>
      <c r="AG7" s="25">
        <v>62.11</v>
      </c>
      <c r="AH7" s="26">
        <f t="shared" si="2"/>
        <v>0</v>
      </c>
    </row>
    <row r="8" spans="1:34" x14ac:dyDescent="0.35">
      <c r="A8" t="str">
        <f t="shared" si="0"/>
        <v>Algoma Power Inc.SEASONAL CUSTOMERS</v>
      </c>
      <c r="B8" s="20" t="s">
        <v>97</v>
      </c>
      <c r="C8" s="20" t="s">
        <v>114</v>
      </c>
      <c r="D8" s="15">
        <v>2023</v>
      </c>
      <c r="E8" s="15">
        <v>600</v>
      </c>
      <c r="F8" s="18">
        <v>8.6999999999999994E-2</v>
      </c>
      <c r="G8" s="18">
        <v>0.10299999999999999</v>
      </c>
      <c r="H8" s="17">
        <v>81.31</v>
      </c>
      <c r="I8" s="16">
        <v>9.6100000000000005E-2</v>
      </c>
      <c r="J8" s="16"/>
      <c r="K8" s="16">
        <v>1.0500000000000001E-2</v>
      </c>
      <c r="L8" s="16">
        <v>7.3000000000000001E-3</v>
      </c>
      <c r="M8" s="16">
        <v>4.4999999999999997E-3</v>
      </c>
      <c r="N8" s="19">
        <v>6.9999999999999999E-4</v>
      </c>
      <c r="O8" s="17">
        <v>0.25</v>
      </c>
      <c r="P8" s="16">
        <v>1.0829</v>
      </c>
      <c r="Q8" s="17">
        <v>0.13</v>
      </c>
      <c r="R8" s="17">
        <v>0.63</v>
      </c>
      <c r="S8" s="17">
        <v>0.18</v>
      </c>
      <c r="T8" s="17">
        <v>0.19</v>
      </c>
      <c r="U8" s="18">
        <v>7.3999999999999996E-2</v>
      </c>
      <c r="V8" s="18">
        <v>0.10199999999999999</v>
      </c>
      <c r="W8" s="18">
        <v>0.151</v>
      </c>
      <c r="X8" s="16">
        <v>3.9039999999999998E-2</v>
      </c>
      <c r="Y8" s="18">
        <v>0.11700000000000001</v>
      </c>
      <c r="Z8" s="17">
        <v>5.7</v>
      </c>
      <c r="AA8" s="16">
        <v>6.0100000000000001E-2</v>
      </c>
      <c r="AB8" s="16">
        <v>3.5999999999999997E-2</v>
      </c>
      <c r="AC8" s="15">
        <v>0</v>
      </c>
      <c r="AD8" s="1"/>
      <c r="AE8" s="14">
        <v>39.49</v>
      </c>
      <c r="AG8" s="25">
        <f t="shared" si="1"/>
        <v>75.61</v>
      </c>
      <c r="AH8" s="26">
        <f t="shared" si="2"/>
        <v>6.0100000000000001E-2</v>
      </c>
    </row>
    <row r="9" spans="1:34" x14ac:dyDescent="0.35">
      <c r="A9" t="str">
        <f t="shared" si="0"/>
        <v>Atikokan Hydro Inc.RESIDENTIAL</v>
      </c>
      <c r="B9" s="20" t="s">
        <v>36</v>
      </c>
      <c r="C9" s="20" t="s">
        <v>95</v>
      </c>
      <c r="D9" s="15">
        <v>2023</v>
      </c>
      <c r="E9" s="15">
        <v>600</v>
      </c>
      <c r="F9" s="18">
        <v>8.6999999999999994E-2</v>
      </c>
      <c r="G9" s="18">
        <v>0.10299999999999999</v>
      </c>
      <c r="H9" s="17">
        <v>52.87</v>
      </c>
      <c r="I9" s="16">
        <v>-1.1999999999999999E-3</v>
      </c>
      <c r="J9" s="16">
        <v>8.2000000000000007E-3</v>
      </c>
      <c r="K9" s="16">
        <v>0.01</v>
      </c>
      <c r="L9" s="16">
        <v>6.1000000000000004E-3</v>
      </c>
      <c r="M9" s="16">
        <v>4.4999999999999997E-3</v>
      </c>
      <c r="N9" s="19">
        <v>6.9999999999999999E-4</v>
      </c>
      <c r="O9" s="17">
        <v>0.25</v>
      </c>
      <c r="P9" s="16">
        <v>1.0945</v>
      </c>
      <c r="Q9" s="17">
        <v>0.13</v>
      </c>
      <c r="R9" s="17">
        <v>0.63</v>
      </c>
      <c r="S9" s="17">
        <v>0.18</v>
      </c>
      <c r="T9" s="17">
        <v>0.19</v>
      </c>
      <c r="U9" s="18">
        <v>7.3999999999999996E-2</v>
      </c>
      <c r="V9" s="18">
        <v>0.10199999999999999</v>
      </c>
      <c r="W9" s="18">
        <v>0.151</v>
      </c>
      <c r="X9" s="16">
        <v>3.9039999999999998E-2</v>
      </c>
      <c r="Y9" s="18">
        <v>0.11700000000000001</v>
      </c>
      <c r="Z9" s="17">
        <v>0.42</v>
      </c>
      <c r="AA9" s="1"/>
      <c r="AB9" s="16">
        <v>-1.1999999999999999E-3</v>
      </c>
      <c r="AC9" s="15">
        <v>1</v>
      </c>
      <c r="AD9" s="1"/>
      <c r="AE9" s="14">
        <v>39.49</v>
      </c>
      <c r="AG9" s="25">
        <f t="shared" si="1"/>
        <v>52.449999999999996</v>
      </c>
      <c r="AH9" s="26">
        <f t="shared" si="2"/>
        <v>0</v>
      </c>
    </row>
    <row r="10" spans="1:34" ht="21" x14ac:dyDescent="0.35">
      <c r="A10" t="str">
        <f t="shared" si="0"/>
        <v>Bluewater Power Distribution CorporationRESIDENTIAL</v>
      </c>
      <c r="B10" s="20" t="s">
        <v>37</v>
      </c>
      <c r="C10" s="20" t="s">
        <v>95</v>
      </c>
      <c r="D10" s="15">
        <v>2023</v>
      </c>
      <c r="E10" s="15">
        <v>600</v>
      </c>
      <c r="F10" s="18">
        <v>8.6999999999999994E-2</v>
      </c>
      <c r="G10" s="18">
        <v>0.10299999999999999</v>
      </c>
      <c r="H10" s="17">
        <v>35.61</v>
      </c>
      <c r="I10" s="16">
        <v>1.1000000000000001E-3</v>
      </c>
      <c r="J10" s="1">
        <v>-3.7000000000000002E-3</v>
      </c>
      <c r="K10" s="16">
        <v>9.9000000000000008E-3</v>
      </c>
      <c r="L10" s="16">
        <v>8.0000000000000002E-3</v>
      </c>
      <c r="M10" s="16">
        <v>4.4999999999999997E-3</v>
      </c>
      <c r="N10" s="19">
        <v>6.9999999999999999E-4</v>
      </c>
      <c r="O10" s="17">
        <v>0.25</v>
      </c>
      <c r="P10" s="16">
        <v>1.0430999999999999</v>
      </c>
      <c r="Q10" s="17">
        <v>0.13</v>
      </c>
      <c r="R10" s="17">
        <v>0.63</v>
      </c>
      <c r="S10" s="17">
        <v>0.18</v>
      </c>
      <c r="T10" s="17">
        <v>0.19</v>
      </c>
      <c r="U10" s="18">
        <v>7.3999999999999996E-2</v>
      </c>
      <c r="V10" s="18">
        <v>0.10199999999999999</v>
      </c>
      <c r="W10" s="18">
        <v>0.151</v>
      </c>
      <c r="X10" s="16">
        <v>3.9039999999999998E-2</v>
      </c>
      <c r="Y10" s="18">
        <v>0.11700000000000001</v>
      </c>
      <c r="Z10" s="17">
        <v>-1.19</v>
      </c>
      <c r="AA10" s="1"/>
      <c r="AB10" s="16">
        <v>1.1000000000000001E-3</v>
      </c>
      <c r="AC10" s="15">
        <v>0</v>
      </c>
      <c r="AD10" s="1"/>
      <c r="AE10" s="14">
        <v>39.49</v>
      </c>
      <c r="AG10" s="25">
        <f t="shared" si="1"/>
        <v>36.799999999999997</v>
      </c>
      <c r="AH10" s="26">
        <f t="shared" si="2"/>
        <v>0</v>
      </c>
    </row>
    <row r="11" spans="1:34" x14ac:dyDescent="0.35">
      <c r="A11" t="str">
        <f t="shared" si="0"/>
        <v>Burlington Hydro Inc.RESIDENTIAL</v>
      </c>
      <c r="B11" s="20" t="s">
        <v>39</v>
      </c>
      <c r="C11" s="20" t="s">
        <v>95</v>
      </c>
      <c r="D11" s="15">
        <v>2023</v>
      </c>
      <c r="E11" s="15">
        <v>600</v>
      </c>
      <c r="F11" s="18">
        <v>8.6999999999999994E-2</v>
      </c>
      <c r="G11" s="18">
        <v>0.10299999999999999</v>
      </c>
      <c r="H11" s="17">
        <v>30.74</v>
      </c>
      <c r="I11" s="1">
        <v>1.6999999999999999E-3</v>
      </c>
      <c r="J11" s="1">
        <v>-2.3E-3</v>
      </c>
      <c r="K11" s="16">
        <v>1.09E-2</v>
      </c>
      <c r="L11" s="16">
        <v>8.3000000000000001E-3</v>
      </c>
      <c r="M11" s="16">
        <v>4.4999999999999997E-3</v>
      </c>
      <c r="N11" s="19">
        <v>6.9999999999999999E-4</v>
      </c>
      <c r="O11" s="17">
        <v>0.25</v>
      </c>
      <c r="P11" s="16">
        <v>1.0382</v>
      </c>
      <c r="Q11" s="17">
        <v>0.13</v>
      </c>
      <c r="R11" s="17">
        <v>0.63</v>
      </c>
      <c r="S11" s="17">
        <v>0.18</v>
      </c>
      <c r="T11" s="17">
        <v>0.19</v>
      </c>
      <c r="U11" s="18">
        <v>7.3999999999999996E-2</v>
      </c>
      <c r="V11" s="18">
        <v>0.10199999999999999</v>
      </c>
      <c r="W11" s="18">
        <v>0.151</v>
      </c>
      <c r="X11" s="16">
        <v>3.9039999999999998E-2</v>
      </c>
      <c r="Y11" s="18">
        <v>0.11700000000000001</v>
      </c>
      <c r="Z11" s="17">
        <v>0.59</v>
      </c>
      <c r="AA11" s="1"/>
      <c r="AB11" s="16">
        <v>1.6999999999999999E-3</v>
      </c>
      <c r="AC11" s="15">
        <v>0</v>
      </c>
      <c r="AD11" s="1"/>
      <c r="AE11" s="14">
        <v>39.49</v>
      </c>
      <c r="AG11" s="25">
        <f t="shared" si="1"/>
        <v>30.15</v>
      </c>
      <c r="AH11" s="26">
        <f t="shared" si="2"/>
        <v>0</v>
      </c>
    </row>
    <row r="12" spans="1:34" x14ac:dyDescent="0.35">
      <c r="A12" t="str">
        <f t="shared" si="0"/>
        <v>Canadian Niagara Power Inc.RESIDENTIAL</v>
      </c>
      <c r="B12" s="20" t="s">
        <v>40</v>
      </c>
      <c r="C12" s="20" t="s">
        <v>95</v>
      </c>
      <c r="D12" s="15">
        <v>2023</v>
      </c>
      <c r="E12" s="15">
        <v>600</v>
      </c>
      <c r="F12" s="18">
        <v>8.6999999999999994E-2</v>
      </c>
      <c r="G12" s="18">
        <v>0.10299999999999999</v>
      </c>
      <c r="H12" s="17">
        <v>42.18</v>
      </c>
      <c r="I12" s="1">
        <v>1.8E-3</v>
      </c>
      <c r="J12" s="1">
        <v>-4.0000000000000002E-4</v>
      </c>
      <c r="K12" s="16">
        <v>0.01</v>
      </c>
      <c r="L12" s="16">
        <v>7.7000000000000002E-3</v>
      </c>
      <c r="M12" s="16">
        <v>4.4999999999999997E-3</v>
      </c>
      <c r="N12" s="19">
        <v>6.9999999999999999E-4</v>
      </c>
      <c r="O12" s="17">
        <v>0.25</v>
      </c>
      <c r="P12" s="16">
        <v>1.0524</v>
      </c>
      <c r="Q12" s="17">
        <v>0.13</v>
      </c>
      <c r="R12" s="17">
        <v>0.63</v>
      </c>
      <c r="S12" s="17">
        <v>0.18</v>
      </c>
      <c r="T12" s="17">
        <v>0.19</v>
      </c>
      <c r="U12" s="18">
        <v>7.3999999999999996E-2</v>
      </c>
      <c r="V12" s="18">
        <v>0.10199999999999999</v>
      </c>
      <c r="W12" s="18">
        <v>0.151</v>
      </c>
      <c r="X12" s="16">
        <v>3.9039999999999998E-2</v>
      </c>
      <c r="Y12" s="18">
        <v>0.11700000000000001</v>
      </c>
      <c r="Z12" s="17">
        <v>0.71</v>
      </c>
      <c r="AA12" s="1"/>
      <c r="AB12" s="16">
        <v>1.8E-3</v>
      </c>
      <c r="AC12" s="15">
        <v>0</v>
      </c>
      <c r="AD12" s="1"/>
      <c r="AE12" s="14">
        <v>39.49</v>
      </c>
      <c r="AG12" s="25">
        <f t="shared" si="1"/>
        <v>41.47</v>
      </c>
      <c r="AH12" s="26">
        <f t="shared" si="2"/>
        <v>0</v>
      </c>
    </row>
    <row r="13" spans="1:34" x14ac:dyDescent="0.35">
      <c r="A13" t="str">
        <f t="shared" si="0"/>
        <v>Centre Wellington Hydro Ltd.RESIDENTIAL</v>
      </c>
      <c r="B13" s="20" t="s">
        <v>41</v>
      </c>
      <c r="C13" s="20" t="s">
        <v>95</v>
      </c>
      <c r="D13" s="15">
        <v>2023</v>
      </c>
      <c r="E13" s="15">
        <v>600</v>
      </c>
      <c r="F13" s="18">
        <v>8.6999999999999994E-2</v>
      </c>
      <c r="G13" s="18">
        <v>0.10299999999999999</v>
      </c>
      <c r="H13" s="17">
        <v>32.380000000000003</v>
      </c>
      <c r="I13" s="16">
        <v>5.1000000000000004E-3</v>
      </c>
      <c r="J13" s="16">
        <v>-2.5000000000000001E-3</v>
      </c>
      <c r="K13" s="16">
        <v>8.6999999999999994E-3</v>
      </c>
      <c r="L13" s="16">
        <v>6.1000000000000004E-3</v>
      </c>
      <c r="M13" s="16">
        <v>4.4999999999999997E-3</v>
      </c>
      <c r="N13" s="19">
        <v>6.9999999999999999E-4</v>
      </c>
      <c r="O13" s="17">
        <v>0.25</v>
      </c>
      <c r="P13" s="16">
        <v>1.0452999999999999</v>
      </c>
      <c r="Q13" s="17">
        <v>0.13</v>
      </c>
      <c r="R13" s="17">
        <v>0.63</v>
      </c>
      <c r="S13" s="17">
        <v>0.18</v>
      </c>
      <c r="T13" s="17">
        <v>0.19</v>
      </c>
      <c r="U13" s="18">
        <v>7.3999999999999996E-2</v>
      </c>
      <c r="V13" s="18">
        <v>0.10199999999999999</v>
      </c>
      <c r="W13" s="18">
        <v>0.151</v>
      </c>
      <c r="X13" s="16">
        <v>3.9039999999999998E-2</v>
      </c>
      <c r="Y13" s="18">
        <v>0.11700000000000001</v>
      </c>
      <c r="Z13" s="17">
        <v>0.09</v>
      </c>
      <c r="AA13" s="1"/>
      <c r="AB13" s="16">
        <v>5.1000000000000004E-3</v>
      </c>
      <c r="AC13" s="15">
        <v>0</v>
      </c>
      <c r="AD13" s="1"/>
      <c r="AE13" s="14">
        <v>39.49</v>
      </c>
      <c r="AG13" s="25">
        <f t="shared" si="1"/>
        <v>32.29</v>
      </c>
      <c r="AH13" s="26">
        <f t="shared" si="2"/>
        <v>0</v>
      </c>
    </row>
    <row r="14" spans="1:34" ht="21" x14ac:dyDescent="0.35">
      <c r="A14" t="str">
        <f t="shared" si="0"/>
        <v>Chapleau Public Utilities CorporationRESIDENTIAL</v>
      </c>
      <c r="B14" s="20" t="s">
        <v>42</v>
      </c>
      <c r="C14" s="20" t="s">
        <v>95</v>
      </c>
      <c r="D14" s="15">
        <v>2023</v>
      </c>
      <c r="E14" s="15">
        <v>600</v>
      </c>
      <c r="F14" s="18">
        <v>8.6999999999999994E-2</v>
      </c>
      <c r="G14" s="18">
        <v>0.10299999999999999</v>
      </c>
      <c r="H14" s="17">
        <v>57.43</v>
      </c>
      <c r="I14" s="16">
        <v>2.5999999999999999E-3</v>
      </c>
      <c r="J14" s="1">
        <v>2.9999999999999997E-4</v>
      </c>
      <c r="K14" s="16">
        <v>9.7999999999999997E-3</v>
      </c>
      <c r="L14" s="16">
        <v>1.6000000000000001E-3</v>
      </c>
      <c r="M14" s="16">
        <v>4.4999999999999997E-3</v>
      </c>
      <c r="N14" s="19">
        <v>6.9999999999999999E-4</v>
      </c>
      <c r="O14" s="17">
        <v>0.25</v>
      </c>
      <c r="P14" s="16">
        <v>1.0705</v>
      </c>
      <c r="Q14" s="17">
        <v>0.13</v>
      </c>
      <c r="R14" s="17">
        <v>0.63</v>
      </c>
      <c r="S14" s="17">
        <v>0.18</v>
      </c>
      <c r="T14" s="17">
        <v>0.19</v>
      </c>
      <c r="U14" s="18">
        <v>7.3999999999999996E-2</v>
      </c>
      <c r="V14" s="18">
        <v>0.10199999999999999</v>
      </c>
      <c r="W14" s="18">
        <v>0.151</v>
      </c>
      <c r="X14" s="16">
        <v>3.9039999999999998E-2</v>
      </c>
      <c r="Y14" s="18">
        <v>0.11700000000000001</v>
      </c>
      <c r="Z14" s="17">
        <v>0.42</v>
      </c>
      <c r="AA14" s="1"/>
      <c r="AB14" s="16">
        <v>2.5999999999999999E-3</v>
      </c>
      <c r="AC14" s="15">
        <v>1</v>
      </c>
      <c r="AD14" s="1"/>
      <c r="AE14" s="14">
        <v>39.49</v>
      </c>
      <c r="AG14" s="25">
        <f t="shared" si="1"/>
        <v>57.01</v>
      </c>
      <c r="AH14" s="26">
        <f t="shared" si="2"/>
        <v>0</v>
      </c>
    </row>
    <row r="15" spans="1:34" ht="21" x14ac:dyDescent="0.35">
      <c r="A15" t="str">
        <f t="shared" si="0"/>
        <v>Cooperative Hydro Embrun Inc.RESIDENTIAL</v>
      </c>
      <c r="B15" s="20" t="s">
        <v>43</v>
      </c>
      <c r="C15" s="20" t="s">
        <v>95</v>
      </c>
      <c r="D15" s="15">
        <v>2023</v>
      </c>
      <c r="E15" s="15">
        <v>600</v>
      </c>
      <c r="F15" s="18">
        <v>8.6999999999999994E-2</v>
      </c>
      <c r="G15" s="18">
        <v>0.10299999999999999</v>
      </c>
      <c r="H15" s="17">
        <v>35.39</v>
      </c>
      <c r="I15" s="16">
        <v>3.8E-3</v>
      </c>
      <c r="J15" s="1">
        <v>-2.3E-3</v>
      </c>
      <c r="K15" s="16">
        <v>9.2999999999999992E-3</v>
      </c>
      <c r="L15" s="16">
        <v>6.6E-3</v>
      </c>
      <c r="M15" s="16">
        <v>4.4999999999999997E-3</v>
      </c>
      <c r="N15" s="19">
        <v>6.9999999999999999E-4</v>
      </c>
      <c r="O15" s="17">
        <v>0.25</v>
      </c>
      <c r="P15" s="16">
        <v>1.0834999999999999</v>
      </c>
      <c r="Q15" s="17">
        <v>0.13</v>
      </c>
      <c r="R15" s="17">
        <v>0.63</v>
      </c>
      <c r="S15" s="17">
        <v>0.18</v>
      </c>
      <c r="T15" s="17">
        <v>0.19</v>
      </c>
      <c r="U15" s="18">
        <v>7.3999999999999996E-2</v>
      </c>
      <c r="V15" s="18">
        <v>0.10199999999999999</v>
      </c>
      <c r="W15" s="18">
        <v>0.151</v>
      </c>
      <c r="X15" s="16">
        <v>3.9039999999999998E-2</v>
      </c>
      <c r="Y15" s="18">
        <v>0.11700000000000001</v>
      </c>
      <c r="Z15" s="17">
        <v>-0.2</v>
      </c>
      <c r="AA15" s="16"/>
      <c r="AB15" s="16">
        <v>3.8E-3</v>
      </c>
      <c r="AC15" s="15">
        <v>0</v>
      </c>
      <c r="AD15" s="1"/>
      <c r="AE15" s="14">
        <v>39.49</v>
      </c>
      <c r="AG15" s="25">
        <f t="shared" si="1"/>
        <v>35.590000000000003</v>
      </c>
      <c r="AH15" s="26">
        <f t="shared" si="2"/>
        <v>0</v>
      </c>
    </row>
    <row r="16" spans="1:34" x14ac:dyDescent="0.35">
      <c r="A16" t="str">
        <f t="shared" si="0"/>
        <v>E.L.K. Energy Inc.RESIDENTIAL</v>
      </c>
      <c r="B16" s="20" t="s">
        <v>44</v>
      </c>
      <c r="C16" s="20" t="s">
        <v>95</v>
      </c>
      <c r="D16" s="15">
        <v>2023</v>
      </c>
      <c r="E16" s="15">
        <v>600</v>
      </c>
      <c r="F16" s="18">
        <v>8.6999999999999994E-2</v>
      </c>
      <c r="G16" s="18">
        <v>0.10299999999999999</v>
      </c>
      <c r="H16" s="17">
        <v>18.260000000000002</v>
      </c>
      <c r="I16" s="16">
        <v>2.2000000000000001E-3</v>
      </c>
      <c r="J16" s="16">
        <v>-5.3E-3</v>
      </c>
      <c r="K16" s="16">
        <v>1.11E-2</v>
      </c>
      <c r="L16" s="16">
        <v>8.0999999999999996E-3</v>
      </c>
      <c r="M16" s="16">
        <v>4.4999999999999997E-3</v>
      </c>
      <c r="N16" s="19">
        <v>6.9999999999999999E-4</v>
      </c>
      <c r="O16" s="17">
        <v>0.25</v>
      </c>
      <c r="P16" s="16">
        <v>1.0417000000000001</v>
      </c>
      <c r="Q16" s="17">
        <v>0.13</v>
      </c>
      <c r="R16" s="17">
        <v>0.63</v>
      </c>
      <c r="S16" s="17">
        <v>0.18</v>
      </c>
      <c r="T16" s="17">
        <v>0.19</v>
      </c>
      <c r="U16" s="18">
        <v>7.3999999999999996E-2</v>
      </c>
      <c r="V16" s="18">
        <v>0.10199999999999999</v>
      </c>
      <c r="W16" s="18">
        <v>0.151</v>
      </c>
      <c r="X16" s="16">
        <v>3.9039999999999998E-2</v>
      </c>
      <c r="Y16" s="18">
        <v>0.11700000000000001</v>
      </c>
      <c r="Z16" s="17">
        <v>-0.56999999999999995</v>
      </c>
      <c r="AA16" s="1"/>
      <c r="AB16" s="16">
        <v>2.2000000000000001E-3</v>
      </c>
      <c r="AC16" s="15">
        <v>0</v>
      </c>
      <c r="AD16" s="1"/>
      <c r="AE16" s="14">
        <v>39.49</v>
      </c>
      <c r="AG16" s="25">
        <f t="shared" si="1"/>
        <v>18.830000000000002</v>
      </c>
      <c r="AH16" s="26">
        <f t="shared" si="2"/>
        <v>0</v>
      </c>
    </row>
    <row r="17" spans="1:34" x14ac:dyDescent="0.35">
      <c r="A17" t="str">
        <f t="shared" si="0"/>
        <v>ENWIN Utilities Ltd.RESIDENTIAL</v>
      </c>
      <c r="B17" s="20" t="s">
        <v>45</v>
      </c>
      <c r="C17" s="20" t="s">
        <v>95</v>
      </c>
      <c r="D17" s="15">
        <v>2023</v>
      </c>
      <c r="E17" s="15">
        <v>600</v>
      </c>
      <c r="F17" s="18">
        <v>8.6999999999999994E-2</v>
      </c>
      <c r="G17" s="18">
        <v>0.10299999999999999</v>
      </c>
      <c r="H17" s="17">
        <v>27.31</v>
      </c>
      <c r="I17" s="16">
        <v>2.5000000000000001E-3</v>
      </c>
      <c r="J17" s="1">
        <v>-3.3999999999999998E-3</v>
      </c>
      <c r="K17" s="16">
        <v>1.14E-2</v>
      </c>
      <c r="L17" s="16">
        <v>6.3E-3</v>
      </c>
      <c r="M17" s="16">
        <v>4.4999999999999997E-3</v>
      </c>
      <c r="N17" s="19">
        <v>6.9999999999999999E-4</v>
      </c>
      <c r="O17" s="17">
        <v>0.25</v>
      </c>
      <c r="P17" s="16">
        <v>1.0310999999999999</v>
      </c>
      <c r="Q17" s="17">
        <v>0.13</v>
      </c>
      <c r="R17" s="17">
        <v>0.63</v>
      </c>
      <c r="S17" s="17">
        <v>0.18</v>
      </c>
      <c r="T17" s="17">
        <v>0.19</v>
      </c>
      <c r="U17" s="18">
        <v>7.3999999999999996E-2</v>
      </c>
      <c r="V17" s="18">
        <v>0.10199999999999999</v>
      </c>
      <c r="W17" s="18">
        <v>0.151</v>
      </c>
      <c r="X17" s="16">
        <v>3.9039999999999998E-2</v>
      </c>
      <c r="Y17" s="18">
        <v>0.11700000000000001</v>
      </c>
      <c r="Z17" s="17">
        <v>-1.22</v>
      </c>
      <c r="AA17" s="1"/>
      <c r="AB17" s="16">
        <v>2.5000000000000001E-3</v>
      </c>
      <c r="AC17" s="15">
        <v>0</v>
      </c>
      <c r="AD17" s="1"/>
      <c r="AE17" s="14">
        <v>39.49</v>
      </c>
      <c r="AG17" s="25">
        <f t="shared" si="1"/>
        <v>28.529999999999998</v>
      </c>
      <c r="AH17" s="26">
        <f t="shared" si="2"/>
        <v>0</v>
      </c>
    </row>
    <row r="18" spans="1:34" ht="21" x14ac:dyDescent="0.35">
      <c r="A18" t="str">
        <f t="shared" si="0"/>
        <v>EPCOR Electricity Distribution Ontario Inc.RESIDENTIAL</v>
      </c>
      <c r="B18" s="20" t="s">
        <v>46</v>
      </c>
      <c r="C18" s="20" t="s">
        <v>95</v>
      </c>
      <c r="D18" s="15">
        <v>2023</v>
      </c>
      <c r="E18" s="15">
        <v>600</v>
      </c>
      <c r="F18" s="18">
        <v>8.6999999999999994E-2</v>
      </c>
      <c r="G18" s="18">
        <v>0.10299999999999999</v>
      </c>
      <c r="H18" s="17">
        <v>27.41</v>
      </c>
      <c r="I18" s="16">
        <v>1.6000000000000001E-3</v>
      </c>
      <c r="J18" s="16"/>
      <c r="K18" s="16">
        <v>9.1000000000000004E-3</v>
      </c>
      <c r="L18" s="16">
        <v>5.1000000000000004E-3</v>
      </c>
      <c r="M18" s="16">
        <v>4.4999999999999997E-3</v>
      </c>
      <c r="N18" s="19">
        <v>6.9999999999999999E-4</v>
      </c>
      <c r="O18" s="17">
        <v>0.25</v>
      </c>
      <c r="P18" s="16">
        <v>1.071</v>
      </c>
      <c r="Q18" s="17">
        <v>0.13</v>
      </c>
      <c r="R18" s="17">
        <v>0.63</v>
      </c>
      <c r="S18" s="17">
        <v>0.18</v>
      </c>
      <c r="T18" s="17">
        <v>0.19</v>
      </c>
      <c r="U18" s="18">
        <v>7.3999999999999996E-2</v>
      </c>
      <c r="V18" s="18">
        <v>0.10199999999999999</v>
      </c>
      <c r="W18" s="18">
        <v>0.151</v>
      </c>
      <c r="X18" s="16">
        <v>3.9039999999999998E-2</v>
      </c>
      <c r="Y18" s="18">
        <v>0.11700000000000001</v>
      </c>
      <c r="Z18" s="17">
        <v>0.17</v>
      </c>
      <c r="AA18" s="1"/>
      <c r="AB18" s="16">
        <v>1.6000000000000001E-3</v>
      </c>
      <c r="AC18" s="15">
        <v>0</v>
      </c>
      <c r="AD18" s="1"/>
      <c r="AE18" s="14">
        <v>39.49</v>
      </c>
      <c r="AG18" s="25">
        <f t="shared" si="1"/>
        <v>27.24</v>
      </c>
      <c r="AH18" s="26">
        <f t="shared" si="2"/>
        <v>0</v>
      </c>
    </row>
    <row r="19" spans="1:34" ht="21" x14ac:dyDescent="0.35">
      <c r="A19" t="str">
        <f t="shared" si="0"/>
        <v>ERTH Power Corporation-Goderich Rate ZoneRESIDENTIAL</v>
      </c>
      <c r="B19" s="20" t="s">
        <v>113</v>
      </c>
      <c r="C19" s="20" t="s">
        <v>95</v>
      </c>
      <c r="D19" s="15">
        <v>2023</v>
      </c>
      <c r="E19" s="15">
        <v>600</v>
      </c>
      <c r="F19" s="18">
        <v>8.6999999999999994E-2</v>
      </c>
      <c r="G19" s="18">
        <v>0.10299999999999999</v>
      </c>
      <c r="H19" s="17">
        <v>37.200000000000003</v>
      </c>
      <c r="I19" s="16">
        <v>3.2000000000000002E-3</v>
      </c>
      <c r="J19" s="16"/>
      <c r="K19" s="16">
        <v>9.4000000000000004E-3</v>
      </c>
      <c r="L19" s="16">
        <v>8.3999999999999995E-3</v>
      </c>
      <c r="M19" s="16">
        <v>4.4999999999999997E-3</v>
      </c>
      <c r="N19" s="19">
        <v>6.9999999999999999E-4</v>
      </c>
      <c r="O19" s="17">
        <v>0.25</v>
      </c>
      <c r="P19" s="16">
        <v>1.0467</v>
      </c>
      <c r="Q19" s="17">
        <v>0.13</v>
      </c>
      <c r="R19" s="17">
        <v>0.63</v>
      </c>
      <c r="S19" s="17">
        <v>0.18</v>
      </c>
      <c r="T19" s="17">
        <v>0.19</v>
      </c>
      <c r="U19" s="18">
        <v>7.3999999999999996E-2</v>
      </c>
      <c r="V19" s="18">
        <v>0.10199999999999999</v>
      </c>
      <c r="W19" s="18">
        <v>0.151</v>
      </c>
      <c r="X19" s="16">
        <v>3.9039999999999998E-2</v>
      </c>
      <c r="Y19" s="18">
        <v>0.11700000000000001</v>
      </c>
      <c r="Z19" s="17">
        <v>0.42</v>
      </c>
      <c r="AA19" s="1"/>
      <c r="AB19" s="16">
        <v>3.2000000000000002E-3</v>
      </c>
      <c r="AC19" s="15">
        <v>0</v>
      </c>
      <c r="AD19" s="1"/>
      <c r="AE19" s="14">
        <v>39.49</v>
      </c>
      <c r="AG19" s="25">
        <f t="shared" si="1"/>
        <v>36.78</v>
      </c>
      <c r="AH19" s="26">
        <f t="shared" si="2"/>
        <v>0</v>
      </c>
    </row>
    <row r="20" spans="1:34" ht="21" x14ac:dyDescent="0.35">
      <c r="A20" t="str">
        <f t="shared" si="0"/>
        <v>ERTH Power Corporation-Main Rate ZoneRESIDENTIAL</v>
      </c>
      <c r="B20" s="20" t="s">
        <v>119</v>
      </c>
      <c r="C20" s="20" t="s">
        <v>95</v>
      </c>
      <c r="D20" s="15">
        <v>2023</v>
      </c>
      <c r="E20" s="15">
        <v>600</v>
      </c>
      <c r="F20" s="18">
        <v>8.6999999999999994E-2</v>
      </c>
      <c r="G20" s="18">
        <v>0.10299999999999999</v>
      </c>
      <c r="H20" s="17">
        <v>35.21</v>
      </c>
      <c r="I20" s="16">
        <v>4.7000000000000002E-3</v>
      </c>
      <c r="J20" s="1">
        <v>2E-3</v>
      </c>
      <c r="K20" s="16">
        <v>8.8000000000000005E-3</v>
      </c>
      <c r="L20" s="16">
        <v>7.1000000000000004E-3</v>
      </c>
      <c r="M20" s="16">
        <v>4.4999999999999997E-3</v>
      </c>
      <c r="N20" s="19">
        <v>6.9999999999999999E-4</v>
      </c>
      <c r="O20" s="17">
        <v>0.25</v>
      </c>
      <c r="P20" s="16">
        <v>1.0325</v>
      </c>
      <c r="Q20" s="17">
        <v>0.13</v>
      </c>
      <c r="R20" s="17">
        <v>0.63</v>
      </c>
      <c r="S20" s="17">
        <v>0.18</v>
      </c>
      <c r="T20" s="17">
        <v>0.19</v>
      </c>
      <c r="U20" s="18">
        <v>7.3999999999999996E-2</v>
      </c>
      <c r="V20" s="18">
        <v>0.10199999999999999</v>
      </c>
      <c r="W20" s="18">
        <v>0.151</v>
      </c>
      <c r="X20" s="16">
        <v>3.9039999999999998E-2</v>
      </c>
      <c r="Y20" s="18">
        <v>0.11700000000000001</v>
      </c>
      <c r="Z20" s="17">
        <v>0.42</v>
      </c>
      <c r="AA20" s="1"/>
      <c r="AB20" s="16">
        <v>4.7000000000000002E-3</v>
      </c>
      <c r="AC20" s="15">
        <v>0</v>
      </c>
      <c r="AD20" s="1"/>
      <c r="AE20" s="14">
        <v>39.49</v>
      </c>
      <c r="AG20" s="25">
        <f t="shared" si="1"/>
        <v>34.79</v>
      </c>
      <c r="AH20" s="26">
        <f t="shared" si="2"/>
        <v>0</v>
      </c>
    </row>
    <row r="21" spans="1:34" ht="21" x14ac:dyDescent="0.35">
      <c r="A21" t="str">
        <f t="shared" si="0"/>
        <v>Elexicon Energy Inc.-Veridian Rate ZoneRESIDENTIAL</v>
      </c>
      <c r="B21" s="20" t="s">
        <v>112</v>
      </c>
      <c r="C21" s="20" t="s">
        <v>95</v>
      </c>
      <c r="D21" s="15">
        <v>2023</v>
      </c>
      <c r="E21" s="15">
        <v>600</v>
      </c>
      <c r="F21" s="18">
        <v>8.6999999999999994E-2</v>
      </c>
      <c r="G21" s="18">
        <v>0.10299999999999999</v>
      </c>
      <c r="H21" s="17">
        <v>31.56</v>
      </c>
      <c r="I21" s="16">
        <v>4.0000000000000001E-3</v>
      </c>
      <c r="J21" s="16">
        <v>-2E-3</v>
      </c>
      <c r="K21" s="16">
        <v>9.9000000000000008E-3</v>
      </c>
      <c r="L21" s="16">
        <v>6.6E-3</v>
      </c>
      <c r="M21" s="16">
        <v>4.4999999999999997E-3</v>
      </c>
      <c r="N21" s="19">
        <v>6.9999999999999999E-4</v>
      </c>
      <c r="O21" s="17">
        <v>0.25</v>
      </c>
      <c r="P21" s="16">
        <v>1.0482</v>
      </c>
      <c r="Q21" s="17">
        <v>0.13</v>
      </c>
      <c r="R21" s="17">
        <v>0.63</v>
      </c>
      <c r="S21" s="17">
        <v>0.18</v>
      </c>
      <c r="T21" s="17">
        <v>0.19</v>
      </c>
      <c r="U21" s="18">
        <v>7.3999999999999996E-2</v>
      </c>
      <c r="V21" s="18">
        <v>0.10199999999999999</v>
      </c>
      <c r="W21" s="18">
        <v>0.151</v>
      </c>
      <c r="X21" s="16">
        <v>3.9039999999999998E-2</v>
      </c>
      <c r="Y21" s="18">
        <v>0.11700000000000001</v>
      </c>
      <c r="Z21" s="17">
        <v>2.1800000000000002</v>
      </c>
      <c r="AA21" s="1"/>
      <c r="AB21" s="16">
        <v>4.0000000000000001E-3</v>
      </c>
      <c r="AC21" s="15">
        <v>0</v>
      </c>
      <c r="AD21" s="1"/>
      <c r="AE21" s="14">
        <v>39.49</v>
      </c>
      <c r="AG21" s="25">
        <f t="shared" si="1"/>
        <v>29.38</v>
      </c>
      <c r="AH21" s="26">
        <f t="shared" si="2"/>
        <v>0</v>
      </c>
    </row>
    <row r="22" spans="1:34" ht="21" x14ac:dyDescent="0.35">
      <c r="A22" t="str">
        <f t="shared" si="0"/>
        <v>Elexicon Energy Inc.-Veridian Rate ZoneSEASONAL RESIDENTIAL</v>
      </c>
      <c r="B22" s="20" t="s">
        <v>112</v>
      </c>
      <c r="C22" s="20" t="s">
        <v>111</v>
      </c>
      <c r="D22" s="15">
        <v>2023</v>
      </c>
      <c r="E22" s="15">
        <v>600</v>
      </c>
      <c r="F22" s="18">
        <v>8.6999999999999994E-2</v>
      </c>
      <c r="G22" s="18">
        <v>0.10299999999999999</v>
      </c>
      <c r="H22" s="17">
        <v>57.3</v>
      </c>
      <c r="I22" s="16">
        <v>4.1999999999999997E-3</v>
      </c>
      <c r="J22" s="16">
        <v>-2E-3</v>
      </c>
      <c r="K22" s="16">
        <v>1.0200000000000001E-2</v>
      </c>
      <c r="L22" s="16">
        <v>8.5000000000000006E-3</v>
      </c>
      <c r="M22" s="16">
        <v>4.4999999999999997E-3</v>
      </c>
      <c r="N22" s="19">
        <v>6.9999999999999999E-4</v>
      </c>
      <c r="O22" s="17">
        <v>0.25</v>
      </c>
      <c r="P22" s="16">
        <v>1.0482</v>
      </c>
      <c r="Q22" s="17">
        <v>0.13</v>
      </c>
      <c r="R22" s="17">
        <v>0.63</v>
      </c>
      <c r="S22" s="17">
        <v>0.18</v>
      </c>
      <c r="T22" s="17">
        <v>0.19</v>
      </c>
      <c r="U22" s="18">
        <v>7.3999999999999996E-2</v>
      </c>
      <c r="V22" s="18">
        <v>0.10199999999999999</v>
      </c>
      <c r="W22" s="18">
        <v>0.151</v>
      </c>
      <c r="X22" s="16">
        <v>3.9039999999999998E-2</v>
      </c>
      <c r="Y22" s="18">
        <v>0.11700000000000001</v>
      </c>
      <c r="Z22" s="17">
        <v>3.64</v>
      </c>
      <c r="AA22" s="1"/>
      <c r="AB22" s="16">
        <v>4.1999999999999997E-3</v>
      </c>
      <c r="AC22" s="15">
        <v>0</v>
      </c>
      <c r="AD22" s="1"/>
      <c r="AE22" s="14">
        <v>39.49</v>
      </c>
      <c r="AG22" s="25">
        <f t="shared" si="1"/>
        <v>53.66</v>
      </c>
      <c r="AH22" s="26">
        <f t="shared" si="2"/>
        <v>0</v>
      </c>
    </row>
    <row r="23" spans="1:34" ht="21" x14ac:dyDescent="0.35">
      <c r="A23" t="str">
        <f t="shared" si="0"/>
        <v>Elexicon Energy Inc.-Whitby Rate ZoneRESIDENTIAL</v>
      </c>
      <c r="B23" s="20" t="s">
        <v>118</v>
      </c>
      <c r="C23" s="20" t="s">
        <v>95</v>
      </c>
      <c r="D23" s="15">
        <v>2023</v>
      </c>
      <c r="E23" s="15">
        <v>600</v>
      </c>
      <c r="F23" s="18">
        <v>8.6999999999999994E-2</v>
      </c>
      <c r="G23" s="18">
        <v>0.10299999999999999</v>
      </c>
      <c r="H23" s="17">
        <v>34.909999999999997</v>
      </c>
      <c r="I23" s="16">
        <v>3.5999999999999999E-3</v>
      </c>
      <c r="J23" s="1">
        <v>-2.3999999999999998E-3</v>
      </c>
      <c r="K23" s="16">
        <v>1.14E-2</v>
      </c>
      <c r="L23" s="16">
        <v>8.5000000000000006E-3</v>
      </c>
      <c r="M23" s="16">
        <v>4.4999999999999997E-3</v>
      </c>
      <c r="N23" s="19">
        <v>6.9999999999999999E-4</v>
      </c>
      <c r="O23" s="17">
        <v>0.25</v>
      </c>
      <c r="P23" s="16">
        <v>1.0454000000000001</v>
      </c>
      <c r="Q23" s="17">
        <v>0.13</v>
      </c>
      <c r="R23" s="17">
        <v>0.63</v>
      </c>
      <c r="S23" s="17">
        <v>0.18</v>
      </c>
      <c r="T23" s="17">
        <v>0.19</v>
      </c>
      <c r="U23" s="18">
        <v>7.3999999999999996E-2</v>
      </c>
      <c r="V23" s="18">
        <v>0.10199999999999999</v>
      </c>
      <c r="W23" s="18">
        <v>0.151</v>
      </c>
      <c r="X23" s="16">
        <v>3.9039999999999998E-2</v>
      </c>
      <c r="Y23" s="18">
        <v>0.11700000000000001</v>
      </c>
      <c r="Z23" s="17">
        <v>0.36</v>
      </c>
      <c r="AA23" s="1"/>
      <c r="AB23" s="16">
        <v>3.5999999999999999E-3</v>
      </c>
      <c r="AC23" s="15">
        <v>0</v>
      </c>
      <c r="AD23" s="1"/>
      <c r="AE23" s="14">
        <v>39.49</v>
      </c>
      <c r="AG23" s="25">
        <f t="shared" si="1"/>
        <v>34.549999999999997</v>
      </c>
      <c r="AH23" s="26">
        <f t="shared" si="2"/>
        <v>0</v>
      </c>
    </row>
    <row r="24" spans="1:34" ht="21" x14ac:dyDescent="0.35">
      <c r="A24" t="str">
        <f t="shared" si="0"/>
        <v>Enova Power Corp.-Kitchener-Wilmot Hydro Rate ZoneRESIDENTIAL</v>
      </c>
      <c r="B24" s="20" t="s">
        <v>260</v>
      </c>
      <c r="C24" s="20" t="s">
        <v>95</v>
      </c>
      <c r="D24" s="15">
        <v>2023</v>
      </c>
      <c r="E24" s="15">
        <v>600</v>
      </c>
      <c r="F24" s="18">
        <v>8.6999999999999994E-2</v>
      </c>
      <c r="G24" s="18">
        <v>0.10299999999999999</v>
      </c>
      <c r="H24" s="17">
        <v>24.92</v>
      </c>
      <c r="I24" s="16">
        <v>2.3999999999999998E-3</v>
      </c>
      <c r="J24" s="1">
        <v>-1.2999999999999999E-3</v>
      </c>
      <c r="K24" s="16">
        <v>9.5999999999999992E-3</v>
      </c>
      <c r="L24" s="16">
        <v>1.5E-3</v>
      </c>
      <c r="M24" s="16">
        <v>4.4999999999999997E-3</v>
      </c>
      <c r="N24" s="19">
        <v>6.9999999999999999E-4</v>
      </c>
      <c r="O24" s="17">
        <v>0.25</v>
      </c>
      <c r="P24" s="16">
        <v>1.0349999999999999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7.3999999999999996E-2</v>
      </c>
      <c r="V24" s="18">
        <v>0.10199999999999999</v>
      </c>
      <c r="W24" s="18">
        <v>0.151</v>
      </c>
      <c r="X24" s="16">
        <v>3.9039999999999998E-2</v>
      </c>
      <c r="Y24" s="18">
        <v>0.11700000000000001</v>
      </c>
      <c r="Z24" s="17">
        <v>0.42</v>
      </c>
      <c r="AA24" s="1"/>
      <c r="AB24" s="16">
        <v>2.3999999999999998E-3</v>
      </c>
      <c r="AC24" s="15">
        <v>0</v>
      </c>
      <c r="AD24" s="1"/>
      <c r="AE24" s="14">
        <v>39.49</v>
      </c>
      <c r="AG24" s="25">
        <f t="shared" si="1"/>
        <v>24.5</v>
      </c>
      <c r="AH24" s="26">
        <f t="shared" si="2"/>
        <v>0</v>
      </c>
    </row>
    <row r="25" spans="1:34" ht="21" x14ac:dyDescent="0.35">
      <c r="A25" t="str">
        <f t="shared" si="0"/>
        <v>Enova Power Corp.-Waterloo North Rate ZoneRESIDENTIAL</v>
      </c>
      <c r="B25" s="20" t="s">
        <v>261</v>
      </c>
      <c r="C25" s="20" t="s">
        <v>95</v>
      </c>
      <c r="D25" s="15">
        <v>2023</v>
      </c>
      <c r="E25" s="15">
        <v>600</v>
      </c>
      <c r="F25" s="18">
        <v>8.6999999999999994E-2</v>
      </c>
      <c r="G25" s="18">
        <v>0.10299999999999999</v>
      </c>
      <c r="H25" s="17">
        <v>35.28</v>
      </c>
      <c r="I25" s="16">
        <v>1.4E-3</v>
      </c>
      <c r="J25" s="16">
        <v>-5.1000000000000004E-3</v>
      </c>
      <c r="K25" s="16">
        <v>9.9000000000000008E-3</v>
      </c>
      <c r="L25" s="16">
        <v>2.3999999999999998E-3</v>
      </c>
      <c r="M25" s="16">
        <v>4.4999999999999997E-3</v>
      </c>
      <c r="N25" s="19">
        <v>6.9999999999999999E-4</v>
      </c>
      <c r="O25" s="17">
        <v>0.25</v>
      </c>
      <c r="P25" s="16">
        <v>1.0353000000000001</v>
      </c>
      <c r="Q25" s="17">
        <v>0.13</v>
      </c>
      <c r="R25" s="17">
        <v>0.63</v>
      </c>
      <c r="S25" s="17">
        <v>0.18</v>
      </c>
      <c r="T25" s="17">
        <v>0.19</v>
      </c>
      <c r="U25" s="18">
        <v>7.3999999999999996E-2</v>
      </c>
      <c r="V25" s="18">
        <v>0.10199999999999999</v>
      </c>
      <c r="W25" s="18">
        <v>0.151</v>
      </c>
      <c r="X25" s="16">
        <v>3.9039999999999998E-2</v>
      </c>
      <c r="Y25" s="18">
        <v>0.11700000000000001</v>
      </c>
      <c r="Z25" s="17">
        <v>0.42</v>
      </c>
      <c r="AA25" s="1"/>
      <c r="AB25" s="16">
        <v>1.4E-3</v>
      </c>
      <c r="AC25" s="15">
        <v>0</v>
      </c>
      <c r="AD25" s="1"/>
      <c r="AE25" s="14">
        <v>39.49</v>
      </c>
      <c r="AG25" s="25">
        <f t="shared" si="1"/>
        <v>34.86</v>
      </c>
      <c r="AH25" s="26">
        <f t="shared" si="2"/>
        <v>0</v>
      </c>
    </row>
    <row r="26" spans="1:34" ht="21" x14ac:dyDescent="0.35">
      <c r="A26" t="str">
        <f t="shared" si="0"/>
        <v>Entegrus Powerlines Inc.-For Entegrus-Main Rate ZoneRESIDENTIAL</v>
      </c>
      <c r="B26" s="20" t="s">
        <v>48</v>
      </c>
      <c r="C26" s="20" t="s">
        <v>95</v>
      </c>
      <c r="D26" s="15">
        <v>2023</v>
      </c>
      <c r="E26" s="15">
        <v>600</v>
      </c>
      <c r="F26" s="18">
        <v>8.6999999999999994E-2</v>
      </c>
      <c r="G26" s="18">
        <v>0.10299999999999999</v>
      </c>
      <c r="H26" s="17">
        <v>28.11</v>
      </c>
      <c r="I26" s="16">
        <v>7.1000000000000004E-3</v>
      </c>
      <c r="J26" s="16">
        <v>-5.9999999999999995E-4</v>
      </c>
      <c r="K26" s="16">
        <v>9.7000000000000003E-3</v>
      </c>
      <c r="L26" s="16">
        <v>6.4000000000000003E-3</v>
      </c>
      <c r="M26" s="16">
        <v>4.4999999999999997E-3</v>
      </c>
      <c r="N26" s="19">
        <v>6.9999999999999999E-4</v>
      </c>
      <c r="O26" s="17">
        <v>0.25</v>
      </c>
      <c r="P26" s="16">
        <v>1.0431999999999999</v>
      </c>
      <c r="Q26" s="17">
        <v>0.13</v>
      </c>
      <c r="R26" s="17">
        <v>0.63</v>
      </c>
      <c r="S26" s="17">
        <v>0.18</v>
      </c>
      <c r="T26" s="17">
        <v>0.19</v>
      </c>
      <c r="U26" s="18">
        <v>7.3999999999999996E-2</v>
      </c>
      <c r="V26" s="18">
        <v>0.10199999999999999</v>
      </c>
      <c r="W26" s="18">
        <v>0.151</v>
      </c>
      <c r="X26" s="16">
        <v>3.9039999999999998E-2</v>
      </c>
      <c r="Y26" s="18">
        <v>0.11700000000000001</v>
      </c>
      <c r="Z26" s="17">
        <v>0.42</v>
      </c>
      <c r="AA26" s="1"/>
      <c r="AB26" s="16">
        <v>7.1000000000000004E-3</v>
      </c>
      <c r="AC26" s="15">
        <v>0</v>
      </c>
      <c r="AD26" s="1"/>
      <c r="AE26" s="14">
        <v>39.49</v>
      </c>
      <c r="AG26" s="25">
        <f t="shared" si="1"/>
        <v>27.689999999999998</v>
      </c>
      <c r="AH26" s="26">
        <f t="shared" si="2"/>
        <v>0</v>
      </c>
    </row>
    <row r="27" spans="1:34" ht="31.5" x14ac:dyDescent="0.35">
      <c r="A27" t="str">
        <f t="shared" si="0"/>
        <v>Entegrus Powerlines Inc.-For Former St. Thomas Energy Rate ZoneRESIDENTIAL</v>
      </c>
      <c r="B27" s="20" t="s">
        <v>49</v>
      </c>
      <c r="C27" s="20" t="s">
        <v>95</v>
      </c>
      <c r="D27" s="15">
        <v>2023</v>
      </c>
      <c r="E27" s="15">
        <v>600</v>
      </c>
      <c r="F27" s="18">
        <v>8.6999999999999994E-2</v>
      </c>
      <c r="G27" s="18">
        <v>0.10299999999999999</v>
      </c>
      <c r="H27" s="17">
        <v>30.18</v>
      </c>
      <c r="I27" s="16">
        <v>2E-3</v>
      </c>
      <c r="J27" s="16">
        <v>-3.8E-3</v>
      </c>
      <c r="K27" s="16">
        <v>1.0200000000000001E-2</v>
      </c>
      <c r="L27" s="16">
        <v>7.3000000000000001E-3</v>
      </c>
      <c r="M27" s="16">
        <v>4.4999999999999997E-3</v>
      </c>
      <c r="N27" s="19">
        <v>6.9999999999999999E-4</v>
      </c>
      <c r="O27" s="17">
        <v>0.25</v>
      </c>
      <c r="P27" s="16">
        <v>1.0392999999999999</v>
      </c>
      <c r="Q27" s="17">
        <v>0.13</v>
      </c>
      <c r="R27" s="17">
        <v>0.63</v>
      </c>
      <c r="S27" s="17">
        <v>0.18</v>
      </c>
      <c r="T27" s="17">
        <v>0.19</v>
      </c>
      <c r="U27" s="18">
        <v>7.3999999999999996E-2</v>
      </c>
      <c r="V27" s="18">
        <v>0.10199999999999999</v>
      </c>
      <c r="W27" s="18">
        <v>0.151</v>
      </c>
      <c r="X27" s="16">
        <v>3.9039999999999998E-2</v>
      </c>
      <c r="Y27" s="18">
        <v>0.11700000000000001</v>
      </c>
      <c r="Z27" s="17">
        <v>0.42</v>
      </c>
      <c r="AA27" s="1"/>
      <c r="AB27" s="16">
        <v>2E-3</v>
      </c>
      <c r="AC27" s="15">
        <v>0</v>
      </c>
      <c r="AD27" s="1"/>
      <c r="AE27" s="14">
        <v>39.49</v>
      </c>
      <c r="AG27" s="25">
        <f t="shared" si="1"/>
        <v>29.759999999999998</v>
      </c>
      <c r="AH27" s="26">
        <f t="shared" si="2"/>
        <v>0</v>
      </c>
    </row>
    <row r="28" spans="1:34" ht="21" x14ac:dyDescent="0.35">
      <c r="A28" t="str">
        <f t="shared" si="0"/>
        <v>Espanola Regional Hydro Distribution CorporationRESIDENTIAL</v>
      </c>
      <c r="B28" s="20" t="s">
        <v>50</v>
      </c>
      <c r="C28" s="20" t="s">
        <v>95</v>
      </c>
      <c r="D28" s="15">
        <v>2023</v>
      </c>
      <c r="E28" s="15">
        <v>600</v>
      </c>
      <c r="F28" s="18">
        <v>8.6999999999999994E-2</v>
      </c>
      <c r="G28" s="18">
        <v>0.10299999999999999</v>
      </c>
      <c r="H28" s="17">
        <v>32.71</v>
      </c>
      <c r="I28" s="16">
        <v>1.9300000000000001E-2</v>
      </c>
      <c r="J28" s="1"/>
      <c r="K28" s="16">
        <v>9.1999999999999998E-3</v>
      </c>
      <c r="L28" s="16">
        <v>6.1000000000000004E-3</v>
      </c>
      <c r="M28" s="16">
        <v>4.4999999999999997E-3</v>
      </c>
      <c r="N28" s="19">
        <v>6.9999999999999999E-4</v>
      </c>
      <c r="O28" s="17">
        <v>0.25</v>
      </c>
      <c r="P28" s="16">
        <v>1.0672999999999999</v>
      </c>
      <c r="Q28" s="17">
        <v>0.13</v>
      </c>
      <c r="R28" s="17">
        <v>0.63</v>
      </c>
      <c r="S28" s="17">
        <v>0.18</v>
      </c>
      <c r="T28" s="17">
        <v>0.19</v>
      </c>
      <c r="U28" s="18">
        <v>7.3999999999999996E-2</v>
      </c>
      <c r="V28" s="18">
        <v>0.10199999999999999</v>
      </c>
      <c r="W28" s="18">
        <v>0.151</v>
      </c>
      <c r="X28" s="16">
        <v>3.9039999999999998E-2</v>
      </c>
      <c r="Y28" s="18">
        <v>0.11700000000000001</v>
      </c>
      <c r="Z28" s="17">
        <v>0.42</v>
      </c>
      <c r="AA28" s="16">
        <v>9.7999999999999997E-3</v>
      </c>
      <c r="AB28" s="16">
        <v>9.4999999999999998E-3</v>
      </c>
      <c r="AC28" s="15">
        <v>0</v>
      </c>
      <c r="AD28" s="1"/>
      <c r="AE28" s="14">
        <v>39.49</v>
      </c>
      <c r="AG28" s="25">
        <f t="shared" si="1"/>
        <v>32.29</v>
      </c>
      <c r="AH28" s="26">
        <f t="shared" si="2"/>
        <v>9.7999999999999997E-3</v>
      </c>
    </row>
    <row r="29" spans="1:34" x14ac:dyDescent="0.35">
      <c r="A29" t="str">
        <f t="shared" si="0"/>
        <v>Essex Powerlines CorporationRESIDENTIAL</v>
      </c>
      <c r="B29" s="20" t="s">
        <v>51</v>
      </c>
      <c r="C29" s="20" t="s">
        <v>95</v>
      </c>
      <c r="D29" s="15">
        <v>2023</v>
      </c>
      <c r="E29" s="15">
        <v>600</v>
      </c>
      <c r="F29" s="18">
        <v>8.6999999999999994E-2</v>
      </c>
      <c r="G29" s="18">
        <v>0.10299999999999999</v>
      </c>
      <c r="H29" s="17">
        <v>30.1</v>
      </c>
      <c r="I29" s="16">
        <v>7.1999999999999998E-3</v>
      </c>
      <c r="J29" s="16"/>
      <c r="K29" s="16">
        <v>9.2999999999999992E-3</v>
      </c>
      <c r="L29" s="16">
        <v>6.4000000000000003E-3</v>
      </c>
      <c r="M29" s="16">
        <v>4.4999999999999997E-3</v>
      </c>
      <c r="N29" s="19">
        <v>6.9999999999999999E-4</v>
      </c>
      <c r="O29" s="17">
        <v>0.25</v>
      </c>
      <c r="P29" s="16">
        <v>1.0355000000000001</v>
      </c>
      <c r="Q29" s="17">
        <v>0.13</v>
      </c>
      <c r="R29" s="17">
        <v>0.63</v>
      </c>
      <c r="S29" s="17">
        <v>0.18</v>
      </c>
      <c r="T29" s="17">
        <v>0.19</v>
      </c>
      <c r="U29" s="18">
        <v>7.3999999999999996E-2</v>
      </c>
      <c r="V29" s="18">
        <v>0.10199999999999999</v>
      </c>
      <c r="W29" s="18">
        <v>0.151</v>
      </c>
      <c r="X29" s="16">
        <v>3.9039999999999998E-2</v>
      </c>
      <c r="Y29" s="18">
        <v>0.11700000000000001</v>
      </c>
      <c r="Z29" s="17">
        <v>0.42</v>
      </c>
      <c r="AA29" s="1"/>
      <c r="AB29" s="16">
        <v>7.1999999999999998E-3</v>
      </c>
      <c r="AC29" s="15">
        <v>0</v>
      </c>
      <c r="AD29" s="1"/>
      <c r="AE29" s="14">
        <v>39.49</v>
      </c>
      <c r="AG29" s="25">
        <f t="shared" si="1"/>
        <v>29.68</v>
      </c>
      <c r="AH29" s="26">
        <f t="shared" si="2"/>
        <v>0</v>
      </c>
    </row>
    <row r="30" spans="1:34" x14ac:dyDescent="0.35">
      <c r="A30" t="str">
        <f t="shared" si="0"/>
        <v>Festival Hydro Inc.RESIDENTIAL</v>
      </c>
      <c r="B30" s="20" t="s">
        <v>52</v>
      </c>
      <c r="C30" s="20" t="s">
        <v>95</v>
      </c>
      <c r="D30" s="15">
        <v>2023</v>
      </c>
      <c r="E30" s="15">
        <v>600</v>
      </c>
      <c r="F30" s="18">
        <v>8.6999999999999994E-2</v>
      </c>
      <c r="G30" s="18">
        <v>0.10299999999999999</v>
      </c>
      <c r="H30" s="17">
        <v>31.28</v>
      </c>
      <c r="I30" s="16">
        <v>3.0000000000000001E-3</v>
      </c>
      <c r="J30" s="16"/>
      <c r="K30" s="16">
        <v>9.5999999999999992E-3</v>
      </c>
      <c r="L30" s="16">
        <v>5.1999999999999998E-3</v>
      </c>
      <c r="M30" s="16">
        <v>4.4999999999999997E-3</v>
      </c>
      <c r="N30" s="19">
        <v>6.9999999999999999E-4</v>
      </c>
      <c r="O30" s="17">
        <v>0.25</v>
      </c>
      <c r="P30" s="16">
        <v>1.0290999999999999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7.3999999999999996E-2</v>
      </c>
      <c r="V30" s="18">
        <v>0.10199999999999999</v>
      </c>
      <c r="W30" s="18">
        <v>0.151</v>
      </c>
      <c r="X30" s="16">
        <v>3.9039999999999998E-2</v>
      </c>
      <c r="Y30" s="18">
        <v>0.11700000000000001</v>
      </c>
      <c r="Z30" s="17">
        <v>0.42</v>
      </c>
      <c r="AA30" s="1"/>
      <c r="AB30" s="16">
        <v>3.0000000000000001E-3</v>
      </c>
      <c r="AC30" s="15">
        <v>0</v>
      </c>
      <c r="AD30" s="1"/>
      <c r="AE30" s="14">
        <v>39.49</v>
      </c>
      <c r="AG30" s="25">
        <f t="shared" si="1"/>
        <v>30.86</v>
      </c>
      <c r="AH30" s="26">
        <f t="shared" si="2"/>
        <v>0</v>
      </c>
    </row>
    <row r="31" spans="1:34" ht="21" x14ac:dyDescent="0.35">
      <c r="A31" t="str">
        <f t="shared" si="0"/>
        <v>Fort Frances Power CorporationRESIDENTIAL</v>
      </c>
      <c r="B31" s="20" t="s">
        <v>53</v>
      </c>
      <c r="C31" s="20" t="s">
        <v>95</v>
      </c>
      <c r="D31" s="15">
        <v>2023</v>
      </c>
      <c r="E31" s="15">
        <v>600</v>
      </c>
      <c r="F31" s="18">
        <v>8.6999999999999994E-2</v>
      </c>
      <c r="G31" s="18">
        <v>0.10299999999999999</v>
      </c>
      <c r="H31" s="17">
        <v>37.549999999999997</v>
      </c>
      <c r="I31" s="16"/>
      <c r="J31" s="16">
        <v>2.1700000000000001E-2</v>
      </c>
      <c r="K31" s="16">
        <v>1.0800000000000001E-2</v>
      </c>
      <c r="L31" s="16">
        <v>2E-3</v>
      </c>
      <c r="M31" s="16">
        <v>4.4999999999999997E-3</v>
      </c>
      <c r="N31" s="19">
        <v>6.9999999999999999E-4</v>
      </c>
      <c r="O31" s="17">
        <v>0.25</v>
      </c>
      <c r="P31" s="16">
        <v>1.0469999999999999</v>
      </c>
      <c r="Q31" s="17">
        <v>0.13</v>
      </c>
      <c r="R31" s="17">
        <v>0.63</v>
      </c>
      <c r="S31" s="17">
        <v>0.18</v>
      </c>
      <c r="T31" s="17">
        <v>0.19</v>
      </c>
      <c r="U31" s="18">
        <v>7.3999999999999996E-2</v>
      </c>
      <c r="V31" s="18">
        <v>0.10199999999999999</v>
      </c>
      <c r="W31" s="18">
        <v>0.151</v>
      </c>
      <c r="X31" s="16">
        <v>3.9039999999999998E-2</v>
      </c>
      <c r="Y31" s="18">
        <v>0.11700000000000001</v>
      </c>
      <c r="Z31" s="17">
        <v>0.42</v>
      </c>
      <c r="AA31" s="1"/>
      <c r="AB31" s="16">
        <v>0</v>
      </c>
      <c r="AC31" s="15">
        <v>0</v>
      </c>
      <c r="AD31" s="1"/>
      <c r="AE31" s="14">
        <v>39.49</v>
      </c>
      <c r="AG31" s="25">
        <f t="shared" si="1"/>
        <v>37.129999999999995</v>
      </c>
      <c r="AH31" s="26">
        <f t="shared" si="2"/>
        <v>0</v>
      </c>
    </row>
    <row r="32" spans="1:34" ht="21" x14ac:dyDescent="0.35">
      <c r="A32" t="str">
        <f t="shared" si="0"/>
        <v>GrandBridge Energy Inc.-Brantford Power Rate ZoneRESIDENTIAL</v>
      </c>
      <c r="B32" s="20" t="s">
        <v>262</v>
      </c>
      <c r="C32" s="20" t="s">
        <v>95</v>
      </c>
      <c r="D32" s="15">
        <v>2023</v>
      </c>
      <c r="E32" s="15">
        <v>600</v>
      </c>
      <c r="F32" s="18">
        <v>8.6999999999999994E-2</v>
      </c>
      <c r="G32" s="18">
        <v>0.10299999999999999</v>
      </c>
      <c r="H32" s="17">
        <v>29.21</v>
      </c>
      <c r="I32" s="16"/>
      <c r="J32" s="1"/>
      <c r="K32" s="16">
        <v>1.0699999999999999E-2</v>
      </c>
      <c r="L32" s="16">
        <v>6.3E-3</v>
      </c>
      <c r="M32" s="16">
        <v>4.4999999999999997E-3</v>
      </c>
      <c r="N32" s="19">
        <v>6.9999999999999999E-4</v>
      </c>
      <c r="O32" s="17">
        <v>0.25</v>
      </c>
      <c r="P32" s="16">
        <v>1.0289999999999999</v>
      </c>
      <c r="Q32" s="17">
        <v>0.13</v>
      </c>
      <c r="R32" s="17">
        <v>0.63</v>
      </c>
      <c r="S32" s="17">
        <v>0.18</v>
      </c>
      <c r="T32" s="17">
        <v>0.19</v>
      </c>
      <c r="U32" s="18">
        <v>7.3999999999999996E-2</v>
      </c>
      <c r="V32" s="18">
        <v>0.10199999999999999</v>
      </c>
      <c r="W32" s="18">
        <v>0.151</v>
      </c>
      <c r="X32" s="16">
        <v>3.9039999999999998E-2</v>
      </c>
      <c r="Y32" s="18">
        <v>0.11700000000000001</v>
      </c>
      <c r="Z32" s="17">
        <v>0.42</v>
      </c>
      <c r="AA32" s="1"/>
      <c r="AB32" s="16">
        <v>0</v>
      </c>
      <c r="AC32" s="15">
        <v>0</v>
      </c>
      <c r="AD32" s="1"/>
      <c r="AE32" s="14">
        <v>39.49</v>
      </c>
      <c r="AG32" s="25">
        <f t="shared" si="1"/>
        <v>28.79</v>
      </c>
      <c r="AH32" s="26">
        <f t="shared" si="2"/>
        <v>0</v>
      </c>
    </row>
    <row r="33" spans="1:34" ht="21" x14ac:dyDescent="0.35">
      <c r="A33" t="str">
        <f t="shared" si="0"/>
        <v>GrandBridge Energy Inc.-Energy+ Rate ZoneRESIDENTIAL</v>
      </c>
      <c r="B33" s="20" t="s">
        <v>263</v>
      </c>
      <c r="C33" s="20" t="s">
        <v>95</v>
      </c>
      <c r="D33" s="15">
        <v>2023</v>
      </c>
      <c r="E33" s="15">
        <v>600</v>
      </c>
      <c r="F33" s="18">
        <v>8.6999999999999994E-2</v>
      </c>
      <c r="G33" s="18">
        <v>0.10299999999999999</v>
      </c>
      <c r="H33" s="17">
        <v>32.11</v>
      </c>
      <c r="I33" s="16">
        <v>1.6999999999999999E-3</v>
      </c>
      <c r="J33" s="16"/>
      <c r="K33" s="16">
        <v>8.9999999999999993E-3</v>
      </c>
      <c r="L33" s="16">
        <v>5.0000000000000001E-3</v>
      </c>
      <c r="M33" s="16">
        <v>4.4999999999999997E-3</v>
      </c>
      <c r="N33" s="19">
        <v>6.9999999999999999E-4</v>
      </c>
      <c r="O33" s="17">
        <v>0.25</v>
      </c>
      <c r="P33" s="16">
        <v>1.0306999999999999</v>
      </c>
      <c r="Q33" s="17">
        <v>0.13</v>
      </c>
      <c r="R33" s="17">
        <v>0.63</v>
      </c>
      <c r="S33" s="17">
        <v>0.18</v>
      </c>
      <c r="T33" s="17">
        <v>0.19</v>
      </c>
      <c r="U33" s="18">
        <v>7.3999999999999996E-2</v>
      </c>
      <c r="V33" s="18">
        <v>0.10199999999999999</v>
      </c>
      <c r="W33" s="18">
        <v>0.151</v>
      </c>
      <c r="X33" s="16">
        <v>3.9039999999999998E-2</v>
      </c>
      <c r="Y33" s="18">
        <v>0.11700000000000001</v>
      </c>
      <c r="Z33" s="17">
        <v>1.27</v>
      </c>
      <c r="AA33" s="1"/>
      <c r="AB33" s="16">
        <v>1.6999999999999999E-3</v>
      </c>
      <c r="AC33" s="15">
        <v>0</v>
      </c>
      <c r="AD33" s="1"/>
      <c r="AE33" s="14">
        <v>39.49</v>
      </c>
      <c r="AG33" s="25">
        <f t="shared" si="1"/>
        <v>30.84</v>
      </c>
      <c r="AH33" s="26">
        <f t="shared" si="2"/>
        <v>0</v>
      </c>
    </row>
    <row r="34" spans="1:34" x14ac:dyDescent="0.35">
      <c r="A34" t="str">
        <f t="shared" si="0"/>
        <v>Greater Sudbury Hydro Inc.RESIDENTIAL</v>
      </c>
      <c r="B34" s="20" t="s">
        <v>54</v>
      </c>
      <c r="C34" s="20" t="s">
        <v>95</v>
      </c>
      <c r="D34" s="15">
        <v>2023</v>
      </c>
      <c r="E34" s="15">
        <v>600</v>
      </c>
      <c r="F34" s="18">
        <v>8.6999999999999994E-2</v>
      </c>
      <c r="G34" s="18">
        <v>0.10299999999999999</v>
      </c>
      <c r="H34" s="17">
        <v>33.659999999999997</v>
      </c>
      <c r="I34" s="16">
        <v>4.0000000000000002E-4</v>
      </c>
      <c r="J34" s="16"/>
      <c r="K34" s="16">
        <v>8.9999999999999993E-3</v>
      </c>
      <c r="L34" s="16">
        <v>6.6E-3</v>
      </c>
      <c r="M34" s="16">
        <v>4.4999999999999997E-3</v>
      </c>
      <c r="N34" s="19">
        <v>6.9999999999999999E-4</v>
      </c>
      <c r="O34" s="17">
        <v>0.25</v>
      </c>
      <c r="P34" s="16">
        <v>1.0477000000000001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7.3999999999999996E-2</v>
      </c>
      <c r="V34" s="18">
        <v>0.10199999999999999</v>
      </c>
      <c r="W34" s="18">
        <v>0.151</v>
      </c>
      <c r="X34" s="16">
        <v>3.9039999999999998E-2</v>
      </c>
      <c r="Y34" s="18">
        <v>0.11700000000000001</v>
      </c>
      <c r="Z34" s="17">
        <v>1.47</v>
      </c>
      <c r="AA34" s="1"/>
      <c r="AB34" s="16">
        <v>4.0000000000000002E-4</v>
      </c>
      <c r="AC34" s="15">
        <v>0</v>
      </c>
      <c r="AD34" s="1"/>
      <c r="AE34" s="14">
        <v>39.49</v>
      </c>
      <c r="AG34" s="25">
        <f t="shared" si="1"/>
        <v>32.19</v>
      </c>
      <c r="AH34" s="26">
        <f t="shared" si="2"/>
        <v>0</v>
      </c>
    </row>
    <row r="35" spans="1:34" x14ac:dyDescent="0.35">
      <c r="A35" t="str">
        <f t="shared" si="0"/>
        <v>Grimsby Power IncorporatedRESIDENTIAL</v>
      </c>
      <c r="B35" s="20" t="s">
        <v>55</v>
      </c>
      <c r="C35" s="20" t="s">
        <v>95</v>
      </c>
      <c r="D35" s="15">
        <v>2023</v>
      </c>
      <c r="E35" s="15">
        <v>600</v>
      </c>
      <c r="F35" s="18">
        <v>8.6999999999999994E-2</v>
      </c>
      <c r="G35" s="18">
        <v>0.10299999999999999</v>
      </c>
      <c r="H35" s="17">
        <v>31.54</v>
      </c>
      <c r="I35" s="16">
        <v>6.4000000000000003E-3</v>
      </c>
      <c r="J35" s="1">
        <v>2.8999999999999998E-3</v>
      </c>
      <c r="K35" s="16">
        <v>9.7000000000000003E-3</v>
      </c>
      <c r="L35" s="16">
        <v>4.7000000000000002E-3</v>
      </c>
      <c r="M35" s="16">
        <v>4.4999999999999997E-3</v>
      </c>
      <c r="N35" s="19">
        <v>6.9999999999999999E-4</v>
      </c>
      <c r="O35" s="17">
        <v>0.25</v>
      </c>
      <c r="P35" s="16">
        <v>1.0398000000000001</v>
      </c>
      <c r="Q35" s="17">
        <v>0.13</v>
      </c>
      <c r="R35" s="17">
        <v>0.63</v>
      </c>
      <c r="S35" s="17">
        <v>0.18</v>
      </c>
      <c r="T35" s="17">
        <v>0.19</v>
      </c>
      <c r="U35" s="18">
        <v>7.3999999999999996E-2</v>
      </c>
      <c r="V35" s="18">
        <v>0.10199999999999999</v>
      </c>
      <c r="W35" s="18">
        <v>0.151</v>
      </c>
      <c r="X35" s="16">
        <v>3.9039999999999998E-2</v>
      </c>
      <c r="Y35" s="18">
        <v>0.11700000000000001</v>
      </c>
      <c r="Z35" s="17">
        <v>0.35</v>
      </c>
      <c r="AA35" s="1"/>
      <c r="AB35" s="16">
        <v>6.4000000000000003E-3</v>
      </c>
      <c r="AC35" s="15">
        <v>0</v>
      </c>
      <c r="AD35" s="1"/>
      <c r="AE35" s="14">
        <v>39.49</v>
      </c>
      <c r="AG35" s="25">
        <f t="shared" si="1"/>
        <v>31.189999999999998</v>
      </c>
      <c r="AH35" s="26">
        <f t="shared" si="2"/>
        <v>0</v>
      </c>
    </row>
    <row r="36" spans="1:34" x14ac:dyDescent="0.35">
      <c r="A36" t="str">
        <f t="shared" si="0"/>
        <v>Halton Hills Hydro Inc.RESIDENTIAL</v>
      </c>
      <c r="B36" s="20" t="s">
        <v>56</v>
      </c>
      <c r="C36" s="20" t="s">
        <v>95</v>
      </c>
      <c r="D36" s="15">
        <v>2023</v>
      </c>
      <c r="E36" s="15">
        <v>600</v>
      </c>
      <c r="F36" s="18">
        <v>8.6999999999999994E-2</v>
      </c>
      <c r="G36" s="18">
        <v>0.10299999999999999</v>
      </c>
      <c r="H36" s="17">
        <v>41.31</v>
      </c>
      <c r="I36" s="16">
        <v>6.7000000000000002E-3</v>
      </c>
      <c r="J36" s="16">
        <v>4.0000000000000002E-4</v>
      </c>
      <c r="K36" s="16">
        <v>0.01</v>
      </c>
      <c r="L36" s="16">
        <v>7.1000000000000004E-3</v>
      </c>
      <c r="M36" s="16">
        <v>4.4999999999999997E-3</v>
      </c>
      <c r="N36" s="19">
        <v>6.9999999999999999E-4</v>
      </c>
      <c r="O36" s="17">
        <v>0.25</v>
      </c>
      <c r="P36" s="16">
        <v>1.0355000000000001</v>
      </c>
      <c r="Q36" s="17">
        <v>0.13</v>
      </c>
      <c r="R36" s="17">
        <v>0.63</v>
      </c>
      <c r="S36" s="17">
        <v>0.18</v>
      </c>
      <c r="T36" s="17">
        <v>0.19</v>
      </c>
      <c r="U36" s="18">
        <v>7.3999999999999996E-2</v>
      </c>
      <c r="V36" s="18">
        <v>0.10199999999999999</v>
      </c>
      <c r="W36" s="18">
        <v>0.151</v>
      </c>
      <c r="X36" s="16">
        <v>3.9039999999999998E-2</v>
      </c>
      <c r="Y36" s="18">
        <v>0.11700000000000001</v>
      </c>
      <c r="Z36" s="17">
        <v>0.42</v>
      </c>
      <c r="AA36" s="1"/>
      <c r="AB36" s="16">
        <v>6.7000000000000002E-3</v>
      </c>
      <c r="AC36" s="15">
        <v>0</v>
      </c>
      <c r="AD36" s="1"/>
      <c r="AE36" s="14">
        <v>39.49</v>
      </c>
      <c r="AG36" s="25">
        <f t="shared" si="1"/>
        <v>40.89</v>
      </c>
      <c r="AH36" s="26">
        <f t="shared" si="2"/>
        <v>0</v>
      </c>
    </row>
    <row r="37" spans="1:34" ht="21" x14ac:dyDescent="0.35">
      <c r="A37" t="str">
        <f t="shared" si="0"/>
        <v>Hearst Power Distribution Co. Ltd.RESIDENTIAL</v>
      </c>
      <c r="B37" s="20" t="s">
        <v>57</v>
      </c>
      <c r="C37" s="20" t="s">
        <v>95</v>
      </c>
      <c r="D37" s="15">
        <v>2023</v>
      </c>
      <c r="E37" s="15">
        <v>600</v>
      </c>
      <c r="F37" s="18">
        <v>8.6999999999999994E-2</v>
      </c>
      <c r="G37" s="18">
        <v>0.10299999999999999</v>
      </c>
      <c r="H37" s="17">
        <v>30.95</v>
      </c>
      <c r="I37" s="16">
        <v>1.8E-3</v>
      </c>
      <c r="J37" s="16"/>
      <c r="K37" s="16">
        <v>8.3000000000000001E-3</v>
      </c>
      <c r="L37" s="16">
        <v>6.8999999999999999E-3</v>
      </c>
      <c r="M37" s="16">
        <v>4.4999999999999997E-3</v>
      </c>
      <c r="N37" s="19">
        <v>6.9999999999999999E-4</v>
      </c>
      <c r="O37" s="17">
        <v>0.25</v>
      </c>
      <c r="P37" s="16">
        <v>1.0598000000000001</v>
      </c>
      <c r="Q37" s="17">
        <v>0.13</v>
      </c>
      <c r="R37" s="17">
        <v>0.63</v>
      </c>
      <c r="S37" s="17">
        <v>0.18</v>
      </c>
      <c r="T37" s="17">
        <v>0.19</v>
      </c>
      <c r="U37" s="18">
        <v>7.3999999999999996E-2</v>
      </c>
      <c r="V37" s="18">
        <v>0.10199999999999999</v>
      </c>
      <c r="W37" s="18">
        <v>0.151</v>
      </c>
      <c r="X37" s="16">
        <v>3.9039999999999998E-2</v>
      </c>
      <c r="Y37" s="18">
        <v>0.11700000000000001</v>
      </c>
      <c r="Z37" s="17">
        <v>0.42</v>
      </c>
      <c r="AA37" s="1"/>
      <c r="AB37" s="16">
        <v>1.8E-3</v>
      </c>
      <c r="AC37" s="15">
        <v>0</v>
      </c>
      <c r="AD37" s="1"/>
      <c r="AE37" s="14">
        <v>39.49</v>
      </c>
      <c r="AG37" s="25">
        <f t="shared" si="1"/>
        <v>30.529999999999998</v>
      </c>
      <c r="AH37" s="26">
        <f t="shared" si="2"/>
        <v>0</v>
      </c>
    </row>
    <row r="38" spans="1:34" x14ac:dyDescent="0.35">
      <c r="A38" t="str">
        <f t="shared" si="0"/>
        <v>Hydro 2000 Inc.RESIDENTIAL</v>
      </c>
      <c r="B38" s="20" t="s">
        <v>58</v>
      </c>
      <c r="C38" s="20" t="s">
        <v>95</v>
      </c>
      <c r="D38" s="15">
        <v>2023</v>
      </c>
      <c r="E38" s="15">
        <v>600</v>
      </c>
      <c r="F38" s="18">
        <v>8.6999999999999994E-2</v>
      </c>
      <c r="G38" s="18">
        <v>0.10299999999999999</v>
      </c>
      <c r="H38" s="17">
        <v>35.75</v>
      </c>
      <c r="I38" s="16">
        <v>9.1999999999999998E-3</v>
      </c>
      <c r="J38" s="16">
        <v>4.0000000000000002E-4</v>
      </c>
      <c r="K38" s="16">
        <v>9.5999999999999992E-3</v>
      </c>
      <c r="L38" s="16">
        <v>7.1999999999999998E-3</v>
      </c>
      <c r="M38" s="16">
        <v>4.4999999999999997E-3</v>
      </c>
      <c r="N38" s="19">
        <v>6.9999999999999999E-4</v>
      </c>
      <c r="O38" s="17">
        <v>0.25</v>
      </c>
      <c r="P38" s="16">
        <v>1.0771999999999999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7.3999999999999996E-2</v>
      </c>
      <c r="V38" s="18">
        <v>0.10199999999999999</v>
      </c>
      <c r="W38" s="18">
        <v>0.151</v>
      </c>
      <c r="X38" s="16">
        <v>3.9039999999999998E-2</v>
      </c>
      <c r="Y38" s="18">
        <v>0.11700000000000001</v>
      </c>
      <c r="Z38" s="17">
        <v>0.42</v>
      </c>
      <c r="AA38" s="16"/>
      <c r="AB38" s="16">
        <v>9.1999999999999998E-3</v>
      </c>
      <c r="AC38" s="15">
        <v>0</v>
      </c>
      <c r="AD38" s="1"/>
      <c r="AE38" s="14">
        <v>39.49</v>
      </c>
      <c r="AG38" s="25">
        <f t="shared" si="1"/>
        <v>35.33</v>
      </c>
      <c r="AH38" s="26">
        <f t="shared" si="2"/>
        <v>0</v>
      </c>
    </row>
    <row r="39" spans="1:34" x14ac:dyDescent="0.35">
      <c r="A39" t="str">
        <f t="shared" si="0"/>
        <v>Hydro Hawkesbury Inc.RESIDENTIAL</v>
      </c>
      <c r="B39" s="20" t="s">
        <v>59</v>
      </c>
      <c r="C39" s="20" t="s">
        <v>95</v>
      </c>
      <c r="D39" s="15">
        <v>2023</v>
      </c>
      <c r="E39" s="15">
        <v>600</v>
      </c>
      <c r="F39" s="18">
        <v>8.6999999999999994E-2</v>
      </c>
      <c r="G39" s="18">
        <v>0.10299999999999999</v>
      </c>
      <c r="H39" s="17">
        <v>19.829999999999998</v>
      </c>
      <c r="I39" s="16">
        <v>1.8E-3</v>
      </c>
      <c r="J39" s="16"/>
      <c r="K39" s="16">
        <v>9.7000000000000003E-3</v>
      </c>
      <c r="L39" s="16">
        <v>4.0000000000000001E-3</v>
      </c>
      <c r="M39" s="16">
        <v>4.4999999999999997E-3</v>
      </c>
      <c r="N39" s="19">
        <v>6.9999999999999999E-4</v>
      </c>
      <c r="O39" s="17">
        <v>0.25</v>
      </c>
      <c r="P39" s="16">
        <v>1.0508999999999999</v>
      </c>
      <c r="Q39" s="17">
        <v>0.13</v>
      </c>
      <c r="R39" s="17">
        <v>0.63</v>
      </c>
      <c r="S39" s="17">
        <v>0.18</v>
      </c>
      <c r="T39" s="17">
        <v>0.19</v>
      </c>
      <c r="U39" s="18">
        <v>7.3999999999999996E-2</v>
      </c>
      <c r="V39" s="18">
        <v>0.10199999999999999</v>
      </c>
      <c r="W39" s="18">
        <v>0.151</v>
      </c>
      <c r="X39" s="16">
        <v>3.9039999999999998E-2</v>
      </c>
      <c r="Y39" s="18">
        <v>0.11700000000000001</v>
      </c>
      <c r="Z39" s="17">
        <v>0.42</v>
      </c>
      <c r="AA39" s="16"/>
      <c r="AB39" s="16">
        <v>1.8E-3</v>
      </c>
      <c r="AC39" s="15">
        <v>0</v>
      </c>
      <c r="AD39" s="1"/>
      <c r="AE39" s="14">
        <v>39.49</v>
      </c>
      <c r="AG39" s="25">
        <f t="shared" si="1"/>
        <v>19.409999999999997</v>
      </c>
      <c r="AH39" s="26">
        <f t="shared" si="2"/>
        <v>0</v>
      </c>
    </row>
    <row r="40" spans="1:34" x14ac:dyDescent="0.35">
      <c r="A40" t="str">
        <f t="shared" si="0"/>
        <v>Hydro One Networks Inc.AR RESIDENTIAL</v>
      </c>
      <c r="B40" s="20" t="s">
        <v>60</v>
      </c>
      <c r="C40" s="20" t="s">
        <v>264</v>
      </c>
      <c r="D40" s="15">
        <v>2023</v>
      </c>
      <c r="E40" s="15">
        <v>600</v>
      </c>
      <c r="F40" s="18">
        <v>8.6999999999999994E-2</v>
      </c>
      <c r="G40" s="18">
        <v>0.10299999999999999</v>
      </c>
      <c r="H40" s="17">
        <v>38.619999999999997</v>
      </c>
      <c r="I40" s="16">
        <v>-1E-4</v>
      </c>
      <c r="J40" s="16">
        <v>-8.9999999999999998E-4</v>
      </c>
      <c r="K40" s="16">
        <v>1.18E-2</v>
      </c>
      <c r="L40" s="16">
        <v>8.2000000000000007E-3</v>
      </c>
      <c r="M40" s="16">
        <v>4.4999999999999997E-3</v>
      </c>
      <c r="N40" s="19">
        <v>6.9999999999999999E-4</v>
      </c>
      <c r="O40" s="17">
        <v>0.25</v>
      </c>
      <c r="P40" s="16">
        <v>1.0640000000000001</v>
      </c>
      <c r="Q40" s="17">
        <v>0.13</v>
      </c>
      <c r="R40" s="17">
        <v>0.63</v>
      </c>
      <c r="S40" s="17">
        <v>0.18</v>
      </c>
      <c r="T40" s="17">
        <v>0.19</v>
      </c>
      <c r="U40" s="18">
        <v>7.3999999999999996E-2</v>
      </c>
      <c r="V40" s="18">
        <v>0.10199999999999999</v>
      </c>
      <c r="W40" s="18">
        <v>0.151</v>
      </c>
      <c r="X40" s="16">
        <v>3.9039999999999998E-2</v>
      </c>
      <c r="Y40" s="18">
        <v>0.11700000000000001</v>
      </c>
      <c r="Z40" s="17">
        <v>0.42</v>
      </c>
      <c r="AA40" s="16"/>
      <c r="AB40" s="16">
        <v>-1E-4</v>
      </c>
      <c r="AC40" s="15">
        <v>0</v>
      </c>
      <c r="AD40" s="1"/>
      <c r="AE40" s="14">
        <v>39.49</v>
      </c>
      <c r="AG40" s="25">
        <f t="shared" si="1"/>
        <v>38.199999999999996</v>
      </c>
      <c r="AH40" s="26">
        <f t="shared" si="2"/>
        <v>0</v>
      </c>
    </row>
    <row r="41" spans="1:34" x14ac:dyDescent="0.35">
      <c r="A41" t="str">
        <f t="shared" si="0"/>
        <v>Hydro One Networks Inc.AUR RESIDENTIAL</v>
      </c>
      <c r="B41" s="20" t="s">
        <v>60</v>
      </c>
      <c r="C41" s="20" t="s">
        <v>265</v>
      </c>
      <c r="D41" s="15">
        <v>2023</v>
      </c>
      <c r="E41" s="15">
        <v>600</v>
      </c>
      <c r="F41" s="18">
        <v>8.6999999999999994E-2</v>
      </c>
      <c r="G41" s="18">
        <v>0.10299999999999999</v>
      </c>
      <c r="H41" s="17">
        <v>31.88</v>
      </c>
      <c r="I41" s="16">
        <v>-5.9999999999999995E-4</v>
      </c>
      <c r="J41" s="16">
        <v>-8.9999999999999998E-4</v>
      </c>
      <c r="K41" s="16">
        <v>1.24E-2</v>
      </c>
      <c r="L41" s="16">
        <v>8.5000000000000006E-3</v>
      </c>
      <c r="M41" s="16">
        <v>4.4999999999999997E-3</v>
      </c>
      <c r="N41" s="19">
        <v>6.9999999999999999E-4</v>
      </c>
      <c r="O41" s="17">
        <v>0.25</v>
      </c>
      <c r="P41" s="16">
        <v>1.0429999999999999</v>
      </c>
      <c r="Q41" s="17">
        <v>0.13</v>
      </c>
      <c r="R41" s="17">
        <v>0.63</v>
      </c>
      <c r="S41" s="17">
        <v>0.18</v>
      </c>
      <c r="T41" s="17">
        <v>0.19</v>
      </c>
      <c r="U41" s="18">
        <v>7.3999999999999996E-2</v>
      </c>
      <c r="V41" s="18">
        <v>0.10199999999999999</v>
      </c>
      <c r="W41" s="18">
        <v>0.151</v>
      </c>
      <c r="X41" s="16">
        <v>3.9039999999999998E-2</v>
      </c>
      <c r="Y41" s="18">
        <v>0.11700000000000001</v>
      </c>
      <c r="Z41" s="17">
        <v>0.42</v>
      </c>
      <c r="AA41" s="1"/>
      <c r="AB41" s="16">
        <v>-5.9999999999999995E-4</v>
      </c>
      <c r="AC41" s="15">
        <v>0</v>
      </c>
      <c r="AD41" s="1"/>
      <c r="AE41" s="14">
        <v>39.49</v>
      </c>
      <c r="AG41" s="25">
        <f t="shared" si="1"/>
        <v>31.459999999999997</v>
      </c>
      <c r="AH41" s="26">
        <f t="shared" si="2"/>
        <v>0</v>
      </c>
    </row>
    <row r="42" spans="1:34" x14ac:dyDescent="0.35">
      <c r="A42" t="str">
        <f t="shared" si="0"/>
        <v>Hydro One Networks Inc.R1 RESIDENTIAL</v>
      </c>
      <c r="B42" s="20" t="s">
        <v>60</v>
      </c>
      <c r="C42" s="20" t="s">
        <v>110</v>
      </c>
      <c r="D42" s="15">
        <v>2023</v>
      </c>
      <c r="E42" s="15">
        <v>600</v>
      </c>
      <c r="F42" s="18">
        <v>8.6999999999999994E-2</v>
      </c>
      <c r="G42" s="18">
        <v>0.10299999999999999</v>
      </c>
      <c r="H42" s="17">
        <v>64.28</v>
      </c>
      <c r="I42" s="16">
        <v>4.8999999999999998E-3</v>
      </c>
      <c r="J42" s="16">
        <v>-8.9999999999999998E-4</v>
      </c>
      <c r="K42" s="16">
        <v>1.11E-2</v>
      </c>
      <c r="L42" s="16">
        <v>7.7000000000000002E-3</v>
      </c>
      <c r="M42" s="16">
        <v>4.4999999999999997E-3</v>
      </c>
      <c r="N42" s="19">
        <v>6.9999999999999999E-4</v>
      </c>
      <c r="O42" s="17">
        <v>0.25</v>
      </c>
      <c r="P42" s="16">
        <v>1.0760000000000001</v>
      </c>
      <c r="Q42" s="17">
        <v>0.13</v>
      </c>
      <c r="R42" s="17">
        <v>0.63</v>
      </c>
      <c r="S42" s="17">
        <v>0.18</v>
      </c>
      <c r="T42" s="17">
        <v>0.19</v>
      </c>
      <c r="U42" s="18">
        <v>7.3999999999999996E-2</v>
      </c>
      <c r="V42" s="18">
        <v>0.10199999999999999</v>
      </c>
      <c r="W42" s="18">
        <v>0.151</v>
      </c>
      <c r="X42" s="16">
        <v>3.9039999999999998E-2</v>
      </c>
      <c r="Y42" s="18">
        <v>0.11700000000000001</v>
      </c>
      <c r="Z42" s="17">
        <v>3.56</v>
      </c>
      <c r="AA42" s="1">
        <v>5.5999999999999999E-3</v>
      </c>
      <c r="AB42" s="16">
        <v>-6.9999999999999999E-4</v>
      </c>
      <c r="AC42" s="15">
        <v>1</v>
      </c>
      <c r="AD42" s="1"/>
      <c r="AE42" s="14">
        <v>39.49</v>
      </c>
      <c r="AG42" s="25">
        <f t="shared" si="1"/>
        <v>60.72</v>
      </c>
      <c r="AH42" s="26">
        <f t="shared" si="2"/>
        <v>5.5999999999999999E-3</v>
      </c>
    </row>
    <row r="43" spans="1:34" x14ac:dyDescent="0.35">
      <c r="A43" t="str">
        <f t="shared" si="0"/>
        <v>Hydro One Networks Inc.R2 RESIDENTIAL</v>
      </c>
      <c r="B43" s="20" t="s">
        <v>60</v>
      </c>
      <c r="C43" s="20" t="s">
        <v>109</v>
      </c>
      <c r="D43" s="15">
        <v>2023</v>
      </c>
      <c r="E43" s="15">
        <v>600</v>
      </c>
      <c r="F43" s="18">
        <v>8.6999999999999994E-2</v>
      </c>
      <c r="G43" s="18">
        <v>0.10299999999999999</v>
      </c>
      <c r="H43" s="17">
        <v>195.72</v>
      </c>
      <c r="I43" s="16">
        <v>1.9099999999999999E-2</v>
      </c>
      <c r="J43" s="16">
        <v>-8.9999999999999998E-4</v>
      </c>
      <c r="K43" s="16">
        <v>1.03E-2</v>
      </c>
      <c r="L43" s="16">
        <v>7.3000000000000001E-3</v>
      </c>
      <c r="M43" s="16">
        <v>4.4999999999999997E-3</v>
      </c>
      <c r="N43" s="19">
        <v>6.9999999999999999E-4</v>
      </c>
      <c r="O43" s="17">
        <v>0.25</v>
      </c>
      <c r="P43" s="16">
        <v>1.105</v>
      </c>
      <c r="Q43" s="17">
        <v>0.13</v>
      </c>
      <c r="R43" s="17">
        <v>0.63</v>
      </c>
      <c r="S43" s="17">
        <v>0.18</v>
      </c>
      <c r="T43" s="17">
        <v>0.19</v>
      </c>
      <c r="U43" s="18">
        <v>7.3999999999999996E-2</v>
      </c>
      <c r="V43" s="18">
        <v>0.10199999999999999</v>
      </c>
      <c r="W43" s="18">
        <v>0.151</v>
      </c>
      <c r="X43" s="16">
        <v>3.9039999999999998E-2</v>
      </c>
      <c r="Y43" s="18">
        <v>0.11700000000000001</v>
      </c>
      <c r="Z43" s="17">
        <v>6.19</v>
      </c>
      <c r="AA43" s="1">
        <v>1.9800000000000002E-2</v>
      </c>
      <c r="AB43" s="16">
        <v>-6.9999999999999999E-4</v>
      </c>
      <c r="AC43" s="15">
        <v>1</v>
      </c>
      <c r="AD43" s="1"/>
      <c r="AE43" s="14">
        <v>39.49</v>
      </c>
      <c r="AG43" s="25">
        <f t="shared" si="1"/>
        <v>189.53</v>
      </c>
      <c r="AH43" s="26">
        <f t="shared" si="2"/>
        <v>1.9800000000000002E-2</v>
      </c>
    </row>
    <row r="44" spans="1:34" x14ac:dyDescent="0.35">
      <c r="A44" t="str">
        <f t="shared" si="0"/>
        <v>Hydro One Networks Inc.UR RESIDENTIAL</v>
      </c>
      <c r="B44" s="20" t="s">
        <v>60</v>
      </c>
      <c r="C44" s="20" t="s">
        <v>96</v>
      </c>
      <c r="D44" s="15">
        <v>2023</v>
      </c>
      <c r="E44" s="15">
        <v>600</v>
      </c>
      <c r="F44" s="18">
        <v>8.6999999999999994E-2</v>
      </c>
      <c r="G44" s="18">
        <v>0.10299999999999999</v>
      </c>
      <c r="H44" s="17">
        <v>41.03</v>
      </c>
      <c r="I44" s="16">
        <v>-6.9999999999999999E-4</v>
      </c>
      <c r="J44" s="16">
        <v>-8.9999999999999998E-4</v>
      </c>
      <c r="K44" s="16">
        <v>1.2E-2</v>
      </c>
      <c r="L44" s="16">
        <v>8.3000000000000001E-3</v>
      </c>
      <c r="M44" s="16">
        <v>4.4999999999999997E-3</v>
      </c>
      <c r="N44" s="19">
        <v>6.9999999999999999E-4</v>
      </c>
      <c r="O44" s="17">
        <v>0.25</v>
      </c>
      <c r="P44" s="16">
        <v>1.0569999999999999</v>
      </c>
      <c r="Q44" s="17">
        <v>0.13</v>
      </c>
      <c r="R44" s="17">
        <v>0.63</v>
      </c>
      <c r="S44" s="17">
        <v>0.18</v>
      </c>
      <c r="T44" s="17">
        <v>0.19</v>
      </c>
      <c r="U44" s="18">
        <v>7.3999999999999996E-2</v>
      </c>
      <c r="V44" s="18">
        <v>0.10199999999999999</v>
      </c>
      <c r="W44" s="18">
        <v>0.151</v>
      </c>
      <c r="X44" s="16">
        <v>3.9039999999999998E-2</v>
      </c>
      <c r="Y44" s="18">
        <v>0.11700000000000001</v>
      </c>
      <c r="Z44" s="17">
        <v>2.93</v>
      </c>
      <c r="AA44" s="1"/>
      <c r="AB44" s="16">
        <v>-6.9999999999999999E-4</v>
      </c>
      <c r="AC44" s="15">
        <v>0</v>
      </c>
      <c r="AD44" s="1"/>
      <c r="AE44" s="14">
        <v>39.49</v>
      </c>
      <c r="AG44" s="25">
        <f t="shared" si="1"/>
        <v>38.1</v>
      </c>
      <c r="AH44" s="26">
        <f t="shared" si="2"/>
        <v>0</v>
      </c>
    </row>
    <row r="45" spans="1:34" ht="42" x14ac:dyDescent="0.35">
      <c r="A45" t="str">
        <f t="shared" si="0"/>
        <v>Hydro One Networks Inc.-Former Orillia Power Distribution Corporation Service AreaRESIDENTIAL</v>
      </c>
      <c r="B45" s="20" t="s">
        <v>117</v>
      </c>
      <c r="C45" s="20" t="s">
        <v>95</v>
      </c>
      <c r="D45" s="15">
        <v>2023</v>
      </c>
      <c r="E45" s="15">
        <v>600</v>
      </c>
      <c r="F45" s="18">
        <v>8.6999999999999994E-2</v>
      </c>
      <c r="G45" s="18">
        <v>0.10299999999999999</v>
      </c>
      <c r="H45" s="17">
        <v>21.29</v>
      </c>
      <c r="I45" s="16">
        <v>7.1999999999999998E-3</v>
      </c>
      <c r="J45" s="16">
        <v>2.2000000000000001E-3</v>
      </c>
      <c r="K45" s="16">
        <v>9.2999999999999992E-3</v>
      </c>
      <c r="L45" s="16">
        <v>6.7999999999999996E-3</v>
      </c>
      <c r="M45" s="16">
        <v>4.4999999999999997E-3</v>
      </c>
      <c r="N45" s="19">
        <v>6.9999999999999999E-4</v>
      </c>
      <c r="O45" s="17">
        <v>0.25</v>
      </c>
      <c r="P45" s="16">
        <v>1.0561</v>
      </c>
      <c r="Q45" s="17">
        <v>0.13</v>
      </c>
      <c r="R45" s="17">
        <v>0.63</v>
      </c>
      <c r="S45" s="17">
        <v>0.18</v>
      </c>
      <c r="T45" s="17">
        <v>0.19</v>
      </c>
      <c r="U45" s="18">
        <v>7.3999999999999996E-2</v>
      </c>
      <c r="V45" s="18">
        <v>0.10199999999999999</v>
      </c>
      <c r="W45" s="18">
        <v>0.151</v>
      </c>
      <c r="X45" s="16">
        <v>3.9039999999999998E-2</v>
      </c>
      <c r="Y45" s="18">
        <v>0.11700000000000001</v>
      </c>
      <c r="Z45" s="17">
        <v>-6.64</v>
      </c>
      <c r="AA45" s="1"/>
      <c r="AB45" s="16">
        <v>7.1999999999999998E-3</v>
      </c>
      <c r="AC45" s="15">
        <v>0</v>
      </c>
      <c r="AD45" s="1"/>
      <c r="AE45" s="14">
        <v>39.49</v>
      </c>
      <c r="AG45" s="25">
        <f t="shared" si="1"/>
        <v>27.93</v>
      </c>
      <c r="AH45" s="26">
        <f t="shared" si="2"/>
        <v>0</v>
      </c>
    </row>
    <row r="46" spans="1:34" ht="31.5" x14ac:dyDescent="0.35">
      <c r="A46" t="str">
        <f t="shared" si="0"/>
        <v>Hydro One Networks Inc.-Former Peterborough Distribution Inc. Service AreaRESIDENTIAL</v>
      </c>
      <c r="B46" s="20" t="s">
        <v>116</v>
      </c>
      <c r="C46" s="20" t="s">
        <v>95</v>
      </c>
      <c r="D46" s="15">
        <v>2023</v>
      </c>
      <c r="E46" s="15">
        <v>600</v>
      </c>
      <c r="F46" s="18">
        <v>8.6999999999999994E-2</v>
      </c>
      <c r="G46" s="18">
        <v>0.10299999999999999</v>
      </c>
      <c r="H46" s="17">
        <v>21.92</v>
      </c>
      <c r="I46" s="16">
        <v>8.0000000000000004E-4</v>
      </c>
      <c r="J46" s="16">
        <v>9.7000000000000003E-3</v>
      </c>
      <c r="K46" s="16">
        <v>9.9000000000000008E-3</v>
      </c>
      <c r="L46" s="16">
        <v>7.4999999999999997E-3</v>
      </c>
      <c r="M46" s="16">
        <v>4.4999999999999997E-3</v>
      </c>
      <c r="N46" s="19">
        <v>6.9999999999999999E-4</v>
      </c>
      <c r="O46" s="17">
        <v>0.25</v>
      </c>
      <c r="P46" s="16">
        <v>1.0548</v>
      </c>
      <c r="Q46" s="17">
        <v>0.13</v>
      </c>
      <c r="R46" s="17">
        <v>0.63</v>
      </c>
      <c r="S46" s="17">
        <v>0.18</v>
      </c>
      <c r="T46" s="17">
        <v>0.19</v>
      </c>
      <c r="U46" s="18">
        <v>7.3999999999999996E-2</v>
      </c>
      <c r="V46" s="18">
        <v>0.10199999999999999</v>
      </c>
      <c r="W46" s="18">
        <v>0.151</v>
      </c>
      <c r="X46" s="16">
        <v>3.9039999999999998E-2</v>
      </c>
      <c r="Y46" s="18">
        <v>0.11700000000000001</v>
      </c>
      <c r="Z46" s="17">
        <v>-0.7</v>
      </c>
      <c r="AA46" s="1"/>
      <c r="AB46" s="16">
        <v>8.0000000000000004E-4</v>
      </c>
      <c r="AC46" s="15">
        <v>0</v>
      </c>
      <c r="AD46" s="1"/>
      <c r="AE46" s="14">
        <v>39.49</v>
      </c>
      <c r="AG46" s="25">
        <f t="shared" si="1"/>
        <v>22.62</v>
      </c>
      <c r="AH46" s="26">
        <f t="shared" si="2"/>
        <v>0</v>
      </c>
    </row>
    <row r="47" spans="1:34" x14ac:dyDescent="0.35">
      <c r="A47" t="str">
        <f t="shared" si="0"/>
        <v>Hydro Ottawa LimitedRESIDENTIAL</v>
      </c>
      <c r="B47" s="20" t="s">
        <v>65</v>
      </c>
      <c r="C47" s="20" t="s">
        <v>95</v>
      </c>
      <c r="D47" s="15">
        <v>2023</v>
      </c>
      <c r="E47" s="15">
        <v>600</v>
      </c>
      <c r="F47" s="18">
        <v>8.6999999999999994E-2</v>
      </c>
      <c r="G47" s="18">
        <v>0.10299999999999999</v>
      </c>
      <c r="H47" s="17">
        <v>32.81</v>
      </c>
      <c r="I47" s="16">
        <v>7.5000000000000002E-4</v>
      </c>
      <c r="J47" s="16">
        <v>-2.8999999999999998E-3</v>
      </c>
      <c r="K47" s="16">
        <v>1.04E-2</v>
      </c>
      <c r="L47" s="16">
        <v>5.7000000000000002E-3</v>
      </c>
      <c r="M47" s="16">
        <v>4.4999999999999997E-3</v>
      </c>
      <c r="N47" s="19">
        <v>6.9999999999999999E-4</v>
      </c>
      <c r="O47" s="17">
        <v>0.25</v>
      </c>
      <c r="P47" s="16">
        <v>1.0338000000000001</v>
      </c>
      <c r="Q47" s="17">
        <v>0.13</v>
      </c>
      <c r="R47" s="17">
        <v>0.63</v>
      </c>
      <c r="S47" s="17">
        <v>0.18</v>
      </c>
      <c r="T47" s="17">
        <v>0.19</v>
      </c>
      <c r="U47" s="18">
        <v>7.3999999999999996E-2</v>
      </c>
      <c r="V47" s="18">
        <v>0.10199999999999999</v>
      </c>
      <c r="W47" s="18">
        <v>0.151</v>
      </c>
      <c r="X47" s="16">
        <v>3.9039999999999998E-2</v>
      </c>
      <c r="Y47" s="18">
        <v>0.11700000000000001</v>
      </c>
      <c r="Z47" s="17">
        <v>0.67</v>
      </c>
      <c r="AA47" s="1"/>
      <c r="AB47" s="16">
        <v>7.5000000000000002E-4</v>
      </c>
      <c r="AC47" s="15">
        <v>0</v>
      </c>
      <c r="AD47" s="1"/>
      <c r="AE47" s="14">
        <v>39.49</v>
      </c>
      <c r="AG47" s="25">
        <f t="shared" si="1"/>
        <v>32.14</v>
      </c>
      <c r="AH47" s="26">
        <f t="shared" si="2"/>
        <v>0</v>
      </c>
    </row>
    <row r="48" spans="1:34" x14ac:dyDescent="0.35">
      <c r="A48" t="str">
        <f t="shared" si="0"/>
        <v>InnPower CorporationRESIDENTIAL</v>
      </c>
      <c r="B48" s="20" t="s">
        <v>66</v>
      </c>
      <c r="C48" s="20" t="s">
        <v>95</v>
      </c>
      <c r="D48" s="15">
        <v>2023</v>
      </c>
      <c r="E48" s="15">
        <v>600</v>
      </c>
      <c r="F48" s="18">
        <v>8.6999999999999994E-2</v>
      </c>
      <c r="G48" s="18">
        <v>0.10299999999999999</v>
      </c>
      <c r="H48" s="17">
        <v>48.55</v>
      </c>
      <c r="I48" s="16">
        <v>1.35E-2</v>
      </c>
      <c r="J48" s="16">
        <v>1.4E-3</v>
      </c>
      <c r="K48" s="16">
        <v>8.3000000000000001E-3</v>
      </c>
      <c r="L48" s="16">
        <v>5.1000000000000004E-3</v>
      </c>
      <c r="M48" s="16">
        <v>4.4999999999999997E-3</v>
      </c>
      <c r="N48" s="19">
        <v>6.9999999999999999E-4</v>
      </c>
      <c r="O48" s="17">
        <v>0.25</v>
      </c>
      <c r="P48" s="16">
        <v>1.0604</v>
      </c>
      <c r="Q48" s="17">
        <v>0.13</v>
      </c>
      <c r="R48" s="17">
        <v>0.63</v>
      </c>
      <c r="S48" s="17">
        <v>0.18</v>
      </c>
      <c r="T48" s="17">
        <v>0.19</v>
      </c>
      <c r="U48" s="18">
        <v>7.3999999999999996E-2</v>
      </c>
      <c r="V48" s="18">
        <v>0.10199999999999999</v>
      </c>
      <c r="W48" s="18">
        <v>0.151</v>
      </c>
      <c r="X48" s="16">
        <v>3.9039999999999998E-2</v>
      </c>
      <c r="Y48" s="18">
        <v>0.11700000000000001</v>
      </c>
      <c r="Z48" s="17">
        <v>0.42</v>
      </c>
      <c r="AA48" s="1"/>
      <c r="AB48" s="16">
        <v>1.35E-2</v>
      </c>
      <c r="AC48" s="15">
        <v>1</v>
      </c>
      <c r="AD48" s="1"/>
      <c r="AE48" s="14">
        <v>39.49</v>
      </c>
      <c r="AG48" s="25">
        <f t="shared" si="1"/>
        <v>48.129999999999995</v>
      </c>
      <c r="AH48" s="26">
        <f t="shared" si="2"/>
        <v>0</v>
      </c>
    </row>
    <row r="49" spans="1:34" x14ac:dyDescent="0.35">
      <c r="A49" t="str">
        <f t="shared" si="0"/>
        <v>Kingston Hydro CorporationRESIDENTIAL</v>
      </c>
      <c r="B49" s="20" t="s">
        <v>67</v>
      </c>
      <c r="C49" s="20" t="s">
        <v>95</v>
      </c>
      <c r="D49" s="15">
        <v>2023</v>
      </c>
      <c r="E49" s="15">
        <v>600</v>
      </c>
      <c r="F49" s="18">
        <v>8.6999999999999994E-2</v>
      </c>
      <c r="G49" s="18">
        <v>0.10299999999999999</v>
      </c>
      <c r="H49" s="17">
        <v>29.69</v>
      </c>
      <c r="I49" s="16">
        <v>4.5999999999999999E-3</v>
      </c>
      <c r="J49" s="1">
        <v>-2.5999999999999999E-3</v>
      </c>
      <c r="K49" s="16">
        <v>9.4999999999999998E-3</v>
      </c>
      <c r="L49" s="16">
        <v>6.7000000000000002E-3</v>
      </c>
      <c r="M49" s="16">
        <v>4.4999999999999997E-3</v>
      </c>
      <c r="N49" s="19">
        <v>6.9999999999999999E-4</v>
      </c>
      <c r="O49" s="17">
        <v>0.25</v>
      </c>
      <c r="P49" s="16">
        <v>1.0468999999999999</v>
      </c>
      <c r="Q49" s="17">
        <v>0.13</v>
      </c>
      <c r="R49" s="17">
        <v>0.63</v>
      </c>
      <c r="S49" s="17">
        <v>0.18</v>
      </c>
      <c r="T49" s="17">
        <v>0.19</v>
      </c>
      <c r="U49" s="18">
        <v>7.3999999999999996E-2</v>
      </c>
      <c r="V49" s="18">
        <v>0.10199999999999999</v>
      </c>
      <c r="W49" s="18">
        <v>0.151</v>
      </c>
      <c r="X49" s="16">
        <v>3.9039999999999998E-2</v>
      </c>
      <c r="Y49" s="18">
        <v>0.11700000000000001</v>
      </c>
      <c r="Z49" s="17">
        <v>1</v>
      </c>
      <c r="AA49" s="1"/>
      <c r="AB49" s="16">
        <v>4.5999999999999999E-3</v>
      </c>
      <c r="AC49" s="15">
        <v>0</v>
      </c>
      <c r="AD49" s="1"/>
      <c r="AE49" s="14">
        <v>39.49</v>
      </c>
      <c r="AG49" s="25">
        <f t="shared" si="1"/>
        <v>28.69</v>
      </c>
      <c r="AH49" s="26">
        <f t="shared" si="2"/>
        <v>0</v>
      </c>
    </row>
    <row r="50" spans="1:34" x14ac:dyDescent="0.35">
      <c r="A50" t="str">
        <f t="shared" si="0"/>
        <v>Lakefront Utilities Inc.RESIDENTIAL</v>
      </c>
      <c r="B50" s="20" t="s">
        <v>69</v>
      </c>
      <c r="C50" s="20" t="s">
        <v>95</v>
      </c>
      <c r="D50" s="15">
        <v>2023</v>
      </c>
      <c r="E50" s="15">
        <v>600</v>
      </c>
      <c r="F50" s="18">
        <v>8.6999999999999994E-2</v>
      </c>
      <c r="G50" s="18">
        <v>0.10299999999999999</v>
      </c>
      <c r="H50" s="17">
        <v>25.85</v>
      </c>
      <c r="I50" s="16">
        <v>1.1599999999999999E-2</v>
      </c>
      <c r="J50" s="16"/>
      <c r="K50" s="16">
        <v>8.6E-3</v>
      </c>
      <c r="L50" s="16">
        <v>6.0000000000000001E-3</v>
      </c>
      <c r="M50" s="16">
        <v>4.4999999999999997E-3</v>
      </c>
      <c r="N50" s="19">
        <v>6.9999999999999999E-4</v>
      </c>
      <c r="O50" s="17">
        <v>0.25</v>
      </c>
      <c r="P50" s="16">
        <v>1.0387999999999999</v>
      </c>
      <c r="Q50" s="17">
        <v>0.13</v>
      </c>
      <c r="R50" s="17">
        <v>0.63</v>
      </c>
      <c r="S50" s="17">
        <v>0.18</v>
      </c>
      <c r="T50" s="17">
        <v>0.19</v>
      </c>
      <c r="U50" s="18">
        <v>7.3999999999999996E-2</v>
      </c>
      <c r="V50" s="18">
        <v>0.10199999999999999</v>
      </c>
      <c r="W50" s="18">
        <v>0.151</v>
      </c>
      <c r="X50" s="16">
        <v>3.9039999999999998E-2</v>
      </c>
      <c r="Y50" s="18">
        <v>0.11700000000000001</v>
      </c>
      <c r="Z50" s="17">
        <v>0.28000000000000003</v>
      </c>
      <c r="AA50" s="1"/>
      <c r="AB50" s="16">
        <v>1.1599999999999999E-2</v>
      </c>
      <c r="AC50" s="15">
        <v>0</v>
      </c>
      <c r="AD50" s="1"/>
      <c r="AE50" s="14">
        <v>39.49</v>
      </c>
      <c r="AG50" s="25">
        <f t="shared" si="1"/>
        <v>25.57</v>
      </c>
      <c r="AH50" s="26">
        <f t="shared" si="2"/>
        <v>0</v>
      </c>
    </row>
    <row r="51" spans="1:34" ht="21" x14ac:dyDescent="0.35">
      <c r="A51" t="str">
        <f t="shared" si="0"/>
        <v>Lakeland Power Distribution Ltd.RESIDENTIAL</v>
      </c>
      <c r="B51" s="20" t="s">
        <v>70</v>
      </c>
      <c r="C51" s="20" t="s">
        <v>95</v>
      </c>
      <c r="D51" s="15">
        <v>2023</v>
      </c>
      <c r="E51" s="15">
        <v>600</v>
      </c>
      <c r="F51" s="18">
        <v>8.6999999999999994E-2</v>
      </c>
      <c r="G51" s="18">
        <v>0.10299999999999999</v>
      </c>
      <c r="H51" s="17">
        <v>38.21</v>
      </c>
      <c r="I51" s="16">
        <v>3.8999999999999998E-3</v>
      </c>
      <c r="J51" s="16">
        <v>-3.5000000000000001E-3</v>
      </c>
      <c r="K51" s="16">
        <v>7.9000000000000008E-3</v>
      </c>
      <c r="L51" s="16">
        <v>6.1000000000000004E-3</v>
      </c>
      <c r="M51" s="16">
        <v>4.4999999999999997E-3</v>
      </c>
      <c r="N51" s="19">
        <v>6.9999999999999999E-4</v>
      </c>
      <c r="O51" s="17">
        <v>0.25</v>
      </c>
      <c r="P51" s="16">
        <v>1.0723</v>
      </c>
      <c r="Q51" s="17">
        <v>0.13</v>
      </c>
      <c r="R51" s="17">
        <v>0.63</v>
      </c>
      <c r="S51" s="17">
        <v>0.18</v>
      </c>
      <c r="T51" s="17">
        <v>0.19</v>
      </c>
      <c r="U51" s="18">
        <v>7.3999999999999996E-2</v>
      </c>
      <c r="V51" s="18">
        <v>0.10199999999999999</v>
      </c>
      <c r="W51" s="18">
        <v>0.151</v>
      </c>
      <c r="X51" s="16">
        <v>3.9039999999999998E-2</v>
      </c>
      <c r="Y51" s="18">
        <v>0.11700000000000001</v>
      </c>
      <c r="Z51" s="17">
        <v>0.36</v>
      </c>
      <c r="AA51" s="1"/>
      <c r="AB51" s="16">
        <v>3.8999999999999998E-3</v>
      </c>
      <c r="AC51" s="15">
        <v>0</v>
      </c>
      <c r="AD51" s="1"/>
      <c r="AE51" s="14">
        <v>39.49</v>
      </c>
      <c r="AG51" s="25">
        <f t="shared" si="1"/>
        <v>37.85</v>
      </c>
      <c r="AH51" s="26">
        <f t="shared" si="2"/>
        <v>0</v>
      </c>
    </row>
    <row r="52" spans="1:34" x14ac:dyDescent="0.35">
      <c r="A52" t="str">
        <f t="shared" si="0"/>
        <v>London Hydro Inc.RESIDENTIAL</v>
      </c>
      <c r="B52" s="20" t="s">
        <v>71</v>
      </c>
      <c r="C52" s="20" t="s">
        <v>95</v>
      </c>
      <c r="D52" s="15">
        <v>2023</v>
      </c>
      <c r="E52" s="15">
        <v>600</v>
      </c>
      <c r="F52" s="18">
        <v>8.6999999999999994E-2</v>
      </c>
      <c r="G52" s="18">
        <v>0.10299999999999999</v>
      </c>
      <c r="H52" s="17">
        <v>28.81</v>
      </c>
      <c r="I52" s="16">
        <v>1.1999999999999999E-3</v>
      </c>
      <c r="J52" s="1"/>
      <c r="K52" s="16">
        <v>1.0200000000000001E-2</v>
      </c>
      <c r="L52" s="16">
        <v>7.6E-3</v>
      </c>
      <c r="M52" s="16">
        <v>4.4999999999999997E-3</v>
      </c>
      <c r="N52" s="19">
        <v>6.9999999999999999E-4</v>
      </c>
      <c r="O52" s="17">
        <v>0.25</v>
      </c>
      <c r="P52" s="16">
        <v>1.0287999999999999</v>
      </c>
      <c r="Q52" s="17">
        <v>0.13</v>
      </c>
      <c r="R52" s="17">
        <v>0.63</v>
      </c>
      <c r="S52" s="17">
        <v>0.18</v>
      </c>
      <c r="T52" s="17">
        <v>0.19</v>
      </c>
      <c r="U52" s="18">
        <v>7.3999999999999996E-2</v>
      </c>
      <c r="V52" s="18">
        <v>0.10199999999999999</v>
      </c>
      <c r="W52" s="18">
        <v>0.151</v>
      </c>
      <c r="X52" s="16">
        <v>3.9039999999999998E-2</v>
      </c>
      <c r="Y52" s="18">
        <v>0.11700000000000001</v>
      </c>
      <c r="Z52" s="17">
        <v>0.42</v>
      </c>
      <c r="AA52" s="1"/>
      <c r="AB52" s="16">
        <v>1.1999999999999999E-3</v>
      </c>
      <c r="AC52" s="15">
        <v>0</v>
      </c>
      <c r="AD52" s="1"/>
      <c r="AE52" s="14">
        <v>39.49</v>
      </c>
      <c r="AG52" s="25">
        <f t="shared" si="1"/>
        <v>28.389999999999997</v>
      </c>
      <c r="AH52" s="26">
        <f t="shared" si="2"/>
        <v>0</v>
      </c>
    </row>
    <row r="53" spans="1:34" x14ac:dyDescent="0.35">
      <c r="A53" t="str">
        <f t="shared" si="0"/>
        <v>Milton Hydro Distribution Inc.RESIDENTIAL</v>
      </c>
      <c r="B53" s="20" t="s">
        <v>72</v>
      </c>
      <c r="C53" s="20" t="s">
        <v>95</v>
      </c>
      <c r="D53" s="15">
        <v>2023</v>
      </c>
      <c r="E53" s="15">
        <v>600</v>
      </c>
      <c r="F53" s="18">
        <v>8.6999999999999994E-2</v>
      </c>
      <c r="G53" s="18">
        <v>0.10299999999999999</v>
      </c>
      <c r="H53" s="17">
        <v>32.31</v>
      </c>
      <c r="I53" s="16">
        <v>2.8999999999999998E-3</v>
      </c>
      <c r="J53" s="1">
        <v>-1.1999999999999999E-3</v>
      </c>
      <c r="K53" s="16">
        <v>1.01E-2</v>
      </c>
      <c r="L53" s="16">
        <v>7.3000000000000001E-3</v>
      </c>
      <c r="M53" s="16">
        <v>4.4999999999999997E-3</v>
      </c>
      <c r="N53" s="19">
        <v>6.9999999999999999E-4</v>
      </c>
      <c r="O53" s="17">
        <v>0.25</v>
      </c>
      <c r="P53" s="16">
        <v>1.0385</v>
      </c>
      <c r="Q53" s="17">
        <v>0.13</v>
      </c>
      <c r="R53" s="17">
        <v>0.63</v>
      </c>
      <c r="S53" s="17">
        <v>0.18</v>
      </c>
      <c r="T53" s="17">
        <v>0.19</v>
      </c>
      <c r="U53" s="18">
        <v>7.3999999999999996E-2</v>
      </c>
      <c r="V53" s="18">
        <v>0.10199999999999999</v>
      </c>
      <c r="W53" s="18">
        <v>0.151</v>
      </c>
      <c r="X53" s="16">
        <v>3.9039999999999998E-2</v>
      </c>
      <c r="Y53" s="18">
        <v>0.11700000000000001</v>
      </c>
      <c r="Z53" s="17">
        <v>-1</v>
      </c>
      <c r="AA53" s="1"/>
      <c r="AB53" s="16">
        <v>2.8999999999999998E-3</v>
      </c>
      <c r="AC53" s="15">
        <v>0</v>
      </c>
      <c r="AD53" s="1"/>
      <c r="AE53" s="14">
        <v>39.49</v>
      </c>
      <c r="AG53" s="25">
        <f t="shared" si="1"/>
        <v>33.31</v>
      </c>
      <c r="AH53" s="26">
        <f t="shared" si="2"/>
        <v>0</v>
      </c>
    </row>
    <row r="54" spans="1:34" ht="42" x14ac:dyDescent="0.35">
      <c r="A54" t="str">
        <f t="shared" si="0"/>
        <v>Newmarket-Tay Power Distribution Ltd.-For Former Midland Power Utility Rate ZoneRESIDENTIAL</v>
      </c>
      <c r="B54" s="20" t="s">
        <v>73</v>
      </c>
      <c r="C54" s="20" t="s">
        <v>95</v>
      </c>
      <c r="D54" s="15">
        <v>2023</v>
      </c>
      <c r="E54" s="15">
        <v>600</v>
      </c>
      <c r="F54" s="18">
        <v>8.6999999999999994E-2</v>
      </c>
      <c r="G54" s="18">
        <v>0.10299999999999999</v>
      </c>
      <c r="H54" s="17">
        <v>34.72</v>
      </c>
      <c r="I54" s="1">
        <v>7.7000000000000002E-3</v>
      </c>
      <c r="J54" s="1">
        <v>-3.3E-3</v>
      </c>
      <c r="K54" s="16">
        <v>9.1999999999999998E-3</v>
      </c>
      <c r="L54" s="16">
        <v>6.8999999999999999E-3</v>
      </c>
      <c r="M54" s="16">
        <v>4.4999999999999997E-3</v>
      </c>
      <c r="N54" s="19">
        <v>6.9999999999999999E-4</v>
      </c>
      <c r="O54" s="17">
        <v>0.25</v>
      </c>
      <c r="P54" s="16">
        <v>1.0682</v>
      </c>
      <c r="Q54" s="17">
        <v>0.13</v>
      </c>
      <c r="R54" s="17">
        <v>0.63</v>
      </c>
      <c r="S54" s="17">
        <v>0.18</v>
      </c>
      <c r="T54" s="17">
        <v>0.19</v>
      </c>
      <c r="U54" s="18">
        <v>7.3999999999999996E-2</v>
      </c>
      <c r="V54" s="18">
        <v>0.10199999999999999</v>
      </c>
      <c r="W54" s="18">
        <v>0.151</v>
      </c>
      <c r="X54" s="16">
        <v>3.9039999999999998E-2</v>
      </c>
      <c r="Y54" s="18">
        <v>0.11700000000000001</v>
      </c>
      <c r="Z54" s="17">
        <v>0.42</v>
      </c>
      <c r="AA54" s="1"/>
      <c r="AB54" s="16">
        <v>7.7000000000000002E-3</v>
      </c>
      <c r="AC54" s="15">
        <v>0</v>
      </c>
      <c r="AD54" s="1"/>
      <c r="AE54" s="14">
        <v>39.49</v>
      </c>
      <c r="AG54" s="25">
        <f t="shared" si="1"/>
        <v>34.299999999999997</v>
      </c>
      <c r="AH54" s="26">
        <f t="shared" si="2"/>
        <v>0</v>
      </c>
    </row>
    <row r="55" spans="1:34" ht="42" x14ac:dyDescent="0.35">
      <c r="A55" t="str">
        <f t="shared" si="0"/>
        <v>Newmarket-Tay Power Distribution Ltd.-For Newmarket-Tay Power Main Rate ZoneRESIDENTIAL</v>
      </c>
      <c r="B55" s="20" t="s">
        <v>74</v>
      </c>
      <c r="C55" s="20" t="s">
        <v>95</v>
      </c>
      <c r="D55" s="15">
        <v>2023</v>
      </c>
      <c r="E55" s="15">
        <v>600</v>
      </c>
      <c r="F55" s="18">
        <v>8.6999999999999994E-2</v>
      </c>
      <c r="G55" s="18">
        <v>0.10299999999999999</v>
      </c>
      <c r="H55" s="17">
        <v>32.29</v>
      </c>
      <c r="I55" s="16">
        <v>1.9E-3</v>
      </c>
      <c r="J55" s="16"/>
      <c r="K55" s="16">
        <v>1.0699999999999999E-2</v>
      </c>
      <c r="L55" s="16">
        <v>8.3000000000000001E-3</v>
      </c>
      <c r="M55" s="16">
        <v>4.4999999999999997E-3</v>
      </c>
      <c r="N55" s="19">
        <v>6.9999999999999999E-4</v>
      </c>
      <c r="O55" s="17">
        <v>0.25</v>
      </c>
      <c r="P55" s="16">
        <v>1.0383</v>
      </c>
      <c r="Q55" s="17">
        <v>0.13</v>
      </c>
      <c r="R55" s="17">
        <v>0.63</v>
      </c>
      <c r="S55" s="17">
        <v>0.18</v>
      </c>
      <c r="T55" s="17">
        <v>0.19</v>
      </c>
      <c r="U55" s="18">
        <v>7.3999999999999996E-2</v>
      </c>
      <c r="V55" s="18">
        <v>0.10199999999999999</v>
      </c>
      <c r="W55" s="18">
        <v>0.151</v>
      </c>
      <c r="X55" s="16">
        <v>3.9039999999999998E-2</v>
      </c>
      <c r="Y55" s="18">
        <v>0.11700000000000001</v>
      </c>
      <c r="Z55" s="17">
        <v>1.28</v>
      </c>
      <c r="AA55" s="1"/>
      <c r="AB55" s="16">
        <v>1.9E-3</v>
      </c>
      <c r="AC55" s="15">
        <v>0</v>
      </c>
      <c r="AD55" s="1"/>
      <c r="AE55" s="14">
        <v>39.49</v>
      </c>
      <c r="AG55" s="25">
        <f t="shared" si="1"/>
        <v>31.009999999999998</v>
      </c>
      <c r="AH55" s="26">
        <f t="shared" si="2"/>
        <v>0</v>
      </c>
    </row>
    <row r="56" spans="1:34" x14ac:dyDescent="0.35">
      <c r="A56" t="str">
        <f t="shared" si="0"/>
        <v>Niagara Peninsula Energy Inc.RESIDENTIAL</v>
      </c>
      <c r="B56" s="20" t="s">
        <v>75</v>
      </c>
      <c r="C56" s="20" t="s">
        <v>95</v>
      </c>
      <c r="D56" s="15">
        <v>2023</v>
      </c>
      <c r="E56" s="15">
        <v>600</v>
      </c>
      <c r="F56" s="18">
        <v>8.6999999999999994E-2</v>
      </c>
      <c r="G56" s="18">
        <v>0.10299999999999999</v>
      </c>
      <c r="H56" s="17">
        <v>38.03</v>
      </c>
      <c r="I56" s="16">
        <v>3.5000000000000001E-3</v>
      </c>
      <c r="J56" s="16">
        <v>4.0000000000000002E-4</v>
      </c>
      <c r="K56" s="16">
        <v>9.7000000000000003E-3</v>
      </c>
      <c r="L56" s="16">
        <v>5.7000000000000002E-3</v>
      </c>
      <c r="M56" s="16">
        <v>4.4999999999999997E-3</v>
      </c>
      <c r="N56" s="19">
        <v>6.9999999999999999E-4</v>
      </c>
      <c r="O56" s="17">
        <v>0.25</v>
      </c>
      <c r="P56" s="16">
        <v>1.0423</v>
      </c>
      <c r="Q56" s="17">
        <v>0.13</v>
      </c>
      <c r="R56" s="17">
        <v>0.63</v>
      </c>
      <c r="S56" s="17">
        <v>0.18</v>
      </c>
      <c r="T56" s="17">
        <v>0.19</v>
      </c>
      <c r="U56" s="18">
        <v>7.3999999999999996E-2</v>
      </c>
      <c r="V56" s="18">
        <v>0.10199999999999999</v>
      </c>
      <c r="W56" s="18">
        <v>0.151</v>
      </c>
      <c r="X56" s="16">
        <v>3.9039999999999998E-2</v>
      </c>
      <c r="Y56" s="18">
        <v>0.11700000000000001</v>
      </c>
      <c r="Z56" s="17">
        <v>0.42</v>
      </c>
      <c r="AA56" s="1"/>
      <c r="AB56" s="16">
        <v>3.5000000000000001E-3</v>
      </c>
      <c r="AC56" s="15">
        <v>0</v>
      </c>
      <c r="AD56" s="1"/>
      <c r="AE56" s="14">
        <v>39.49</v>
      </c>
      <c r="AG56" s="25">
        <f t="shared" si="1"/>
        <v>37.61</v>
      </c>
      <c r="AH56" s="26">
        <f t="shared" si="2"/>
        <v>0</v>
      </c>
    </row>
    <row r="57" spans="1:34" ht="21" x14ac:dyDescent="0.35">
      <c r="A57" t="str">
        <f t="shared" si="0"/>
        <v>Niagara-on-the-Lake Hydro Inc.RESIDENTIAL</v>
      </c>
      <c r="B57" s="20" t="s">
        <v>76</v>
      </c>
      <c r="C57" s="20" t="s">
        <v>95</v>
      </c>
      <c r="D57" s="15">
        <v>2023</v>
      </c>
      <c r="E57" s="15">
        <v>600</v>
      </c>
      <c r="F57" s="18">
        <v>8.6999999999999994E-2</v>
      </c>
      <c r="G57" s="18">
        <v>0.10299999999999999</v>
      </c>
      <c r="H57" s="17">
        <v>32.39</v>
      </c>
      <c r="I57" s="16">
        <v>8.9999999999999998E-4</v>
      </c>
      <c r="J57" s="1">
        <v>1E-4</v>
      </c>
      <c r="K57" s="16">
        <v>9.4000000000000004E-3</v>
      </c>
      <c r="L57" s="16">
        <v>1.2999999999999999E-3</v>
      </c>
      <c r="M57" s="16">
        <v>4.4999999999999997E-3</v>
      </c>
      <c r="N57" s="19">
        <v>6.9999999999999999E-4</v>
      </c>
      <c r="O57" s="17">
        <v>0.25</v>
      </c>
      <c r="P57" s="16">
        <v>1.0373000000000001</v>
      </c>
      <c r="Q57" s="17">
        <v>0.13</v>
      </c>
      <c r="R57" s="17">
        <v>0.63</v>
      </c>
      <c r="S57" s="17">
        <v>0.18</v>
      </c>
      <c r="T57" s="17">
        <v>0.19</v>
      </c>
      <c r="U57" s="18">
        <v>7.3999999999999996E-2</v>
      </c>
      <c r="V57" s="18">
        <v>0.10199999999999999</v>
      </c>
      <c r="W57" s="18">
        <v>0.151</v>
      </c>
      <c r="X57" s="16">
        <v>3.9039999999999998E-2</v>
      </c>
      <c r="Y57" s="18">
        <v>0.11700000000000001</v>
      </c>
      <c r="Z57" s="17">
        <v>0.42</v>
      </c>
      <c r="AA57" s="1"/>
      <c r="AB57" s="16">
        <v>8.9999999999999998E-4</v>
      </c>
      <c r="AC57" s="15">
        <v>0</v>
      </c>
      <c r="AD57" s="1"/>
      <c r="AE57" s="14">
        <v>39.49</v>
      </c>
      <c r="AG57" s="25">
        <f t="shared" si="1"/>
        <v>31.97</v>
      </c>
      <c r="AH57" s="26">
        <f t="shared" si="2"/>
        <v>0</v>
      </c>
    </row>
    <row r="58" spans="1:34" ht="21" x14ac:dyDescent="0.35">
      <c r="A58" t="str">
        <f t="shared" si="0"/>
        <v>North Bay Hydro Distribution LimitedRESIDENTIAL</v>
      </c>
      <c r="B58" s="20" t="s">
        <v>77</v>
      </c>
      <c r="C58" s="20" t="s">
        <v>95</v>
      </c>
      <c r="D58" s="15">
        <v>2023</v>
      </c>
      <c r="E58" s="15">
        <v>600</v>
      </c>
      <c r="F58" s="18">
        <v>8.6999999999999994E-2</v>
      </c>
      <c r="G58" s="18">
        <v>0.10299999999999999</v>
      </c>
      <c r="H58" s="17">
        <v>35.18</v>
      </c>
      <c r="I58" s="16">
        <v>-2.0000000000000001E-4</v>
      </c>
      <c r="J58" s="16">
        <v>1E-4</v>
      </c>
      <c r="K58" s="16">
        <v>1.01E-2</v>
      </c>
      <c r="L58" s="16">
        <v>8.0000000000000002E-3</v>
      </c>
      <c r="M58" s="16">
        <v>4.4999999999999997E-3</v>
      </c>
      <c r="N58" s="19">
        <v>6.9999999999999999E-4</v>
      </c>
      <c r="O58" s="17">
        <v>0.25</v>
      </c>
      <c r="P58" s="16">
        <v>1.0388999999999999</v>
      </c>
      <c r="Q58" s="17">
        <v>0.13</v>
      </c>
      <c r="R58" s="17">
        <v>0.63</v>
      </c>
      <c r="S58" s="17">
        <v>0.18</v>
      </c>
      <c r="T58" s="17">
        <v>0.19</v>
      </c>
      <c r="U58" s="18">
        <v>7.3999999999999996E-2</v>
      </c>
      <c r="V58" s="18">
        <v>0.10199999999999999</v>
      </c>
      <c r="W58" s="18">
        <v>0.151</v>
      </c>
      <c r="X58" s="16">
        <v>3.9039999999999998E-2</v>
      </c>
      <c r="Y58" s="18">
        <v>0.11700000000000001</v>
      </c>
      <c r="Z58" s="17">
        <v>0.42</v>
      </c>
      <c r="AA58" s="1"/>
      <c r="AB58" s="16">
        <v>-2.0000000000000001E-4</v>
      </c>
      <c r="AC58" s="15">
        <v>0</v>
      </c>
      <c r="AD58" s="1"/>
      <c r="AE58" s="14">
        <v>39.49</v>
      </c>
      <c r="AG58" s="25">
        <f t="shared" si="1"/>
        <v>34.76</v>
      </c>
      <c r="AH58" s="26">
        <f t="shared" si="2"/>
        <v>0</v>
      </c>
    </row>
    <row r="59" spans="1:34" x14ac:dyDescent="0.35">
      <c r="A59" t="str">
        <f t="shared" si="0"/>
        <v>Northern Ontario Wires Inc.RESIDENTIAL</v>
      </c>
      <c r="B59" s="20" t="s">
        <v>78</v>
      </c>
      <c r="C59" s="20" t="s">
        <v>95</v>
      </c>
      <c r="D59" s="15">
        <v>2023</v>
      </c>
      <c r="E59" s="15">
        <v>600</v>
      </c>
      <c r="F59" s="18">
        <v>8.6999999999999994E-2</v>
      </c>
      <c r="G59" s="18">
        <v>0.10299999999999999</v>
      </c>
      <c r="H59" s="17">
        <v>42.23</v>
      </c>
      <c r="I59" s="16">
        <v>3.8E-3</v>
      </c>
      <c r="J59" s="1">
        <v>-2.2000000000000001E-3</v>
      </c>
      <c r="K59" s="16">
        <v>9.9000000000000008E-3</v>
      </c>
      <c r="L59" s="16">
        <v>3.5999999999999999E-3</v>
      </c>
      <c r="M59" s="16">
        <v>4.4999999999999997E-3</v>
      </c>
      <c r="N59" s="19">
        <v>6.9999999999999999E-4</v>
      </c>
      <c r="O59" s="17">
        <v>0.25</v>
      </c>
      <c r="P59" s="16">
        <v>1.0693999999999999</v>
      </c>
      <c r="Q59" s="17">
        <v>0.13</v>
      </c>
      <c r="R59" s="17">
        <v>0.63</v>
      </c>
      <c r="S59" s="17">
        <v>0.18</v>
      </c>
      <c r="T59" s="17">
        <v>0.19</v>
      </c>
      <c r="U59" s="18">
        <v>7.3999999999999996E-2</v>
      </c>
      <c r="V59" s="18">
        <v>0.10199999999999999</v>
      </c>
      <c r="W59" s="18">
        <v>0.151</v>
      </c>
      <c r="X59" s="16">
        <v>3.9039999999999998E-2</v>
      </c>
      <c r="Y59" s="18">
        <v>0.11700000000000001</v>
      </c>
      <c r="Z59" s="17">
        <v>0.42</v>
      </c>
      <c r="AA59" s="1"/>
      <c r="AB59" s="16">
        <v>3.8E-3</v>
      </c>
      <c r="AC59" s="15">
        <v>1</v>
      </c>
      <c r="AD59" s="1"/>
      <c r="AE59" s="14">
        <v>39.49</v>
      </c>
      <c r="AG59" s="25">
        <f t="shared" si="1"/>
        <v>41.809999999999995</v>
      </c>
      <c r="AH59" s="26">
        <f t="shared" si="2"/>
        <v>0</v>
      </c>
    </row>
    <row r="60" spans="1:34" ht="21" x14ac:dyDescent="0.35">
      <c r="A60" t="str">
        <f t="shared" si="0"/>
        <v>Oakville Hydro Electricity Distribution Inc.RESIDENTIAL</v>
      </c>
      <c r="B60" s="20" t="s">
        <v>79</v>
      </c>
      <c r="C60" s="20" t="s">
        <v>95</v>
      </c>
      <c r="D60" s="15">
        <v>2023</v>
      </c>
      <c r="E60" s="15">
        <v>600</v>
      </c>
      <c r="F60" s="18">
        <v>8.6999999999999994E-2</v>
      </c>
      <c r="G60" s="18">
        <v>0.10299999999999999</v>
      </c>
      <c r="H60" s="17">
        <v>32.58</v>
      </c>
      <c r="I60" s="16">
        <v>3.8E-3</v>
      </c>
      <c r="J60" s="16">
        <v>-1E-3</v>
      </c>
      <c r="K60" s="16">
        <v>1.15E-2</v>
      </c>
      <c r="L60" s="16">
        <v>6.8999999999999999E-3</v>
      </c>
      <c r="M60" s="16">
        <v>4.4999999999999997E-3</v>
      </c>
      <c r="N60" s="19">
        <v>6.9999999999999999E-4</v>
      </c>
      <c r="O60" s="17">
        <v>0.25</v>
      </c>
      <c r="P60" s="16">
        <v>1.0376000000000001</v>
      </c>
      <c r="Q60" s="17">
        <v>0.13</v>
      </c>
      <c r="R60" s="17">
        <v>0.63</v>
      </c>
      <c r="S60" s="17">
        <v>0.18</v>
      </c>
      <c r="T60" s="17">
        <v>0.19</v>
      </c>
      <c r="U60" s="18">
        <v>7.3999999999999996E-2</v>
      </c>
      <c r="V60" s="18">
        <v>0.10199999999999999</v>
      </c>
      <c r="W60" s="18">
        <v>0.151</v>
      </c>
      <c r="X60" s="16">
        <v>3.9039999999999998E-2</v>
      </c>
      <c r="Y60" s="18">
        <v>0.11700000000000001</v>
      </c>
      <c r="Z60" s="17">
        <v>0.42</v>
      </c>
      <c r="AA60" s="1"/>
      <c r="AB60" s="16">
        <v>3.8E-3</v>
      </c>
      <c r="AC60" s="15">
        <v>0</v>
      </c>
      <c r="AD60" s="1"/>
      <c r="AE60" s="14">
        <v>39.49</v>
      </c>
      <c r="AG60" s="25">
        <f t="shared" si="1"/>
        <v>32.159999999999997</v>
      </c>
      <c r="AH60" s="26">
        <f t="shared" si="2"/>
        <v>0</v>
      </c>
    </row>
    <row r="61" spans="1:34" x14ac:dyDescent="0.35">
      <c r="A61" t="str">
        <f t="shared" si="0"/>
        <v>Orangeville Hydro LimitedRESIDENTIAL</v>
      </c>
      <c r="B61" s="20" t="s">
        <v>80</v>
      </c>
      <c r="C61" s="20" t="s">
        <v>95</v>
      </c>
      <c r="D61" s="15">
        <v>2023</v>
      </c>
      <c r="E61" s="15">
        <v>600</v>
      </c>
      <c r="F61" s="18">
        <v>8.6999999999999994E-2</v>
      </c>
      <c r="G61" s="18">
        <v>0.10299999999999999</v>
      </c>
      <c r="H61" s="17">
        <v>29.66</v>
      </c>
      <c r="I61" s="16">
        <v>8.3000000000000001E-3</v>
      </c>
      <c r="J61" s="1"/>
      <c r="K61" s="16">
        <v>9.5999999999999992E-3</v>
      </c>
      <c r="L61" s="16">
        <v>6.0000000000000001E-3</v>
      </c>
      <c r="M61" s="16">
        <v>4.4999999999999997E-3</v>
      </c>
      <c r="N61" s="19">
        <v>6.9999999999999999E-4</v>
      </c>
      <c r="O61" s="17">
        <v>0.25</v>
      </c>
      <c r="P61" s="16">
        <v>1.0481</v>
      </c>
      <c r="Q61" s="17">
        <v>0.13</v>
      </c>
      <c r="R61" s="17">
        <v>0.63</v>
      </c>
      <c r="S61" s="17">
        <v>0.18</v>
      </c>
      <c r="T61" s="17">
        <v>0.19</v>
      </c>
      <c r="U61" s="18">
        <v>7.3999999999999996E-2</v>
      </c>
      <c r="V61" s="18">
        <v>0.10199999999999999</v>
      </c>
      <c r="W61" s="18">
        <v>0.151</v>
      </c>
      <c r="X61" s="16">
        <v>3.9039999999999998E-2</v>
      </c>
      <c r="Y61" s="18">
        <v>0.11700000000000001</v>
      </c>
      <c r="Z61" s="17">
        <v>0.5</v>
      </c>
      <c r="AA61" s="1"/>
      <c r="AB61" s="16">
        <v>8.3000000000000001E-3</v>
      </c>
      <c r="AC61" s="15">
        <v>0</v>
      </c>
      <c r="AD61" s="1"/>
      <c r="AE61" s="14">
        <v>39.49</v>
      </c>
      <c r="AG61" s="25">
        <f t="shared" si="1"/>
        <v>29.16</v>
      </c>
      <c r="AH61" s="26">
        <f t="shared" si="2"/>
        <v>0</v>
      </c>
    </row>
    <row r="62" spans="1:34" x14ac:dyDescent="0.35">
      <c r="A62" t="str">
        <f t="shared" si="0"/>
        <v>Oshawa PUC Networks Inc.RESIDENTIAL</v>
      </c>
      <c r="B62" s="20" t="s">
        <v>81</v>
      </c>
      <c r="C62" s="20" t="s">
        <v>95</v>
      </c>
      <c r="D62" s="15">
        <v>2023</v>
      </c>
      <c r="E62" s="15">
        <v>600</v>
      </c>
      <c r="F62" s="18">
        <v>8.6999999999999994E-2</v>
      </c>
      <c r="G62" s="18">
        <v>0.10299999999999999</v>
      </c>
      <c r="H62" s="17">
        <v>27.94</v>
      </c>
      <c r="I62" s="16">
        <v>-8.5000000000000006E-3</v>
      </c>
      <c r="J62" s="1">
        <v>-1.2999999999999999E-3</v>
      </c>
      <c r="K62" s="16">
        <v>1.12E-2</v>
      </c>
      <c r="L62" s="16">
        <v>8.6E-3</v>
      </c>
      <c r="M62" s="16">
        <v>4.4999999999999997E-3</v>
      </c>
      <c r="N62" s="19">
        <v>6.9999999999999999E-4</v>
      </c>
      <c r="O62" s="17">
        <v>0.25</v>
      </c>
      <c r="P62" s="16">
        <v>1.0431999999999999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7.3999999999999996E-2</v>
      </c>
      <c r="V62" s="18">
        <v>0.10199999999999999</v>
      </c>
      <c r="W62" s="18">
        <v>0.151</v>
      </c>
      <c r="X62" s="16">
        <v>3.9039999999999998E-2</v>
      </c>
      <c r="Y62" s="18">
        <v>0.11700000000000001</v>
      </c>
      <c r="Z62" s="17">
        <v>0.42</v>
      </c>
      <c r="AA62" s="1"/>
      <c r="AB62" s="16">
        <v>-8.5000000000000006E-3</v>
      </c>
      <c r="AC62" s="15">
        <v>0</v>
      </c>
      <c r="AD62" s="1"/>
      <c r="AE62" s="14">
        <v>39.49</v>
      </c>
      <c r="AG62" s="25">
        <f t="shared" si="1"/>
        <v>27.52</v>
      </c>
      <c r="AH62" s="26">
        <f t="shared" si="2"/>
        <v>0</v>
      </c>
    </row>
    <row r="63" spans="1:34" ht="21" x14ac:dyDescent="0.35">
      <c r="A63" t="str">
        <f t="shared" si="0"/>
        <v>Ottawa River Power CorporationRESIDENTIAL</v>
      </c>
      <c r="B63" s="20" t="s">
        <v>82</v>
      </c>
      <c r="C63" s="20" t="s">
        <v>95</v>
      </c>
      <c r="D63" s="15">
        <v>2023</v>
      </c>
      <c r="E63" s="15">
        <v>600</v>
      </c>
      <c r="F63" s="18">
        <v>8.6999999999999994E-2</v>
      </c>
      <c r="G63" s="18">
        <v>0.10299999999999999</v>
      </c>
      <c r="H63" s="17">
        <v>26.9</v>
      </c>
      <c r="I63" s="16">
        <v>5.7000000000000002E-3</v>
      </c>
      <c r="J63" s="1">
        <v>-3.5000000000000001E-3</v>
      </c>
      <c r="K63" s="16">
        <v>8.6E-3</v>
      </c>
      <c r="L63" s="16">
        <v>6.6E-3</v>
      </c>
      <c r="M63" s="16">
        <v>4.4999999999999997E-3</v>
      </c>
      <c r="N63" s="19">
        <v>6.9999999999999999E-4</v>
      </c>
      <c r="O63" s="17">
        <v>0.25</v>
      </c>
      <c r="P63" s="16">
        <v>1.0409999999999999</v>
      </c>
      <c r="Q63" s="17">
        <v>0.13</v>
      </c>
      <c r="R63" s="17">
        <v>0.63</v>
      </c>
      <c r="S63" s="17">
        <v>0.18</v>
      </c>
      <c r="T63" s="17">
        <v>0.19</v>
      </c>
      <c r="U63" s="18">
        <v>7.3999999999999996E-2</v>
      </c>
      <c r="V63" s="18">
        <v>0.10199999999999999</v>
      </c>
      <c r="W63" s="18">
        <v>0.151</v>
      </c>
      <c r="X63" s="16">
        <v>3.9039999999999998E-2</v>
      </c>
      <c r="Y63" s="18">
        <v>0.11700000000000001</v>
      </c>
      <c r="Z63" s="17">
        <v>0.42</v>
      </c>
      <c r="AA63" s="1"/>
      <c r="AB63" s="16">
        <v>5.7000000000000002E-3</v>
      </c>
      <c r="AC63" s="15">
        <v>0</v>
      </c>
      <c r="AD63" s="1"/>
      <c r="AE63" s="14">
        <v>39.49</v>
      </c>
      <c r="AG63" s="25">
        <f t="shared" si="1"/>
        <v>26.479999999999997</v>
      </c>
      <c r="AH63" s="26">
        <f t="shared" si="2"/>
        <v>0</v>
      </c>
    </row>
    <row r="64" spans="1:34" x14ac:dyDescent="0.35">
      <c r="A64" t="str">
        <f t="shared" si="0"/>
        <v>PUC Distribution Inc.RESIDENTIAL</v>
      </c>
      <c r="B64" s="20" t="s">
        <v>83</v>
      </c>
      <c r="C64" s="20" t="s">
        <v>95</v>
      </c>
      <c r="D64" s="15">
        <v>2023</v>
      </c>
      <c r="E64" s="15">
        <v>600</v>
      </c>
      <c r="F64" s="18">
        <v>8.6999999999999994E-2</v>
      </c>
      <c r="G64" s="18">
        <v>0.10299999999999999</v>
      </c>
      <c r="H64" s="17">
        <v>39.82</v>
      </c>
      <c r="I64" s="16">
        <v>-1E-4</v>
      </c>
      <c r="J64" s="16">
        <v>-4.0000000000000002E-4</v>
      </c>
      <c r="K64" s="16">
        <v>9.1999999999999998E-3</v>
      </c>
      <c r="L64" s="1"/>
      <c r="M64" s="16">
        <v>4.4999999999999997E-3</v>
      </c>
      <c r="N64" s="19">
        <v>6.9999999999999999E-4</v>
      </c>
      <c r="O64" s="17">
        <v>0.25</v>
      </c>
      <c r="P64" s="16">
        <v>1.0462</v>
      </c>
      <c r="Q64" s="17">
        <v>0.13</v>
      </c>
      <c r="R64" s="17">
        <v>0.63</v>
      </c>
      <c r="S64" s="17">
        <v>0.18</v>
      </c>
      <c r="T64" s="17">
        <v>0.19</v>
      </c>
      <c r="U64" s="18">
        <v>7.3999999999999996E-2</v>
      </c>
      <c r="V64" s="18">
        <v>0.10199999999999999</v>
      </c>
      <c r="W64" s="18">
        <v>0.151</v>
      </c>
      <c r="X64" s="16">
        <v>3.9039999999999998E-2</v>
      </c>
      <c r="Y64" s="18">
        <v>0.11700000000000001</v>
      </c>
      <c r="Z64" s="17">
        <v>1.47</v>
      </c>
      <c r="AA64" s="1"/>
      <c r="AB64" s="16">
        <v>-1E-4</v>
      </c>
      <c r="AC64" s="15">
        <v>0</v>
      </c>
      <c r="AD64" s="1"/>
      <c r="AE64" s="14">
        <v>39.49</v>
      </c>
      <c r="AG64" s="25">
        <f t="shared" si="1"/>
        <v>38.35</v>
      </c>
      <c r="AH64" s="26">
        <f t="shared" si="2"/>
        <v>0</v>
      </c>
    </row>
    <row r="65" spans="1:34" x14ac:dyDescent="0.35">
      <c r="A65" t="str">
        <f t="shared" si="0"/>
        <v>Renfrew Hydro Inc.RESIDENTIAL</v>
      </c>
      <c r="B65" s="20" t="s">
        <v>84</v>
      </c>
      <c r="C65" s="20" t="s">
        <v>95</v>
      </c>
      <c r="D65" s="15">
        <v>2023</v>
      </c>
      <c r="E65" s="15">
        <v>600</v>
      </c>
      <c r="F65" s="18">
        <v>8.6999999999999994E-2</v>
      </c>
      <c r="G65" s="18">
        <v>0.10299999999999999</v>
      </c>
      <c r="H65" s="17">
        <v>28.35</v>
      </c>
      <c r="I65" s="16">
        <v>1.9E-3</v>
      </c>
      <c r="J65" s="1">
        <v>-3.8999999999999998E-3</v>
      </c>
      <c r="K65" s="16">
        <v>7.7999999999999996E-3</v>
      </c>
      <c r="L65" s="16">
        <v>4.7999999999999996E-3</v>
      </c>
      <c r="M65" s="16">
        <v>4.4999999999999997E-3</v>
      </c>
      <c r="N65" s="19">
        <v>6.9999999999999999E-4</v>
      </c>
      <c r="O65" s="17">
        <v>0.25</v>
      </c>
      <c r="P65" s="16">
        <v>1.081</v>
      </c>
      <c r="Q65" s="17">
        <v>0.13</v>
      </c>
      <c r="R65" s="17">
        <v>0.63</v>
      </c>
      <c r="S65" s="17">
        <v>0.18</v>
      </c>
      <c r="T65" s="17">
        <v>0.19</v>
      </c>
      <c r="U65" s="18">
        <v>7.3999999999999996E-2</v>
      </c>
      <c r="V65" s="18">
        <v>0.10199999999999999</v>
      </c>
      <c r="W65" s="18">
        <v>0.151</v>
      </c>
      <c r="X65" s="16">
        <v>3.9039999999999998E-2</v>
      </c>
      <c r="Y65" s="18">
        <v>0.11700000000000001</v>
      </c>
      <c r="Z65" s="17">
        <v>0.42</v>
      </c>
      <c r="AA65" s="1"/>
      <c r="AB65" s="16">
        <v>1.9E-3</v>
      </c>
      <c r="AC65" s="15">
        <v>0</v>
      </c>
      <c r="AD65" s="1"/>
      <c r="AE65" s="14">
        <v>39.49</v>
      </c>
      <c r="AG65" s="25">
        <f t="shared" si="1"/>
        <v>27.93</v>
      </c>
      <c r="AH65" s="26">
        <f t="shared" si="2"/>
        <v>0</v>
      </c>
    </row>
    <row r="66" spans="1:34" ht="21" x14ac:dyDescent="0.35">
      <c r="A66" t="str">
        <f t="shared" si="0"/>
        <v>Rideau St. Lawrence Distribution Inc.RESIDENTIAL</v>
      </c>
      <c r="B66" s="20" t="s">
        <v>85</v>
      </c>
      <c r="C66" s="20" t="s">
        <v>95</v>
      </c>
      <c r="D66" s="15">
        <v>2023</v>
      </c>
      <c r="E66" s="15">
        <v>600</v>
      </c>
      <c r="F66" s="18">
        <v>8.6999999999999994E-2</v>
      </c>
      <c r="G66" s="18">
        <v>0.10299999999999999</v>
      </c>
      <c r="H66" s="17">
        <v>34.86</v>
      </c>
      <c r="I66" s="16">
        <v>7.4000000000000003E-3</v>
      </c>
      <c r="J66" s="16">
        <v>1.5E-3</v>
      </c>
      <c r="K66" s="16">
        <v>8.5000000000000006E-3</v>
      </c>
      <c r="L66" s="16">
        <v>6.4999999999999997E-3</v>
      </c>
      <c r="M66" s="16">
        <v>4.4999999999999997E-3</v>
      </c>
      <c r="N66" s="19">
        <v>6.9999999999999999E-4</v>
      </c>
      <c r="O66" s="17">
        <v>0.25</v>
      </c>
      <c r="P66" s="16">
        <v>1.0852999999999999</v>
      </c>
      <c r="Q66" s="17">
        <v>0.13</v>
      </c>
      <c r="R66" s="17">
        <v>0.63</v>
      </c>
      <c r="S66" s="17">
        <v>0.18</v>
      </c>
      <c r="T66" s="17">
        <v>0.19</v>
      </c>
      <c r="U66" s="18">
        <v>7.3999999999999996E-2</v>
      </c>
      <c r="V66" s="18">
        <v>0.10199999999999999</v>
      </c>
      <c r="W66" s="18">
        <v>0.151</v>
      </c>
      <c r="X66" s="16">
        <v>3.9039999999999998E-2</v>
      </c>
      <c r="Y66" s="18">
        <v>0.11700000000000001</v>
      </c>
      <c r="Z66" s="17">
        <v>2.25</v>
      </c>
      <c r="AA66" s="1"/>
      <c r="AB66" s="16">
        <v>7.4000000000000003E-3</v>
      </c>
      <c r="AC66" s="15">
        <v>0</v>
      </c>
      <c r="AD66" s="1"/>
      <c r="AE66" s="14">
        <v>39.49</v>
      </c>
      <c r="AG66" s="25">
        <f t="shared" si="1"/>
        <v>32.61</v>
      </c>
      <c r="AH66" s="26">
        <f t="shared" si="2"/>
        <v>0</v>
      </c>
    </row>
    <row r="67" spans="1:34" x14ac:dyDescent="0.35">
      <c r="A67" t="str">
        <f t="shared" ref="A67:A75" si="3">B67&amp;C67</f>
        <v>Sioux Lookout Hydro Inc.RESIDENTIAL</v>
      </c>
      <c r="B67" s="20" t="s">
        <v>86</v>
      </c>
      <c r="C67" s="20" t="s">
        <v>95</v>
      </c>
      <c r="D67" s="15">
        <v>2023</v>
      </c>
      <c r="E67" s="15">
        <v>600</v>
      </c>
      <c r="F67" s="18">
        <v>8.6999999999999994E-2</v>
      </c>
      <c r="G67" s="18">
        <v>0.10299999999999999</v>
      </c>
      <c r="H67" s="17">
        <v>56.07</v>
      </c>
      <c r="I67" s="16">
        <v>5.1999999999999998E-3</v>
      </c>
      <c r="J67" s="16">
        <v>-3.7000000000000002E-3</v>
      </c>
      <c r="K67" s="16">
        <v>9.7999999999999997E-3</v>
      </c>
      <c r="L67" s="16">
        <v>1.4E-3</v>
      </c>
      <c r="M67" s="16">
        <v>4.4999999999999997E-3</v>
      </c>
      <c r="N67" s="19">
        <v>6.9999999999999999E-4</v>
      </c>
      <c r="O67" s="17">
        <v>0.25</v>
      </c>
      <c r="P67" s="16">
        <v>1.0565</v>
      </c>
      <c r="Q67" s="17">
        <v>0.13</v>
      </c>
      <c r="R67" s="17">
        <v>0.63</v>
      </c>
      <c r="S67" s="17">
        <v>0.18</v>
      </c>
      <c r="T67" s="17">
        <v>0.19</v>
      </c>
      <c r="U67" s="18">
        <v>7.3999999999999996E-2</v>
      </c>
      <c r="V67" s="18">
        <v>0.10199999999999999</v>
      </c>
      <c r="W67" s="18">
        <v>0.151</v>
      </c>
      <c r="X67" s="16">
        <v>3.9039999999999998E-2</v>
      </c>
      <c r="Y67" s="18">
        <v>0.11700000000000001</v>
      </c>
      <c r="Z67" s="17">
        <v>2.91</v>
      </c>
      <c r="AA67" s="1"/>
      <c r="AB67" s="16">
        <v>5.1999999999999998E-3</v>
      </c>
      <c r="AC67" s="15">
        <v>1</v>
      </c>
      <c r="AD67" s="1"/>
      <c r="AE67" s="14">
        <v>39.49</v>
      </c>
      <c r="AG67" s="25">
        <f t="shared" ref="AG67:AG75" si="4">H67-Z67</f>
        <v>53.16</v>
      </c>
      <c r="AH67" s="26">
        <f t="shared" ref="AH67:AH75" si="5">AA67</f>
        <v>0</v>
      </c>
    </row>
    <row r="68" spans="1:34" ht="21" x14ac:dyDescent="0.35">
      <c r="A68" t="str">
        <f t="shared" si="3"/>
        <v>Synergy North Corporation-Kenora Rate ZoneRESIDENTIAL</v>
      </c>
      <c r="B68" s="20" t="s">
        <v>87</v>
      </c>
      <c r="C68" s="20" t="s">
        <v>95</v>
      </c>
      <c r="D68" s="15">
        <v>2023</v>
      </c>
      <c r="E68" s="15">
        <v>600</v>
      </c>
      <c r="F68" s="18">
        <v>8.6999999999999994E-2</v>
      </c>
      <c r="G68" s="18">
        <v>0.10299999999999999</v>
      </c>
      <c r="H68" s="17">
        <v>33.93</v>
      </c>
      <c r="I68" s="16">
        <v>2.5999999999999999E-3</v>
      </c>
      <c r="J68" s="16"/>
      <c r="K68" s="16">
        <v>1.04E-2</v>
      </c>
      <c r="L68" s="16">
        <v>1.9E-3</v>
      </c>
      <c r="M68" s="16">
        <v>4.4999999999999997E-3</v>
      </c>
      <c r="N68" s="19">
        <v>6.9999999999999999E-4</v>
      </c>
      <c r="O68" s="17">
        <v>0.25</v>
      </c>
      <c r="P68" s="16">
        <v>1.0429999999999999</v>
      </c>
      <c r="Q68" s="17">
        <v>0.13</v>
      </c>
      <c r="R68" s="17">
        <v>0.63</v>
      </c>
      <c r="S68" s="17">
        <v>0.18</v>
      </c>
      <c r="T68" s="17">
        <v>0.19</v>
      </c>
      <c r="U68" s="18">
        <v>7.3999999999999996E-2</v>
      </c>
      <c r="V68" s="18">
        <v>0.10199999999999999</v>
      </c>
      <c r="W68" s="18">
        <v>0.151</v>
      </c>
      <c r="X68" s="16">
        <v>3.9039999999999998E-2</v>
      </c>
      <c r="Y68" s="18">
        <v>0.11700000000000001</v>
      </c>
      <c r="Z68" s="17">
        <v>0.42</v>
      </c>
      <c r="AA68" s="1"/>
      <c r="AB68" s="16">
        <v>2.5999999999999999E-3</v>
      </c>
      <c r="AC68" s="15">
        <v>0</v>
      </c>
      <c r="AD68" s="1"/>
      <c r="AE68" s="14">
        <v>39.49</v>
      </c>
      <c r="AG68" s="25">
        <f t="shared" si="4"/>
        <v>33.51</v>
      </c>
      <c r="AH68" s="26">
        <f t="shared" si="5"/>
        <v>0</v>
      </c>
    </row>
    <row r="69" spans="1:34" ht="21" x14ac:dyDescent="0.35">
      <c r="A69" t="str">
        <f t="shared" si="3"/>
        <v>Synergy North Corporation-Thunder Bay Rate ZoneRESIDENTIAL</v>
      </c>
      <c r="B69" s="20" t="s">
        <v>88</v>
      </c>
      <c r="C69" s="20" t="s">
        <v>95</v>
      </c>
      <c r="D69" s="15">
        <v>2023</v>
      </c>
      <c r="E69" s="15">
        <v>600</v>
      </c>
      <c r="F69" s="18">
        <v>8.6999999999999994E-2</v>
      </c>
      <c r="G69" s="18">
        <v>0.10299999999999999</v>
      </c>
      <c r="H69" s="17">
        <v>27.72</v>
      </c>
      <c r="I69" s="16">
        <v>2.0999999999999999E-3</v>
      </c>
      <c r="J69" s="16"/>
      <c r="K69" s="16">
        <v>9.1999999999999998E-3</v>
      </c>
      <c r="L69" s="16">
        <v>6.4999999999999997E-3</v>
      </c>
      <c r="M69" s="16">
        <v>4.4999999999999997E-3</v>
      </c>
      <c r="N69" s="19">
        <v>6.9999999999999999E-4</v>
      </c>
      <c r="O69" s="17">
        <v>0.25</v>
      </c>
      <c r="P69" s="16">
        <v>1.0394000000000001</v>
      </c>
      <c r="Q69" s="17">
        <v>0.13</v>
      </c>
      <c r="R69" s="17">
        <v>0.63</v>
      </c>
      <c r="S69" s="17">
        <v>0.18</v>
      </c>
      <c r="T69" s="17">
        <v>0.19</v>
      </c>
      <c r="U69" s="18">
        <v>7.3999999999999996E-2</v>
      </c>
      <c r="V69" s="18">
        <v>0.10199999999999999</v>
      </c>
      <c r="W69" s="18">
        <v>0.151</v>
      </c>
      <c r="X69" s="16">
        <v>3.9039999999999998E-2</v>
      </c>
      <c r="Y69" s="18">
        <v>0.11700000000000001</v>
      </c>
      <c r="Z69" s="17">
        <v>0.42</v>
      </c>
      <c r="AA69" s="1"/>
      <c r="AB69" s="16">
        <v>2.0999999999999999E-3</v>
      </c>
      <c r="AC69" s="15">
        <v>0</v>
      </c>
      <c r="AD69" s="1"/>
      <c r="AE69" s="14">
        <v>39.49</v>
      </c>
      <c r="AG69" s="25">
        <f t="shared" si="4"/>
        <v>27.299999999999997</v>
      </c>
      <c r="AH69" s="26">
        <f t="shared" si="5"/>
        <v>0</v>
      </c>
    </row>
    <row r="70" spans="1:34" x14ac:dyDescent="0.35">
      <c r="A70" t="str">
        <f t="shared" si="3"/>
        <v>Tillsonburg Hydro Inc.RESIDENTIAL</v>
      </c>
      <c r="B70" s="20" t="s">
        <v>89</v>
      </c>
      <c r="C70" s="20" t="s">
        <v>95</v>
      </c>
      <c r="D70" s="15">
        <v>2023</v>
      </c>
      <c r="E70" s="15">
        <v>600</v>
      </c>
      <c r="F70" s="18">
        <v>8.6999999999999994E-2</v>
      </c>
      <c r="G70" s="18">
        <v>0.10299999999999999</v>
      </c>
      <c r="H70" s="17">
        <v>31.16</v>
      </c>
      <c r="I70" s="16"/>
      <c r="J70" s="16"/>
      <c r="K70" s="16">
        <v>9.9000000000000008E-3</v>
      </c>
      <c r="L70" s="16">
        <v>7.6E-3</v>
      </c>
      <c r="M70" s="16">
        <v>4.4999999999999997E-3</v>
      </c>
      <c r="N70" s="19">
        <v>6.9999999999999999E-4</v>
      </c>
      <c r="O70" s="17">
        <v>0.25</v>
      </c>
      <c r="P70" s="16">
        <v>1.0333000000000001</v>
      </c>
      <c r="Q70" s="17">
        <v>0.13</v>
      </c>
      <c r="R70" s="17">
        <v>0.63</v>
      </c>
      <c r="S70" s="17">
        <v>0.18</v>
      </c>
      <c r="T70" s="17">
        <v>0.19</v>
      </c>
      <c r="U70" s="18">
        <v>7.3999999999999996E-2</v>
      </c>
      <c r="V70" s="18">
        <v>0.10199999999999999</v>
      </c>
      <c r="W70" s="18">
        <v>0.151</v>
      </c>
      <c r="X70" s="16">
        <v>3.9039999999999998E-2</v>
      </c>
      <c r="Y70" s="18">
        <v>0.11700000000000001</v>
      </c>
      <c r="Z70" s="17">
        <v>0.42</v>
      </c>
      <c r="AA70" s="1"/>
      <c r="AB70" s="16">
        <v>0</v>
      </c>
      <c r="AC70" s="15">
        <v>0</v>
      </c>
      <c r="AD70" s="1"/>
      <c r="AE70" s="14">
        <v>39.49</v>
      </c>
      <c r="AG70" s="25">
        <f t="shared" si="4"/>
        <v>30.74</v>
      </c>
      <c r="AH70" s="26">
        <f t="shared" si="5"/>
        <v>0</v>
      </c>
    </row>
    <row r="71" spans="1:34" ht="21" x14ac:dyDescent="0.35">
      <c r="A71" t="str">
        <f t="shared" si="3"/>
        <v>Toronto Hydro-Electric System LimitedRESIDENTIAL</v>
      </c>
      <c r="B71" s="20" t="s">
        <v>90</v>
      </c>
      <c r="C71" s="20" t="s">
        <v>95</v>
      </c>
      <c r="D71" s="15">
        <v>2023</v>
      </c>
      <c r="E71" s="15">
        <v>600</v>
      </c>
      <c r="F71" s="18">
        <v>8.6999999999999994E-2</v>
      </c>
      <c r="G71" s="18">
        <v>0.10299999999999999</v>
      </c>
      <c r="H71" s="17">
        <v>41.11</v>
      </c>
      <c r="I71" s="1">
        <v>3.0400000000000002E-3</v>
      </c>
      <c r="J71" s="1">
        <v>-2.5100000000000001E-3</v>
      </c>
      <c r="K71" s="16">
        <v>1.158E-2</v>
      </c>
      <c r="L71" s="16">
        <v>7.3299999999999997E-3</v>
      </c>
      <c r="M71" s="16">
        <v>4.4999999999999997E-3</v>
      </c>
      <c r="N71" s="19">
        <v>6.9999999999999999E-4</v>
      </c>
      <c r="O71" s="17">
        <v>0.25</v>
      </c>
      <c r="P71" s="16">
        <v>1.0295000000000001</v>
      </c>
      <c r="Q71" s="17">
        <v>0.13</v>
      </c>
      <c r="R71" s="17">
        <v>0.63</v>
      </c>
      <c r="S71" s="17">
        <v>0.18</v>
      </c>
      <c r="T71" s="17">
        <v>0.19</v>
      </c>
      <c r="U71" s="18">
        <v>7.3999999999999996E-2</v>
      </c>
      <c r="V71" s="18">
        <v>0.10199999999999999</v>
      </c>
      <c r="W71" s="18">
        <v>0.151</v>
      </c>
      <c r="X71" s="16">
        <v>3.9039999999999998E-2</v>
      </c>
      <c r="Y71" s="18">
        <v>0.11700000000000001</v>
      </c>
      <c r="Z71" s="17">
        <v>-2.2000000000000002</v>
      </c>
      <c r="AA71" s="1"/>
      <c r="AB71" s="16">
        <v>3.0400000000000002E-3</v>
      </c>
      <c r="AC71" s="15">
        <v>0</v>
      </c>
      <c r="AD71" s="1"/>
      <c r="AE71" s="14">
        <v>39.49</v>
      </c>
      <c r="AG71" s="25">
        <f t="shared" si="4"/>
        <v>43.31</v>
      </c>
      <c r="AH71" s="26">
        <f t="shared" si="5"/>
        <v>0</v>
      </c>
    </row>
    <row r="72" spans="1:34" x14ac:dyDescent="0.35">
      <c r="A72" t="str">
        <f t="shared" si="3"/>
        <v>Wasaga Distribution Inc.RESIDENTIAL</v>
      </c>
      <c r="B72" s="20" t="s">
        <v>91</v>
      </c>
      <c r="C72" s="20" t="s">
        <v>95</v>
      </c>
      <c r="D72" s="15">
        <v>2023</v>
      </c>
      <c r="E72" s="15">
        <v>600</v>
      </c>
      <c r="F72" s="18">
        <v>8.6999999999999994E-2</v>
      </c>
      <c r="G72" s="18">
        <v>0.10299999999999999</v>
      </c>
      <c r="H72" s="17">
        <v>26.05</v>
      </c>
      <c r="I72" s="16">
        <v>8.0000000000000002E-3</v>
      </c>
      <c r="J72" s="16">
        <v>-3.0000000000000001E-3</v>
      </c>
      <c r="K72" s="16">
        <v>1.0200000000000001E-2</v>
      </c>
      <c r="L72" s="16">
        <v>6.7000000000000002E-3</v>
      </c>
      <c r="M72" s="16">
        <v>4.4999999999999997E-3</v>
      </c>
      <c r="N72" s="19">
        <v>6.9999999999999999E-4</v>
      </c>
      <c r="O72" s="17">
        <v>0.25</v>
      </c>
      <c r="P72" s="16">
        <v>1.0802</v>
      </c>
      <c r="Q72" s="17">
        <v>0.13</v>
      </c>
      <c r="R72" s="17">
        <v>0.63</v>
      </c>
      <c r="S72" s="17">
        <v>0.18</v>
      </c>
      <c r="T72" s="17">
        <v>0.19</v>
      </c>
      <c r="U72" s="18">
        <v>7.3999999999999996E-2</v>
      </c>
      <c r="V72" s="18">
        <v>0.10199999999999999</v>
      </c>
      <c r="W72" s="18">
        <v>0.151</v>
      </c>
      <c r="X72" s="16">
        <v>3.9039999999999998E-2</v>
      </c>
      <c r="Y72" s="18">
        <v>0.11700000000000001</v>
      </c>
      <c r="Z72" s="17">
        <v>0.42</v>
      </c>
      <c r="AA72" s="1"/>
      <c r="AB72" s="16">
        <v>8.0000000000000002E-3</v>
      </c>
      <c r="AC72" s="15">
        <v>0</v>
      </c>
      <c r="AD72" s="1"/>
      <c r="AE72" s="14">
        <v>39.49</v>
      </c>
      <c r="AG72" s="25">
        <f t="shared" si="4"/>
        <v>25.63</v>
      </c>
      <c r="AH72" s="26">
        <f t="shared" si="5"/>
        <v>0</v>
      </c>
    </row>
    <row r="73" spans="1:34" ht="21" x14ac:dyDescent="0.35">
      <c r="A73" t="str">
        <f t="shared" si="3"/>
        <v>Welland Hydro-Electric System Corp.RESIDENTIAL</v>
      </c>
      <c r="B73" s="20" t="s">
        <v>92</v>
      </c>
      <c r="C73" s="20" t="s">
        <v>95</v>
      </c>
      <c r="D73" s="15">
        <v>2023</v>
      </c>
      <c r="E73" s="15">
        <v>600</v>
      </c>
      <c r="F73" s="18">
        <v>8.6999999999999994E-2</v>
      </c>
      <c r="G73" s="18">
        <v>0.10299999999999999</v>
      </c>
      <c r="H73" s="17">
        <v>31.29</v>
      </c>
      <c r="I73" s="16">
        <v>1.4E-3</v>
      </c>
      <c r="J73" s="16">
        <v>-3.7000000000000002E-3</v>
      </c>
      <c r="K73" s="16">
        <v>1.15E-2</v>
      </c>
      <c r="L73" s="16">
        <v>8.3000000000000001E-3</v>
      </c>
      <c r="M73" s="16">
        <v>4.4999999999999997E-3</v>
      </c>
      <c r="N73" s="19">
        <v>6.9999999999999999E-4</v>
      </c>
      <c r="O73" s="17">
        <v>0.25</v>
      </c>
      <c r="P73" s="16">
        <v>1.0476000000000001</v>
      </c>
      <c r="Q73" s="17">
        <v>0.13</v>
      </c>
      <c r="R73" s="17">
        <v>0.63</v>
      </c>
      <c r="S73" s="17">
        <v>0.18</v>
      </c>
      <c r="T73" s="17">
        <v>0.19</v>
      </c>
      <c r="U73" s="18">
        <v>7.3999999999999996E-2</v>
      </c>
      <c r="V73" s="18">
        <v>0.10199999999999999</v>
      </c>
      <c r="W73" s="18">
        <v>0.151</v>
      </c>
      <c r="X73" s="16">
        <v>3.9039999999999998E-2</v>
      </c>
      <c r="Y73" s="18">
        <v>0.11700000000000001</v>
      </c>
      <c r="Z73" s="17">
        <v>0.42</v>
      </c>
      <c r="AA73" s="1"/>
      <c r="AB73" s="16">
        <v>1.4E-3</v>
      </c>
      <c r="AC73" s="15">
        <v>0</v>
      </c>
      <c r="AD73" s="1"/>
      <c r="AE73" s="14">
        <v>39.49</v>
      </c>
      <c r="AG73" s="25">
        <f t="shared" si="4"/>
        <v>30.869999999999997</v>
      </c>
      <c r="AH73" s="26">
        <f t="shared" si="5"/>
        <v>0</v>
      </c>
    </row>
    <row r="74" spans="1:34" x14ac:dyDescent="0.35">
      <c r="A74" t="str">
        <f t="shared" si="3"/>
        <v>Wellington North Power Inc.RESIDENTIAL</v>
      </c>
      <c r="B74" s="20" t="s">
        <v>93</v>
      </c>
      <c r="C74" s="20" t="s">
        <v>95</v>
      </c>
      <c r="D74" s="15">
        <v>2023</v>
      </c>
      <c r="E74" s="15">
        <v>600</v>
      </c>
      <c r="F74" s="18">
        <v>8.6999999999999994E-2</v>
      </c>
      <c r="G74" s="18">
        <v>0.10299999999999999</v>
      </c>
      <c r="H74" s="17">
        <v>43.83</v>
      </c>
      <c r="I74" s="16">
        <v>7.9000000000000008E-3</v>
      </c>
      <c r="J74" s="16">
        <v>5.9999999999999995E-4</v>
      </c>
      <c r="K74" s="16">
        <v>9.5999999999999992E-3</v>
      </c>
      <c r="L74" s="16">
        <v>7.6E-3</v>
      </c>
      <c r="M74" s="16">
        <v>4.4999999999999997E-3</v>
      </c>
      <c r="N74" s="19">
        <v>6.9999999999999999E-4</v>
      </c>
      <c r="O74" s="17">
        <v>0.25</v>
      </c>
      <c r="P74" s="16">
        <v>1.0608</v>
      </c>
      <c r="Q74" s="17">
        <v>0.13</v>
      </c>
      <c r="R74" s="17">
        <v>0.63</v>
      </c>
      <c r="S74" s="17">
        <v>0.18</v>
      </c>
      <c r="T74" s="17">
        <v>0.19</v>
      </c>
      <c r="U74" s="18">
        <v>7.3999999999999996E-2</v>
      </c>
      <c r="V74" s="18">
        <v>0.10199999999999999</v>
      </c>
      <c r="W74" s="18">
        <v>0.151</v>
      </c>
      <c r="X74" s="16">
        <v>3.9039999999999998E-2</v>
      </c>
      <c r="Y74" s="18">
        <v>0.11700000000000001</v>
      </c>
      <c r="Z74" s="17">
        <v>0.42</v>
      </c>
      <c r="AA74" s="1"/>
      <c r="AB74" s="16">
        <v>7.9000000000000008E-3</v>
      </c>
      <c r="AC74" s="15">
        <v>0</v>
      </c>
      <c r="AD74" s="1"/>
      <c r="AE74" s="14">
        <v>39.49</v>
      </c>
      <c r="AG74" s="25">
        <f t="shared" si="4"/>
        <v>43.41</v>
      </c>
      <c r="AH74" s="26">
        <f t="shared" si="5"/>
        <v>0</v>
      </c>
    </row>
    <row r="75" spans="1:34" x14ac:dyDescent="0.35">
      <c r="A75" t="str">
        <f t="shared" si="3"/>
        <v>Westario Power Inc.RESIDENTIAL</v>
      </c>
      <c r="B75" s="20" t="s">
        <v>94</v>
      </c>
      <c r="C75" s="20" t="s">
        <v>95</v>
      </c>
      <c r="D75" s="15">
        <v>2023</v>
      </c>
      <c r="E75" s="15">
        <v>600</v>
      </c>
      <c r="F75" s="18">
        <v>8.6999999999999994E-2</v>
      </c>
      <c r="G75" s="18">
        <v>0.10299999999999999</v>
      </c>
      <c r="H75" s="17">
        <v>31.72</v>
      </c>
      <c r="I75" s="16">
        <v>8.0999999999999996E-3</v>
      </c>
      <c r="J75" s="1">
        <v>1.8E-3</v>
      </c>
      <c r="K75" s="16">
        <v>8.6E-3</v>
      </c>
      <c r="L75" s="16">
        <v>5.5999999999999999E-3</v>
      </c>
      <c r="M75" s="16">
        <v>4.4999999999999997E-3</v>
      </c>
      <c r="N75" s="19">
        <v>6.9999999999999999E-4</v>
      </c>
      <c r="O75" s="17">
        <v>0.25</v>
      </c>
      <c r="P75" s="16">
        <v>1.0712999999999999</v>
      </c>
      <c r="Q75" s="17">
        <v>0.13</v>
      </c>
      <c r="R75" s="17">
        <v>0.63</v>
      </c>
      <c r="S75" s="17">
        <v>0.18</v>
      </c>
      <c r="T75" s="17">
        <v>0.19</v>
      </c>
      <c r="U75" s="18">
        <v>7.3999999999999996E-2</v>
      </c>
      <c r="V75" s="18">
        <v>0.10199999999999999</v>
      </c>
      <c r="W75" s="18">
        <v>0.151</v>
      </c>
      <c r="X75" s="16">
        <v>3.9039999999999998E-2</v>
      </c>
      <c r="Y75" s="18">
        <v>0.11700000000000001</v>
      </c>
      <c r="Z75" s="17">
        <v>0.42</v>
      </c>
      <c r="AA75" s="1"/>
      <c r="AB75" s="16">
        <v>8.0999999999999996E-3</v>
      </c>
      <c r="AC75" s="15">
        <v>0</v>
      </c>
      <c r="AD75" s="1"/>
      <c r="AE75" s="14">
        <v>39.49</v>
      </c>
      <c r="AG75" s="25">
        <f t="shared" si="4"/>
        <v>31.299999999999997</v>
      </c>
      <c r="AH75" s="26">
        <f t="shared" si="5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ECB-D960-45A1-BB33-F761F2511DBB}">
  <sheetPr codeName="Sheet2"/>
  <dimension ref="A1:AH78"/>
  <sheetViews>
    <sheetView showGridLines="0" topLeftCell="A63" workbookViewId="0">
      <selection activeCell="A40" sqref="A40"/>
    </sheetView>
  </sheetViews>
  <sheetFormatPr defaultRowHeight="14.5" x14ac:dyDescent="0.35"/>
  <cols>
    <col min="1" max="1" width="57.26953125" customWidth="1"/>
    <col min="2" max="2" width="18.81640625" customWidth="1"/>
    <col min="3" max="3" width="19.81640625" customWidth="1"/>
    <col min="4" max="4" width="5.453125" customWidth="1"/>
    <col min="5" max="5" width="3.81640625" customWidth="1"/>
    <col min="6" max="7" width="5.1796875" customWidth="1"/>
    <col min="8" max="8" width="5.8164062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21" x14ac:dyDescent="0.35">
      <c r="A2" t="str">
        <f>B2&amp;C2</f>
        <v>Alectra Utilities Corporation-Brampton Rate ZoneRESIDENTIAL</v>
      </c>
      <c r="B2" s="20" t="s">
        <v>30</v>
      </c>
      <c r="C2" s="20" t="s">
        <v>95</v>
      </c>
      <c r="D2" s="15">
        <v>2022</v>
      </c>
      <c r="E2" s="15">
        <v>600</v>
      </c>
      <c r="F2" s="18">
        <v>9.8000000000000004E-2</v>
      </c>
      <c r="G2" s="18">
        <v>0.115</v>
      </c>
      <c r="H2" s="17">
        <v>26.82</v>
      </c>
      <c r="I2" s="16">
        <v>-8.9999999999999998E-4</v>
      </c>
      <c r="J2" s="16">
        <v>2.9999999999999997E-4</v>
      </c>
      <c r="K2" s="16">
        <v>9.7999999999999997E-3</v>
      </c>
      <c r="L2" s="16">
        <v>6.7000000000000002E-3</v>
      </c>
      <c r="M2" s="16">
        <v>3.3999999999999998E-3</v>
      </c>
      <c r="N2" s="19">
        <v>5.0000000000000001E-4</v>
      </c>
      <c r="O2" s="17">
        <v>0.25</v>
      </c>
      <c r="P2" s="16">
        <v>1.0341</v>
      </c>
      <c r="Q2" s="17">
        <v>0.13</v>
      </c>
      <c r="R2" s="17">
        <v>0.64</v>
      </c>
      <c r="S2" s="17">
        <v>0.18</v>
      </c>
      <c r="T2" s="17">
        <v>0.18</v>
      </c>
      <c r="U2" s="18">
        <v>8.2000000000000003E-2</v>
      </c>
      <c r="V2" s="18">
        <v>0.113</v>
      </c>
      <c r="W2" s="18">
        <v>0.17</v>
      </c>
      <c r="X2" s="16">
        <v>6.8779999999999994E-2</v>
      </c>
      <c r="Y2" s="18">
        <v>0.17</v>
      </c>
      <c r="Z2" s="17">
        <v>0.88</v>
      </c>
      <c r="AA2" s="1"/>
      <c r="AB2" s="16">
        <v>-8.9999999999999998E-4</v>
      </c>
      <c r="AC2" s="15">
        <v>0</v>
      </c>
      <c r="AD2" s="1"/>
      <c r="AE2" s="14">
        <v>38.08</v>
      </c>
      <c r="AG2" s="25">
        <f>H2-Z2</f>
        <v>25.94</v>
      </c>
      <c r="AH2" s="26">
        <f>AA2</f>
        <v>0</v>
      </c>
    </row>
    <row r="3" spans="1:34" ht="21" x14ac:dyDescent="0.35">
      <c r="A3" t="str">
        <f t="shared" ref="A3:A66" si="0">B3&amp;C3</f>
        <v>Alectra Utilities Corporation-Enersource Rate ZoneRESIDENTIAL</v>
      </c>
      <c r="B3" s="20" t="s">
        <v>32</v>
      </c>
      <c r="C3" s="20" t="s">
        <v>95</v>
      </c>
      <c r="D3" s="15">
        <v>2022</v>
      </c>
      <c r="E3" s="15">
        <v>600</v>
      </c>
      <c r="F3" s="18">
        <v>9.8000000000000004E-2</v>
      </c>
      <c r="G3" s="18">
        <v>0.115</v>
      </c>
      <c r="H3" s="17">
        <v>27.19</v>
      </c>
      <c r="I3" s="16">
        <v>6.9999999999999999E-4</v>
      </c>
      <c r="J3" s="16">
        <v>1.2999999999999999E-3</v>
      </c>
      <c r="K3" s="16">
        <v>9.9000000000000008E-3</v>
      </c>
      <c r="L3" s="16">
        <v>7.6E-3</v>
      </c>
      <c r="M3" s="16">
        <v>3.3999999999999998E-3</v>
      </c>
      <c r="N3" s="19">
        <v>5.0000000000000001E-4</v>
      </c>
      <c r="O3" s="17">
        <v>0.25</v>
      </c>
      <c r="P3" s="16">
        <v>1.036</v>
      </c>
      <c r="Q3" s="17">
        <v>0.13</v>
      </c>
      <c r="R3" s="17">
        <v>0.64</v>
      </c>
      <c r="S3" s="17">
        <v>0.18</v>
      </c>
      <c r="T3" s="17">
        <v>0.18</v>
      </c>
      <c r="U3" s="18">
        <v>8.2000000000000003E-2</v>
      </c>
      <c r="V3" s="18">
        <v>0.113</v>
      </c>
      <c r="W3" s="18">
        <v>0.17</v>
      </c>
      <c r="X3" s="16">
        <v>6.8779999999999994E-2</v>
      </c>
      <c r="Y3" s="18">
        <v>0.17</v>
      </c>
      <c r="Z3" s="17">
        <v>1.31</v>
      </c>
      <c r="AA3" s="1"/>
      <c r="AB3" s="16">
        <v>6.9999999999999999E-4</v>
      </c>
      <c r="AC3" s="15">
        <v>0</v>
      </c>
      <c r="AD3" s="1"/>
      <c r="AE3" s="14">
        <v>38.08</v>
      </c>
      <c r="AG3" s="25">
        <f t="shared" ref="AG3:AG66" si="1">H3-Z3</f>
        <v>25.880000000000003</v>
      </c>
      <c r="AH3" s="26">
        <f t="shared" ref="AH3:AH66" si="2">AA3</f>
        <v>0</v>
      </c>
    </row>
    <row r="4" spans="1:34" ht="21" x14ac:dyDescent="0.35">
      <c r="A4" t="str">
        <f t="shared" si="0"/>
        <v>Alectra Utilities Corporation-Guelph Rate ZoneRESIDENTIAL</v>
      </c>
      <c r="B4" s="20" t="s">
        <v>33</v>
      </c>
      <c r="C4" s="20" t="s">
        <v>95</v>
      </c>
      <c r="D4" s="15">
        <v>2022</v>
      </c>
      <c r="E4" s="15">
        <v>600</v>
      </c>
      <c r="F4" s="18">
        <v>9.8000000000000004E-2</v>
      </c>
      <c r="G4" s="18">
        <v>0.115</v>
      </c>
      <c r="H4" s="17">
        <v>31.44</v>
      </c>
      <c r="I4" s="16">
        <v>2.9999999999999997E-4</v>
      </c>
      <c r="J4" s="16">
        <v>-2.0999999999999999E-3</v>
      </c>
      <c r="K4" s="16">
        <v>8.9999999999999993E-3</v>
      </c>
      <c r="L4" s="16">
        <v>6.7000000000000002E-3</v>
      </c>
      <c r="M4" s="16">
        <v>3.3999999999999998E-3</v>
      </c>
      <c r="N4" s="19">
        <v>5.0000000000000001E-4</v>
      </c>
      <c r="O4" s="17">
        <v>0.25</v>
      </c>
      <c r="P4" s="16">
        <v>1.026</v>
      </c>
      <c r="Q4" s="17">
        <v>0.13</v>
      </c>
      <c r="R4" s="17">
        <v>0.64</v>
      </c>
      <c r="S4" s="17">
        <v>0.18</v>
      </c>
      <c r="T4" s="17">
        <v>0.18</v>
      </c>
      <c r="U4" s="18">
        <v>8.2000000000000003E-2</v>
      </c>
      <c r="V4" s="18">
        <v>0.113</v>
      </c>
      <c r="W4" s="18">
        <v>0.17</v>
      </c>
      <c r="X4" s="16">
        <v>6.8779999999999994E-2</v>
      </c>
      <c r="Y4" s="18">
        <v>0.17</v>
      </c>
      <c r="Z4" s="17">
        <v>0.25</v>
      </c>
      <c r="AA4" s="1"/>
      <c r="AB4" s="16">
        <v>2.9999999999999997E-4</v>
      </c>
      <c r="AC4" s="15">
        <v>0</v>
      </c>
      <c r="AD4" s="1"/>
      <c r="AE4" s="14">
        <v>38.08</v>
      </c>
      <c r="AG4" s="25">
        <f t="shared" si="1"/>
        <v>31.19</v>
      </c>
      <c r="AH4" s="26">
        <f t="shared" si="2"/>
        <v>0</v>
      </c>
    </row>
    <row r="5" spans="1:34" ht="21" x14ac:dyDescent="0.35">
      <c r="A5" t="str">
        <f t="shared" si="0"/>
        <v>Alectra Utilities Corporation-Horizon Utilities Rate ZoneRESIDENTIAL</v>
      </c>
      <c r="B5" s="20" t="s">
        <v>34</v>
      </c>
      <c r="C5" s="20" t="s">
        <v>95</v>
      </c>
      <c r="D5" s="15">
        <v>2022</v>
      </c>
      <c r="E5" s="15">
        <v>600</v>
      </c>
      <c r="F5" s="18">
        <v>9.8000000000000004E-2</v>
      </c>
      <c r="G5" s="18">
        <v>0.115</v>
      </c>
      <c r="H5" s="17">
        <v>28.93</v>
      </c>
      <c r="I5" s="16">
        <v>-7.3999999999999999E-4</v>
      </c>
      <c r="J5" s="16">
        <v>-3.0000000000000001E-3</v>
      </c>
      <c r="K5" s="16">
        <v>9.5999999999999992E-3</v>
      </c>
      <c r="L5" s="16">
        <v>7.0000000000000001E-3</v>
      </c>
      <c r="M5" s="16">
        <v>3.3999999999999998E-3</v>
      </c>
      <c r="N5" s="19">
        <v>5.0000000000000001E-4</v>
      </c>
      <c r="O5" s="17">
        <v>0.25</v>
      </c>
      <c r="P5" s="16">
        <v>1.0379</v>
      </c>
      <c r="Q5" s="17">
        <v>0.13</v>
      </c>
      <c r="R5" s="17">
        <v>0.64</v>
      </c>
      <c r="S5" s="17">
        <v>0.18</v>
      </c>
      <c r="T5" s="17">
        <v>0.18</v>
      </c>
      <c r="U5" s="18">
        <v>8.2000000000000003E-2</v>
      </c>
      <c r="V5" s="18">
        <v>0.113</v>
      </c>
      <c r="W5" s="18">
        <v>0.17</v>
      </c>
      <c r="X5" s="16">
        <v>6.8779999999999994E-2</v>
      </c>
      <c r="Y5" s="18">
        <v>0.17</v>
      </c>
      <c r="Z5" s="17">
        <v>0.43</v>
      </c>
      <c r="AA5" s="1"/>
      <c r="AB5" s="16">
        <v>-7.3999999999999999E-4</v>
      </c>
      <c r="AC5" s="15">
        <v>0</v>
      </c>
      <c r="AD5" s="1"/>
      <c r="AE5" s="14">
        <v>38.08</v>
      </c>
      <c r="AG5" s="25">
        <f t="shared" si="1"/>
        <v>28.5</v>
      </c>
      <c r="AH5" s="26">
        <f t="shared" si="2"/>
        <v>0</v>
      </c>
    </row>
    <row r="6" spans="1:34" ht="21" x14ac:dyDescent="0.35">
      <c r="A6" t="str">
        <f t="shared" si="0"/>
        <v>Alectra Utilities Corporation-PowerStream Rate ZoneRESIDENTIAL</v>
      </c>
      <c r="B6" s="20" t="s">
        <v>35</v>
      </c>
      <c r="C6" s="20" t="s">
        <v>95</v>
      </c>
      <c r="D6" s="15">
        <v>2022</v>
      </c>
      <c r="E6" s="15">
        <v>600</v>
      </c>
      <c r="F6" s="18">
        <v>9.8000000000000004E-2</v>
      </c>
      <c r="G6" s="18">
        <v>0.115</v>
      </c>
      <c r="H6" s="17">
        <v>30.59</v>
      </c>
      <c r="I6" s="16">
        <v>1E-3</v>
      </c>
      <c r="J6" s="16">
        <v>2.0000000000000001E-4</v>
      </c>
      <c r="K6" s="16">
        <v>9.4999999999999998E-3</v>
      </c>
      <c r="L6" s="16">
        <v>3.8E-3</v>
      </c>
      <c r="M6" s="16">
        <v>3.3999999999999998E-3</v>
      </c>
      <c r="N6" s="19">
        <v>5.0000000000000001E-4</v>
      </c>
      <c r="O6" s="17">
        <v>0.25</v>
      </c>
      <c r="P6" s="16">
        <v>1.0368999999999999</v>
      </c>
      <c r="Q6" s="17">
        <v>0.13</v>
      </c>
      <c r="R6" s="17">
        <v>0.64</v>
      </c>
      <c r="S6" s="17">
        <v>0.18</v>
      </c>
      <c r="T6" s="17">
        <v>0.18</v>
      </c>
      <c r="U6" s="18">
        <v>8.2000000000000003E-2</v>
      </c>
      <c r="V6" s="18">
        <v>0.113</v>
      </c>
      <c r="W6" s="18">
        <v>0.17</v>
      </c>
      <c r="X6" s="16">
        <v>6.8779999999999994E-2</v>
      </c>
      <c r="Y6" s="18">
        <v>0.17</v>
      </c>
      <c r="Z6" s="17">
        <v>0.75</v>
      </c>
      <c r="AA6" s="1"/>
      <c r="AB6" s="16">
        <v>1E-3</v>
      </c>
      <c r="AC6" s="15">
        <v>0</v>
      </c>
      <c r="AD6" s="1"/>
      <c r="AE6" s="14">
        <v>38.08</v>
      </c>
      <c r="AG6" s="25">
        <f t="shared" si="1"/>
        <v>29.84</v>
      </c>
      <c r="AH6" s="26">
        <f t="shared" si="2"/>
        <v>0</v>
      </c>
    </row>
    <row r="7" spans="1:34" x14ac:dyDescent="0.35">
      <c r="A7" t="str">
        <f t="shared" si="0"/>
        <v>Algoma Power Inc.RESIDENTIAL R1</v>
      </c>
      <c r="B7" s="20" t="s">
        <v>97</v>
      </c>
      <c r="C7" s="20" t="s">
        <v>98</v>
      </c>
      <c r="D7" s="15">
        <v>2022</v>
      </c>
      <c r="E7" s="15">
        <v>600</v>
      </c>
      <c r="F7" s="18">
        <v>9.8000000000000004E-2</v>
      </c>
      <c r="G7" s="18">
        <v>0.115</v>
      </c>
      <c r="H7" s="17">
        <f>56.77+0.43</f>
        <v>57.2</v>
      </c>
      <c r="I7" s="16">
        <f>0.004+0.0008</f>
        <v>4.8000000000000004E-3</v>
      </c>
      <c r="J7" s="16">
        <v>1.78E-2</v>
      </c>
      <c r="K7" s="16">
        <v>9.1999999999999998E-3</v>
      </c>
      <c r="L7" s="16">
        <v>6.7000000000000002E-3</v>
      </c>
      <c r="M7" s="16">
        <v>3.3999999999999998E-3</v>
      </c>
      <c r="N7" s="19">
        <v>5.0000000000000001E-4</v>
      </c>
      <c r="O7" s="17">
        <v>0.25</v>
      </c>
      <c r="P7" s="16">
        <v>1.0829</v>
      </c>
      <c r="Q7" s="17">
        <v>0.13</v>
      </c>
      <c r="R7" s="17">
        <v>0.64</v>
      </c>
      <c r="S7" s="17">
        <v>0.18</v>
      </c>
      <c r="T7" s="17">
        <v>0.18</v>
      </c>
      <c r="U7" s="18">
        <v>8.2000000000000003E-2</v>
      </c>
      <c r="V7" s="18">
        <v>0.113</v>
      </c>
      <c r="W7" s="18">
        <v>0.17</v>
      </c>
      <c r="X7" s="16">
        <v>6.8779999999999994E-2</v>
      </c>
      <c r="Y7" s="18">
        <v>0.17</v>
      </c>
      <c r="Z7" s="17">
        <v>0.43</v>
      </c>
      <c r="AA7" s="16">
        <v>4.0000000000000001E-3</v>
      </c>
      <c r="AB7" s="16">
        <v>8.0000000000000004E-4</v>
      </c>
      <c r="AC7" s="15">
        <v>1</v>
      </c>
      <c r="AD7" s="1"/>
      <c r="AE7" s="14">
        <v>38.08</v>
      </c>
      <c r="AG7" s="25">
        <f t="shared" si="1"/>
        <v>56.77</v>
      </c>
      <c r="AH7" s="26">
        <f t="shared" si="2"/>
        <v>4.0000000000000001E-3</v>
      </c>
    </row>
    <row r="8" spans="1:34" x14ac:dyDescent="0.35">
      <c r="A8" t="str">
        <f t="shared" si="0"/>
        <v>Algoma Power Inc.SEASONAL CUSTOMERS</v>
      </c>
      <c r="B8" s="20" t="s">
        <v>97</v>
      </c>
      <c r="C8" s="20" t="s">
        <v>114</v>
      </c>
      <c r="D8" s="15">
        <v>2022</v>
      </c>
      <c r="E8" s="15">
        <v>600</v>
      </c>
      <c r="F8" s="18">
        <v>9.8000000000000004E-2</v>
      </c>
      <c r="G8" s="18">
        <v>0.115</v>
      </c>
      <c r="H8" s="17">
        <f>27.01+0.43</f>
        <v>27.44</v>
      </c>
      <c r="I8" s="16">
        <f>0.038+0.0008</f>
        <v>3.8800000000000001E-2</v>
      </c>
      <c r="J8" s="16">
        <v>1.78E-2</v>
      </c>
      <c r="K8" s="16">
        <v>9.1999999999999998E-3</v>
      </c>
      <c r="L8" s="16">
        <v>6.7000000000000002E-3</v>
      </c>
      <c r="M8" s="16">
        <v>3.3999999999999998E-3</v>
      </c>
      <c r="N8" s="19">
        <v>5.0000000000000001E-4</v>
      </c>
      <c r="O8" s="17">
        <v>0.25</v>
      </c>
      <c r="P8" s="16">
        <v>1.0829</v>
      </c>
      <c r="Q8" s="17">
        <v>0.13</v>
      </c>
      <c r="R8" s="17">
        <v>0.64</v>
      </c>
      <c r="S8" s="17">
        <v>0.18</v>
      </c>
      <c r="T8" s="17">
        <v>0.18</v>
      </c>
      <c r="U8" s="18">
        <v>8.2000000000000003E-2</v>
      </c>
      <c r="V8" s="18">
        <v>0.113</v>
      </c>
      <c r="W8" s="18">
        <v>0.17</v>
      </c>
      <c r="X8" s="16">
        <v>6.8779999999999994E-2</v>
      </c>
      <c r="Y8" s="18">
        <v>0.17</v>
      </c>
      <c r="Z8" s="17">
        <v>0.43</v>
      </c>
      <c r="AA8" s="16">
        <v>3.7999999999999999E-2</v>
      </c>
      <c r="AB8" s="16">
        <v>8.0000000000000004E-4</v>
      </c>
      <c r="AC8" s="15">
        <v>0</v>
      </c>
      <c r="AD8" s="1"/>
      <c r="AE8" s="14">
        <v>38.08</v>
      </c>
      <c r="AG8" s="25">
        <f t="shared" si="1"/>
        <v>27.01</v>
      </c>
      <c r="AH8" s="26">
        <f t="shared" si="2"/>
        <v>3.7999999999999999E-2</v>
      </c>
    </row>
    <row r="9" spans="1:34" x14ac:dyDescent="0.35">
      <c r="A9" t="str">
        <f t="shared" si="0"/>
        <v>Atikokan Hydro Inc.RESIDENTIAL</v>
      </c>
      <c r="B9" s="20" t="s">
        <v>36</v>
      </c>
      <c r="C9" s="20" t="s">
        <v>95</v>
      </c>
      <c r="D9" s="15">
        <v>2022</v>
      </c>
      <c r="E9" s="15">
        <v>600</v>
      </c>
      <c r="F9" s="18">
        <v>9.8000000000000004E-2</v>
      </c>
      <c r="G9" s="18">
        <v>0.115</v>
      </c>
      <c r="H9" s="17">
        <v>51.16</v>
      </c>
      <c r="I9" s="16">
        <v>2.9999999999999997E-4</v>
      </c>
      <c r="J9" s="1"/>
      <c r="K9" s="16">
        <v>7.7000000000000002E-3</v>
      </c>
      <c r="L9" s="16">
        <v>5.1000000000000004E-3</v>
      </c>
      <c r="M9" s="16">
        <v>3.3999999999999998E-3</v>
      </c>
      <c r="N9" s="19">
        <v>5.0000000000000001E-4</v>
      </c>
      <c r="O9" s="17">
        <v>0.25</v>
      </c>
      <c r="P9" s="16">
        <v>1.0945</v>
      </c>
      <c r="Q9" s="17">
        <v>0.13</v>
      </c>
      <c r="R9" s="17">
        <v>0.64</v>
      </c>
      <c r="S9" s="17">
        <v>0.18</v>
      </c>
      <c r="T9" s="17">
        <v>0.18</v>
      </c>
      <c r="U9" s="18">
        <v>8.2000000000000003E-2</v>
      </c>
      <c r="V9" s="18">
        <v>0.113</v>
      </c>
      <c r="W9" s="18">
        <v>0.17</v>
      </c>
      <c r="X9" s="16">
        <v>6.8779999999999994E-2</v>
      </c>
      <c r="Y9" s="18">
        <v>0.17</v>
      </c>
      <c r="Z9" s="17">
        <v>0.43</v>
      </c>
      <c r="AA9" s="1"/>
      <c r="AB9" s="16">
        <v>2.9999999999999997E-4</v>
      </c>
      <c r="AC9" s="15">
        <v>1</v>
      </c>
      <c r="AD9" s="1"/>
      <c r="AE9" s="14">
        <v>38.08</v>
      </c>
      <c r="AG9" s="25">
        <f t="shared" si="1"/>
        <v>50.73</v>
      </c>
      <c r="AH9" s="26">
        <f t="shared" si="2"/>
        <v>0</v>
      </c>
    </row>
    <row r="10" spans="1:34" ht="21" x14ac:dyDescent="0.35">
      <c r="A10" t="str">
        <f t="shared" si="0"/>
        <v>Bluewater Power Distribution CorporationRESIDENTIAL</v>
      </c>
      <c r="B10" s="20" t="s">
        <v>37</v>
      </c>
      <c r="C10" s="20" t="s">
        <v>95</v>
      </c>
      <c r="D10" s="15">
        <v>2022</v>
      </c>
      <c r="E10" s="15">
        <v>600</v>
      </c>
      <c r="F10" s="18">
        <v>9.8000000000000004E-2</v>
      </c>
      <c r="G10" s="18">
        <v>0.115</v>
      </c>
      <c r="H10" s="17">
        <v>34.61</v>
      </c>
      <c r="I10" s="16">
        <v>-4.0000000000000002E-4</v>
      </c>
      <c r="J10" s="16">
        <v>4.4000000000000003E-3</v>
      </c>
      <c r="K10" s="16">
        <v>9.1999999999999998E-3</v>
      </c>
      <c r="L10" s="16">
        <v>7.4000000000000003E-3</v>
      </c>
      <c r="M10" s="16">
        <v>3.3999999999999998E-3</v>
      </c>
      <c r="N10" s="19">
        <v>5.0000000000000001E-4</v>
      </c>
      <c r="O10" s="17">
        <v>0.25</v>
      </c>
      <c r="P10" s="16">
        <v>1.0421</v>
      </c>
      <c r="Q10" s="17">
        <v>0.13</v>
      </c>
      <c r="R10" s="17">
        <v>0.64</v>
      </c>
      <c r="S10" s="17">
        <v>0.18</v>
      </c>
      <c r="T10" s="17">
        <v>0.18</v>
      </c>
      <c r="U10" s="18">
        <v>8.2000000000000003E-2</v>
      </c>
      <c r="V10" s="18">
        <v>0.113</v>
      </c>
      <c r="W10" s="18">
        <v>0.17</v>
      </c>
      <c r="X10" s="16">
        <v>6.8779999999999994E-2</v>
      </c>
      <c r="Y10" s="18">
        <v>0.17</v>
      </c>
      <c r="Z10" s="17">
        <v>0.43</v>
      </c>
      <c r="AA10" s="1"/>
      <c r="AB10" s="16">
        <v>-4.0000000000000002E-4</v>
      </c>
      <c r="AC10" s="15">
        <v>0</v>
      </c>
      <c r="AD10" s="1"/>
      <c r="AE10" s="14">
        <v>38.08</v>
      </c>
      <c r="AG10" s="25">
        <f t="shared" si="1"/>
        <v>34.18</v>
      </c>
      <c r="AH10" s="26">
        <f t="shared" si="2"/>
        <v>0</v>
      </c>
    </row>
    <row r="11" spans="1:34" ht="21" x14ac:dyDescent="0.35">
      <c r="A11" t="str">
        <f t="shared" si="0"/>
        <v>GrandBridge Energy Inc.-Brantford Power Rate ZoneRESIDENTIAL</v>
      </c>
      <c r="B11" s="20" t="s">
        <v>262</v>
      </c>
      <c r="C11" s="20" t="s">
        <v>95</v>
      </c>
      <c r="D11" s="15">
        <v>2022</v>
      </c>
      <c r="E11" s="15">
        <v>600</v>
      </c>
      <c r="F11" s="18">
        <v>9.8000000000000004E-2</v>
      </c>
      <c r="G11" s="18">
        <v>0.115</v>
      </c>
      <c r="H11" s="17">
        <v>28.22</v>
      </c>
      <c r="I11" s="16">
        <v>-2.0000000000000001E-4</v>
      </c>
      <c r="J11" s="16">
        <v>1E-4</v>
      </c>
      <c r="K11" s="16">
        <v>1.04E-2</v>
      </c>
      <c r="L11" s="16">
        <v>6.1999999999999998E-3</v>
      </c>
      <c r="M11" s="16">
        <v>3.3999999999999998E-3</v>
      </c>
      <c r="N11" s="19">
        <v>5.0000000000000001E-4</v>
      </c>
      <c r="O11" s="17">
        <v>0.25</v>
      </c>
      <c r="P11" s="16">
        <v>1.0289999999999999</v>
      </c>
      <c r="Q11" s="17">
        <v>0.13</v>
      </c>
      <c r="R11" s="17">
        <v>0.64</v>
      </c>
      <c r="S11" s="17">
        <v>0.18</v>
      </c>
      <c r="T11" s="17">
        <v>0.18</v>
      </c>
      <c r="U11" s="18">
        <v>8.2000000000000003E-2</v>
      </c>
      <c r="V11" s="18">
        <v>0.113</v>
      </c>
      <c r="W11" s="18">
        <v>0.17</v>
      </c>
      <c r="X11" s="16">
        <v>6.8779999999999994E-2</v>
      </c>
      <c r="Y11" s="18">
        <v>0.17</v>
      </c>
      <c r="Z11" s="17">
        <v>0.38</v>
      </c>
      <c r="AA11" s="1"/>
      <c r="AB11" s="16">
        <v>-2.0000000000000001E-4</v>
      </c>
      <c r="AC11" s="15">
        <v>0</v>
      </c>
      <c r="AD11" s="1"/>
      <c r="AE11" s="14">
        <v>38.08</v>
      </c>
      <c r="AG11" s="25">
        <f t="shared" si="1"/>
        <v>27.84</v>
      </c>
      <c r="AH11" s="26">
        <f t="shared" si="2"/>
        <v>0</v>
      </c>
    </row>
    <row r="12" spans="1:34" x14ac:dyDescent="0.35">
      <c r="A12" t="str">
        <f t="shared" si="0"/>
        <v>Burlington Hydro Inc.RESIDENTIAL</v>
      </c>
      <c r="B12" s="20" t="s">
        <v>39</v>
      </c>
      <c r="C12" s="20" t="s">
        <v>95</v>
      </c>
      <c r="D12" s="15">
        <v>2022</v>
      </c>
      <c r="E12" s="15">
        <v>600</v>
      </c>
      <c r="F12" s="18">
        <v>9.8000000000000004E-2</v>
      </c>
      <c r="G12" s="18">
        <v>0.115</v>
      </c>
      <c r="H12" s="17">
        <f>29.12-0.14+0.17+0.57</f>
        <v>29.720000000000002</v>
      </c>
      <c r="I12" s="16">
        <v>5.9999999999999995E-4</v>
      </c>
      <c r="J12" s="16">
        <v>3.3999999999999998E-3</v>
      </c>
      <c r="K12" s="16">
        <v>1.01E-2</v>
      </c>
      <c r="L12" s="16">
        <v>7.9000000000000008E-3</v>
      </c>
      <c r="M12" s="16">
        <v>3.3999999999999998E-3</v>
      </c>
      <c r="N12" s="19">
        <v>5.0000000000000001E-4</v>
      </c>
      <c r="O12" s="17">
        <v>0.25</v>
      </c>
      <c r="P12" s="16">
        <v>1.0382</v>
      </c>
      <c r="Q12" s="17">
        <v>0.13</v>
      </c>
      <c r="R12" s="17">
        <v>0.64</v>
      </c>
      <c r="S12" s="17">
        <v>0.18</v>
      </c>
      <c r="T12" s="17">
        <v>0.18</v>
      </c>
      <c r="U12" s="18">
        <v>8.2000000000000003E-2</v>
      </c>
      <c r="V12" s="18">
        <v>0.113</v>
      </c>
      <c r="W12" s="18">
        <v>0.17</v>
      </c>
      <c r="X12" s="16">
        <v>6.8779999999999994E-2</v>
      </c>
      <c r="Y12" s="18">
        <v>0.17</v>
      </c>
      <c r="Z12" s="17">
        <v>0.6</v>
      </c>
      <c r="AA12" s="1"/>
      <c r="AB12" s="16">
        <v>5.9999999999999995E-4</v>
      </c>
      <c r="AC12" s="15">
        <v>0</v>
      </c>
      <c r="AD12" s="1"/>
      <c r="AE12" s="14">
        <v>38.08</v>
      </c>
      <c r="AG12" s="25">
        <f t="shared" si="1"/>
        <v>29.12</v>
      </c>
      <c r="AH12" s="26">
        <f t="shared" si="2"/>
        <v>0</v>
      </c>
    </row>
    <row r="13" spans="1:34" x14ac:dyDescent="0.35">
      <c r="A13" t="str">
        <f t="shared" si="0"/>
        <v>Canadian Niagara Power Inc.RESIDENTIAL</v>
      </c>
      <c r="B13" s="20" t="s">
        <v>40</v>
      </c>
      <c r="C13" s="20" t="s">
        <v>95</v>
      </c>
      <c r="D13" s="15">
        <v>2022</v>
      </c>
      <c r="E13" s="15">
        <v>600</v>
      </c>
      <c r="F13" s="18">
        <v>9.8000000000000004E-2</v>
      </c>
      <c r="G13" s="18">
        <v>0.115</v>
      </c>
      <c r="H13" s="17">
        <v>36.700000000000003</v>
      </c>
      <c r="I13" s="16">
        <v>-5.9999999999999995E-4</v>
      </c>
      <c r="J13" s="16">
        <v>-1E-4</v>
      </c>
      <c r="K13" s="16">
        <v>9.2999999999999992E-3</v>
      </c>
      <c r="L13" s="16">
        <v>7.1999999999999998E-3</v>
      </c>
      <c r="M13" s="16">
        <v>3.3999999999999998E-3</v>
      </c>
      <c r="N13" s="19">
        <v>5.0000000000000001E-4</v>
      </c>
      <c r="O13" s="17">
        <v>0.25</v>
      </c>
      <c r="P13" s="16">
        <v>1.0524</v>
      </c>
      <c r="Q13" s="17">
        <v>0.13</v>
      </c>
      <c r="R13" s="17">
        <v>0.64</v>
      </c>
      <c r="S13" s="17">
        <v>0.18</v>
      </c>
      <c r="T13" s="17">
        <v>0.18</v>
      </c>
      <c r="U13" s="18">
        <v>8.2000000000000003E-2</v>
      </c>
      <c r="V13" s="18">
        <v>0.113</v>
      </c>
      <c r="W13" s="18">
        <v>0.17</v>
      </c>
      <c r="X13" s="16">
        <v>6.8779999999999994E-2</v>
      </c>
      <c r="Y13" s="18">
        <v>0.17</v>
      </c>
      <c r="Z13" s="17">
        <v>-3.46</v>
      </c>
      <c r="AA13" s="1"/>
      <c r="AB13" s="16">
        <v>-5.9999999999999995E-4</v>
      </c>
      <c r="AC13" s="15">
        <v>0</v>
      </c>
      <c r="AD13" s="1"/>
      <c r="AE13" s="14">
        <v>38.08</v>
      </c>
      <c r="AG13" s="25">
        <f t="shared" si="1"/>
        <v>40.160000000000004</v>
      </c>
      <c r="AH13" s="26">
        <f t="shared" si="2"/>
        <v>0</v>
      </c>
    </row>
    <row r="14" spans="1:34" x14ac:dyDescent="0.35">
      <c r="A14" t="str">
        <f t="shared" si="0"/>
        <v>Centre Wellington Hydro Ltd.RESIDENTIAL</v>
      </c>
      <c r="B14" s="20" t="s">
        <v>41</v>
      </c>
      <c r="C14" s="20" t="s">
        <v>95</v>
      </c>
      <c r="D14" s="15">
        <v>2022</v>
      </c>
      <c r="E14" s="15">
        <v>600</v>
      </c>
      <c r="F14" s="18">
        <v>9.8000000000000004E-2</v>
      </c>
      <c r="G14" s="18">
        <v>0.115</v>
      </c>
      <c r="H14" s="17">
        <v>31.33</v>
      </c>
      <c r="I14" s="16">
        <v>3.8E-3</v>
      </c>
      <c r="J14" s="16">
        <v>2.2000000000000001E-3</v>
      </c>
      <c r="K14" s="16">
        <v>6.8999999999999999E-3</v>
      </c>
      <c r="L14" s="16">
        <v>5.7999999999999996E-3</v>
      </c>
      <c r="M14" s="16">
        <v>3.3999999999999998E-3</v>
      </c>
      <c r="N14" s="19">
        <v>5.0000000000000001E-4</v>
      </c>
      <c r="O14" s="17">
        <v>0.25</v>
      </c>
      <c r="P14" s="16">
        <v>1.0452999999999999</v>
      </c>
      <c r="Q14" s="17">
        <v>0.13</v>
      </c>
      <c r="R14" s="17">
        <v>0.64</v>
      </c>
      <c r="S14" s="17">
        <v>0.18</v>
      </c>
      <c r="T14" s="17">
        <v>0.18</v>
      </c>
      <c r="U14" s="18">
        <v>8.2000000000000003E-2</v>
      </c>
      <c r="V14" s="18">
        <v>0.113</v>
      </c>
      <c r="W14" s="18">
        <v>0.17</v>
      </c>
      <c r="X14" s="16">
        <v>6.8779999999999994E-2</v>
      </c>
      <c r="Y14" s="18">
        <v>0.17</v>
      </c>
      <c r="Z14" s="17">
        <v>0.1</v>
      </c>
      <c r="AA14" s="1"/>
      <c r="AB14" s="16">
        <v>3.8E-3</v>
      </c>
      <c r="AC14" s="15">
        <v>0</v>
      </c>
      <c r="AD14" s="1"/>
      <c r="AE14" s="14">
        <v>38.08</v>
      </c>
      <c r="AG14" s="25">
        <f t="shared" si="1"/>
        <v>31.229999999999997</v>
      </c>
      <c r="AH14" s="26">
        <f t="shared" si="2"/>
        <v>0</v>
      </c>
    </row>
    <row r="15" spans="1:34" ht="21" x14ac:dyDescent="0.35">
      <c r="A15" t="str">
        <f t="shared" si="0"/>
        <v>Chapleau Public Utilities CorporationRESIDENTIAL</v>
      </c>
      <c r="B15" s="20" t="s">
        <v>42</v>
      </c>
      <c r="C15" s="20" t="s">
        <v>95</v>
      </c>
      <c r="D15" s="15">
        <v>2022</v>
      </c>
      <c r="E15" s="15">
        <v>600</v>
      </c>
      <c r="F15" s="18">
        <v>9.8000000000000004E-2</v>
      </c>
      <c r="G15" s="18">
        <v>0.115</v>
      </c>
      <c r="H15" s="17">
        <v>51.44</v>
      </c>
      <c r="I15" s="16">
        <v>6.3E-3</v>
      </c>
      <c r="J15" s="16">
        <v>4.7999999999999996E-3</v>
      </c>
      <c r="K15" s="16">
        <v>9.1000000000000004E-3</v>
      </c>
      <c r="L15" s="16">
        <v>1.6000000000000001E-3</v>
      </c>
      <c r="M15" s="16">
        <v>3.3999999999999998E-3</v>
      </c>
      <c r="N15" s="19">
        <v>5.0000000000000001E-4</v>
      </c>
      <c r="O15" s="17">
        <v>0.25</v>
      </c>
      <c r="P15" s="16">
        <v>1.0705</v>
      </c>
      <c r="Q15" s="17">
        <v>0.13</v>
      </c>
      <c r="R15" s="17">
        <v>0.64</v>
      </c>
      <c r="S15" s="17">
        <v>0.18</v>
      </c>
      <c r="T15" s="17">
        <v>0.18</v>
      </c>
      <c r="U15" s="18">
        <v>8.2000000000000003E-2</v>
      </c>
      <c r="V15" s="18">
        <v>0.113</v>
      </c>
      <c r="W15" s="18">
        <v>0.17</v>
      </c>
      <c r="X15" s="16">
        <v>6.8779999999999994E-2</v>
      </c>
      <c r="Y15" s="18">
        <v>0.17</v>
      </c>
      <c r="Z15" s="17">
        <v>0.43</v>
      </c>
      <c r="AA15" s="16">
        <v>4.0000000000000001E-3</v>
      </c>
      <c r="AB15" s="16">
        <v>2.3E-3</v>
      </c>
      <c r="AC15" s="15">
        <v>1</v>
      </c>
      <c r="AD15" s="1"/>
      <c r="AE15" s="14">
        <v>38.08</v>
      </c>
      <c r="AG15" s="25">
        <f t="shared" si="1"/>
        <v>51.01</v>
      </c>
      <c r="AH15" s="26">
        <f t="shared" si="2"/>
        <v>4.0000000000000001E-3</v>
      </c>
    </row>
    <row r="16" spans="1:34" ht="21" x14ac:dyDescent="0.35">
      <c r="A16" t="str">
        <f t="shared" si="0"/>
        <v>Cooperative Hydro Embrun Inc.RESIDENTIAL</v>
      </c>
      <c r="B16" s="20" t="s">
        <v>43</v>
      </c>
      <c r="C16" s="20" t="s">
        <v>95</v>
      </c>
      <c r="D16" s="15">
        <v>2022</v>
      </c>
      <c r="E16" s="15">
        <v>600</v>
      </c>
      <c r="F16" s="18">
        <v>9.8000000000000004E-2</v>
      </c>
      <c r="G16" s="18">
        <v>0.115</v>
      </c>
      <c r="H16" s="17">
        <v>37.869999999999997</v>
      </c>
      <c r="I16" s="16">
        <v>1.6999999999999999E-3</v>
      </c>
      <c r="J16" s="16">
        <v>5.7000000000000002E-3</v>
      </c>
      <c r="K16" s="16">
        <v>7.7000000000000002E-3</v>
      </c>
      <c r="L16" s="16">
        <v>6.4999999999999997E-3</v>
      </c>
      <c r="M16" s="16">
        <v>3.3999999999999998E-3</v>
      </c>
      <c r="N16" s="19">
        <v>5.0000000000000001E-4</v>
      </c>
      <c r="O16" s="17">
        <v>0.25</v>
      </c>
      <c r="P16" s="16">
        <v>1.0749</v>
      </c>
      <c r="Q16" s="17">
        <v>0.13</v>
      </c>
      <c r="R16" s="17">
        <v>0.64</v>
      </c>
      <c r="S16" s="17">
        <v>0.18</v>
      </c>
      <c r="T16" s="17">
        <v>0.18</v>
      </c>
      <c r="U16" s="18">
        <v>8.2000000000000003E-2</v>
      </c>
      <c r="V16" s="18">
        <v>0.113</v>
      </c>
      <c r="W16" s="18">
        <v>0.17</v>
      </c>
      <c r="X16" s="16">
        <v>6.8779999999999994E-2</v>
      </c>
      <c r="Y16" s="18">
        <v>0.17</v>
      </c>
      <c r="Z16" s="17">
        <v>0.43</v>
      </c>
      <c r="AA16" s="1"/>
      <c r="AB16" s="16">
        <v>1.6999999999999999E-3</v>
      </c>
      <c r="AC16" s="15">
        <v>0</v>
      </c>
      <c r="AD16" s="1"/>
      <c r="AE16" s="14">
        <v>38.08</v>
      </c>
      <c r="AG16" s="25">
        <f t="shared" si="1"/>
        <v>37.44</v>
      </c>
      <c r="AH16" s="26">
        <f t="shared" si="2"/>
        <v>0</v>
      </c>
    </row>
    <row r="17" spans="1:34" x14ac:dyDescent="0.35">
      <c r="A17" t="str">
        <f t="shared" si="0"/>
        <v>E.L.K. Energy Inc.RESIDENTIAL</v>
      </c>
      <c r="B17" s="20" t="s">
        <v>44</v>
      </c>
      <c r="C17" s="20" t="s">
        <v>95</v>
      </c>
      <c r="D17" s="15">
        <v>2022</v>
      </c>
      <c r="E17" s="15">
        <v>600</v>
      </c>
      <c r="F17" s="18">
        <v>9.8000000000000004E-2</v>
      </c>
      <c r="G17" s="18">
        <v>0.115</v>
      </c>
      <c r="H17" s="17">
        <f>18.16-0.16+0.06+0.43-0.89</f>
        <v>17.599999999999998</v>
      </c>
      <c r="I17" s="16">
        <v>2.2000000000000001E-3</v>
      </c>
      <c r="J17" s="16">
        <v>-5.3E-3</v>
      </c>
      <c r="K17" s="16">
        <v>1.01E-2</v>
      </c>
      <c r="L17" s="16">
        <v>6.6E-3</v>
      </c>
      <c r="M17" s="16">
        <v>3.3999999999999998E-3</v>
      </c>
      <c r="N17" s="19">
        <v>5.0000000000000001E-4</v>
      </c>
      <c r="O17" s="17">
        <v>0.25</v>
      </c>
      <c r="P17" s="16">
        <v>1.0417000000000001</v>
      </c>
      <c r="Q17" s="17">
        <v>0.13</v>
      </c>
      <c r="R17" s="17">
        <v>0.64</v>
      </c>
      <c r="S17" s="17">
        <v>0.18</v>
      </c>
      <c r="T17" s="17">
        <v>0.18</v>
      </c>
      <c r="U17" s="18">
        <v>8.2000000000000003E-2</v>
      </c>
      <c r="V17" s="18">
        <v>0.113</v>
      </c>
      <c r="W17" s="18">
        <v>0.17</v>
      </c>
      <c r="X17" s="16">
        <v>6.8779999999999994E-2</v>
      </c>
      <c r="Y17" s="18">
        <v>0.17</v>
      </c>
      <c r="Z17" s="17">
        <v>-0.56000000000000005</v>
      </c>
      <c r="AA17" s="1"/>
      <c r="AB17" s="16">
        <v>2.2000000000000001E-3</v>
      </c>
      <c r="AC17" s="15">
        <v>0</v>
      </c>
      <c r="AD17" s="1"/>
      <c r="AE17" s="14">
        <v>38.08</v>
      </c>
      <c r="AG17" s="25">
        <f t="shared" si="1"/>
        <v>18.159999999999997</v>
      </c>
      <c r="AH17" s="26">
        <f t="shared" si="2"/>
        <v>0</v>
      </c>
    </row>
    <row r="18" spans="1:34" x14ac:dyDescent="0.35">
      <c r="A18" t="str">
        <f t="shared" si="0"/>
        <v>ENWIN Utilities Ltd.RESIDENTIAL</v>
      </c>
      <c r="B18" s="20" t="s">
        <v>45</v>
      </c>
      <c r="C18" s="20" t="s">
        <v>95</v>
      </c>
      <c r="D18" s="15">
        <v>2022</v>
      </c>
      <c r="E18" s="15">
        <v>600</v>
      </c>
      <c r="F18" s="18">
        <v>9.8000000000000004E-2</v>
      </c>
      <c r="G18" s="18">
        <v>0.115</v>
      </c>
      <c r="H18" s="17">
        <v>26.34</v>
      </c>
      <c r="I18" s="16">
        <v>-4.0000000000000002E-4</v>
      </c>
      <c r="J18" s="16">
        <v>-8.9999999999999998E-4</v>
      </c>
      <c r="K18" s="16">
        <v>1.0500000000000001E-2</v>
      </c>
      <c r="L18" s="16">
        <v>6.1000000000000004E-3</v>
      </c>
      <c r="M18" s="16">
        <v>3.3999999999999998E-3</v>
      </c>
      <c r="N18" s="19">
        <v>5.0000000000000001E-4</v>
      </c>
      <c r="O18" s="17">
        <v>0.25</v>
      </c>
      <c r="P18" s="16">
        <v>1.0310999999999999</v>
      </c>
      <c r="Q18" s="17">
        <v>0.13</v>
      </c>
      <c r="R18" s="17">
        <v>0.64</v>
      </c>
      <c r="S18" s="17">
        <v>0.18</v>
      </c>
      <c r="T18" s="17">
        <v>0.18</v>
      </c>
      <c r="U18" s="18">
        <v>8.2000000000000003E-2</v>
      </c>
      <c r="V18" s="18">
        <v>0.113</v>
      </c>
      <c r="W18" s="18">
        <v>0.17</v>
      </c>
      <c r="X18" s="16">
        <v>6.8779999999999994E-2</v>
      </c>
      <c r="Y18" s="18">
        <v>0.17</v>
      </c>
      <c r="Z18" s="17">
        <v>-1.21</v>
      </c>
      <c r="AA18" s="1"/>
      <c r="AB18" s="16">
        <v>-4.0000000000000002E-4</v>
      </c>
      <c r="AC18" s="15">
        <v>0</v>
      </c>
      <c r="AD18" s="1"/>
      <c r="AE18" s="14">
        <v>38.08</v>
      </c>
      <c r="AG18" s="25">
        <f t="shared" si="1"/>
        <v>27.55</v>
      </c>
      <c r="AH18" s="26">
        <f t="shared" si="2"/>
        <v>0</v>
      </c>
    </row>
    <row r="19" spans="1:34" ht="21" x14ac:dyDescent="0.35">
      <c r="A19" t="str">
        <f t="shared" si="0"/>
        <v>EPCOR Electricity Distribution Ontario Inc.RESIDENTIAL</v>
      </c>
      <c r="B19" s="20" t="s">
        <v>46</v>
      </c>
      <c r="C19" s="20" t="s">
        <v>95</v>
      </c>
      <c r="D19" s="15">
        <v>2022</v>
      </c>
      <c r="E19" s="15">
        <v>600</v>
      </c>
      <c r="F19" s="18">
        <v>9.8000000000000004E-2</v>
      </c>
      <c r="G19" s="18">
        <v>0.115</v>
      </c>
      <c r="H19" s="17">
        <v>27.52</v>
      </c>
      <c r="I19" s="16">
        <v>6.4000000000000003E-3</v>
      </c>
      <c r="J19" s="16">
        <v>1.5E-3</v>
      </c>
      <c r="K19" s="16">
        <v>9.1000000000000004E-3</v>
      </c>
      <c r="L19" s="16">
        <v>5.1000000000000004E-3</v>
      </c>
      <c r="M19" s="16">
        <v>3.3999999999999998E-3</v>
      </c>
      <c r="N19" s="19">
        <v>5.0000000000000001E-4</v>
      </c>
      <c r="O19" s="17">
        <v>0.25</v>
      </c>
      <c r="P19" s="16">
        <v>1.071</v>
      </c>
      <c r="Q19" s="17">
        <v>0.13</v>
      </c>
      <c r="R19" s="17">
        <v>0.64</v>
      </c>
      <c r="S19" s="17">
        <v>0.18</v>
      </c>
      <c r="T19" s="17">
        <v>0.18</v>
      </c>
      <c r="U19" s="18">
        <v>8.2000000000000003E-2</v>
      </c>
      <c r="V19" s="18">
        <v>0.113</v>
      </c>
      <c r="W19" s="18">
        <v>0.17</v>
      </c>
      <c r="X19" s="16">
        <v>6.8779999999999994E-2</v>
      </c>
      <c r="Y19" s="18">
        <v>0.17</v>
      </c>
      <c r="Z19" s="17">
        <v>0.28000000000000003</v>
      </c>
      <c r="AA19" s="1"/>
      <c r="AB19" s="16">
        <v>6.4000000000000003E-3</v>
      </c>
      <c r="AC19" s="15">
        <v>0</v>
      </c>
      <c r="AD19" s="1"/>
      <c r="AE19" s="14">
        <v>38.08</v>
      </c>
      <c r="AG19" s="25">
        <f t="shared" si="1"/>
        <v>27.24</v>
      </c>
      <c r="AH19" s="26">
        <f t="shared" si="2"/>
        <v>0</v>
      </c>
    </row>
    <row r="20" spans="1:34" ht="21" x14ac:dyDescent="0.35">
      <c r="A20" t="str">
        <f t="shared" si="0"/>
        <v>ERTH Power Corporation-Goderich Rate ZoneRESIDENTIAL</v>
      </c>
      <c r="B20" s="20" t="s">
        <v>113</v>
      </c>
      <c r="C20" s="20" t="s">
        <v>95</v>
      </c>
      <c r="D20" s="15">
        <v>2022</v>
      </c>
      <c r="E20" s="15">
        <v>600</v>
      </c>
      <c r="F20" s="18">
        <v>9.8000000000000004E-2</v>
      </c>
      <c r="G20" s="18">
        <v>0.115</v>
      </c>
      <c r="H20" s="17">
        <v>36.119999999999997</v>
      </c>
      <c r="I20" s="16">
        <v>1.1000000000000001E-3</v>
      </c>
      <c r="J20" s="16">
        <v>4.7999999999999996E-3</v>
      </c>
      <c r="K20" s="16">
        <v>8.3999999999999995E-3</v>
      </c>
      <c r="L20" s="16">
        <v>7.1000000000000004E-3</v>
      </c>
      <c r="M20" s="16">
        <v>3.3999999999999998E-3</v>
      </c>
      <c r="N20" s="19">
        <v>5.0000000000000001E-4</v>
      </c>
      <c r="O20" s="17">
        <v>0.25</v>
      </c>
      <c r="P20" s="16">
        <v>1.0467</v>
      </c>
      <c r="Q20" s="17">
        <v>0.13</v>
      </c>
      <c r="R20" s="17">
        <v>0.64</v>
      </c>
      <c r="S20" s="17">
        <v>0.18</v>
      </c>
      <c r="T20" s="17">
        <v>0.18</v>
      </c>
      <c r="U20" s="18">
        <v>8.2000000000000003E-2</v>
      </c>
      <c r="V20" s="18">
        <v>0.113</v>
      </c>
      <c r="W20" s="18">
        <v>0.17</v>
      </c>
      <c r="X20" s="16">
        <v>6.8779999999999994E-2</v>
      </c>
      <c r="Y20" s="18">
        <v>0.17</v>
      </c>
      <c r="Z20" s="17">
        <v>0.55000000000000004</v>
      </c>
      <c r="AA20" s="1"/>
      <c r="AB20" s="16">
        <v>1.1000000000000001E-3</v>
      </c>
      <c r="AC20" s="15">
        <v>0</v>
      </c>
      <c r="AD20" s="1"/>
      <c r="AE20" s="14">
        <v>38.08</v>
      </c>
      <c r="AG20" s="25">
        <f t="shared" si="1"/>
        <v>35.57</v>
      </c>
      <c r="AH20" s="26">
        <f t="shared" si="2"/>
        <v>0</v>
      </c>
    </row>
    <row r="21" spans="1:34" ht="21" x14ac:dyDescent="0.35">
      <c r="A21" t="str">
        <f t="shared" si="0"/>
        <v>ERTH Power Corporation-Main Rate ZoneRESIDENTIAL</v>
      </c>
      <c r="B21" s="20" t="s">
        <v>119</v>
      </c>
      <c r="C21" s="20" t="s">
        <v>95</v>
      </c>
      <c r="D21" s="15">
        <v>2022</v>
      </c>
      <c r="E21" s="15">
        <v>600</v>
      </c>
      <c r="F21" s="18">
        <v>9.8000000000000004E-2</v>
      </c>
      <c r="G21" s="18">
        <v>0.115</v>
      </c>
      <c r="H21" s="17">
        <v>34.08</v>
      </c>
      <c r="I21" s="16">
        <v>3.3999999999999998E-3</v>
      </c>
      <c r="J21" s="1"/>
      <c r="K21" s="16">
        <v>6.8999999999999999E-3</v>
      </c>
      <c r="L21" s="16">
        <v>5.4000000000000003E-3</v>
      </c>
      <c r="M21" s="16">
        <v>3.3999999999999998E-3</v>
      </c>
      <c r="N21" s="19">
        <v>5.0000000000000001E-4</v>
      </c>
      <c r="O21" s="17">
        <v>0.25</v>
      </c>
      <c r="P21" s="16">
        <v>1.0325</v>
      </c>
      <c r="Q21" s="17">
        <v>0.13</v>
      </c>
      <c r="R21" s="17">
        <v>0.64</v>
      </c>
      <c r="S21" s="17">
        <v>0.18</v>
      </c>
      <c r="T21" s="17">
        <v>0.18</v>
      </c>
      <c r="U21" s="18">
        <v>8.2000000000000003E-2</v>
      </c>
      <c r="V21" s="18">
        <v>0.113</v>
      </c>
      <c r="W21" s="18">
        <v>0.17</v>
      </c>
      <c r="X21" s="16">
        <v>6.8779999999999994E-2</v>
      </c>
      <c r="Y21" s="18">
        <v>0.17</v>
      </c>
      <c r="Z21" s="17">
        <v>0.43</v>
      </c>
      <c r="AA21" s="1"/>
      <c r="AB21" s="16">
        <v>3.3999999999999998E-3</v>
      </c>
      <c r="AC21" s="15">
        <v>0</v>
      </c>
      <c r="AD21" s="1"/>
      <c r="AE21" s="14">
        <v>38.08</v>
      </c>
      <c r="AG21" s="25">
        <f t="shared" si="1"/>
        <v>33.65</v>
      </c>
      <c r="AH21" s="26">
        <f t="shared" si="2"/>
        <v>0</v>
      </c>
    </row>
    <row r="22" spans="1:34" ht="21" x14ac:dyDescent="0.35">
      <c r="A22" t="str">
        <f t="shared" si="0"/>
        <v>Elexicon Energy Inc.-Veridian Rate ZoneRESIDENTIAL</v>
      </c>
      <c r="B22" s="20" t="s">
        <v>112</v>
      </c>
      <c r="C22" s="20" t="s">
        <v>95</v>
      </c>
      <c r="D22" s="15">
        <v>2022</v>
      </c>
      <c r="E22" s="15">
        <v>600</v>
      </c>
      <c r="F22" s="18">
        <v>9.8000000000000004E-2</v>
      </c>
      <c r="G22" s="18">
        <v>0.115</v>
      </c>
      <c r="H22" s="17">
        <v>30.6</v>
      </c>
      <c r="I22" s="16">
        <v>4.0000000000000001E-3</v>
      </c>
      <c r="J22" s="16">
        <v>1.1999999999999999E-3</v>
      </c>
      <c r="K22" s="16">
        <v>8.3000000000000001E-3</v>
      </c>
      <c r="L22" s="16">
        <v>5.5999999999999999E-3</v>
      </c>
      <c r="M22" s="16">
        <v>3.3999999999999998E-3</v>
      </c>
      <c r="N22" s="19">
        <v>5.0000000000000001E-4</v>
      </c>
      <c r="O22" s="17">
        <v>0.25</v>
      </c>
      <c r="P22" s="16">
        <v>1.0482</v>
      </c>
      <c r="Q22" s="17">
        <v>0.13</v>
      </c>
      <c r="R22" s="17">
        <v>0.64</v>
      </c>
      <c r="S22" s="17">
        <v>0.18</v>
      </c>
      <c r="T22" s="17">
        <v>0.18</v>
      </c>
      <c r="U22" s="18">
        <v>8.2000000000000003E-2</v>
      </c>
      <c r="V22" s="18">
        <v>0.113</v>
      </c>
      <c r="W22" s="18">
        <v>0.17</v>
      </c>
      <c r="X22" s="16">
        <v>6.8779999999999994E-2</v>
      </c>
      <c r="Y22" s="18">
        <v>0.17</v>
      </c>
      <c r="Z22" s="17">
        <v>2.19</v>
      </c>
      <c r="AA22" s="1"/>
      <c r="AB22" s="16">
        <v>4.0000000000000001E-3</v>
      </c>
      <c r="AC22" s="15">
        <v>0</v>
      </c>
      <c r="AD22" s="1"/>
      <c r="AE22" s="14">
        <v>38.08</v>
      </c>
      <c r="AG22" s="25">
        <f t="shared" si="1"/>
        <v>28.41</v>
      </c>
      <c r="AH22" s="26">
        <f t="shared" si="2"/>
        <v>0</v>
      </c>
    </row>
    <row r="23" spans="1:34" ht="21" x14ac:dyDescent="0.35">
      <c r="A23" t="str">
        <f t="shared" si="0"/>
        <v>Elexicon Energy Inc.-Veridian Rate ZoneSEASONAL RESIDENTIAL</v>
      </c>
      <c r="B23" s="20" t="s">
        <v>112</v>
      </c>
      <c r="C23" s="20" t="s">
        <v>111</v>
      </c>
      <c r="D23" s="15">
        <v>2022</v>
      </c>
      <c r="E23" s="15">
        <v>600</v>
      </c>
      <c r="F23" s="18">
        <v>9.8000000000000004E-2</v>
      </c>
      <c r="G23" s="18">
        <v>0.115</v>
      </c>
      <c r="H23" s="17">
        <v>55.55</v>
      </c>
      <c r="I23" s="16">
        <v>4.1000000000000003E-3</v>
      </c>
      <c r="J23" s="16">
        <v>1.1999999999999999E-3</v>
      </c>
      <c r="K23" s="16">
        <v>8.5000000000000006E-3</v>
      </c>
      <c r="L23" s="16">
        <v>7.1999999999999998E-3</v>
      </c>
      <c r="M23" s="16">
        <v>3.3999999999999998E-3</v>
      </c>
      <c r="N23" s="19">
        <v>5.0000000000000001E-4</v>
      </c>
      <c r="O23" s="17">
        <v>0.25</v>
      </c>
      <c r="P23" s="16">
        <v>1.0482</v>
      </c>
      <c r="Q23" s="17">
        <v>0.13</v>
      </c>
      <c r="R23" s="17">
        <v>0.64</v>
      </c>
      <c r="S23" s="17">
        <v>0.18</v>
      </c>
      <c r="T23" s="17">
        <v>0.18</v>
      </c>
      <c r="U23" s="18">
        <v>8.2000000000000003E-2</v>
      </c>
      <c r="V23" s="18">
        <v>0.113</v>
      </c>
      <c r="W23" s="18">
        <v>0.17</v>
      </c>
      <c r="X23" s="16">
        <v>6.8779999999999994E-2</v>
      </c>
      <c r="Y23" s="18">
        <v>0.17</v>
      </c>
      <c r="Z23" s="17">
        <v>3.65</v>
      </c>
      <c r="AA23" s="1"/>
      <c r="AB23" s="16">
        <v>4.1000000000000003E-3</v>
      </c>
      <c r="AC23" s="15">
        <v>0</v>
      </c>
      <c r="AD23" s="1"/>
      <c r="AE23" s="14">
        <v>38.08</v>
      </c>
      <c r="AG23" s="25">
        <f t="shared" si="1"/>
        <v>51.9</v>
      </c>
      <c r="AH23" s="26">
        <f t="shared" si="2"/>
        <v>0</v>
      </c>
    </row>
    <row r="24" spans="1:34" ht="21" x14ac:dyDescent="0.35">
      <c r="A24" t="str">
        <f t="shared" si="0"/>
        <v>Elexicon Energy Inc.-Whitby Rate ZoneRESIDENTIAL</v>
      </c>
      <c r="B24" s="20" t="s">
        <v>118</v>
      </c>
      <c r="C24" s="20" t="s">
        <v>95</v>
      </c>
      <c r="D24" s="15">
        <v>2022</v>
      </c>
      <c r="E24" s="15">
        <v>600</v>
      </c>
      <c r="F24" s="18">
        <v>9.8000000000000004E-2</v>
      </c>
      <c r="G24" s="18">
        <v>0.115</v>
      </c>
      <c r="H24" s="17">
        <v>33.78</v>
      </c>
      <c r="I24" s="16">
        <v>1E-3</v>
      </c>
      <c r="J24" s="1"/>
      <c r="K24" s="16">
        <v>9.5999999999999992E-3</v>
      </c>
      <c r="L24" s="16">
        <v>7.1999999999999998E-3</v>
      </c>
      <c r="M24" s="16">
        <v>3.3999999999999998E-3</v>
      </c>
      <c r="N24" s="19">
        <v>5.0000000000000001E-4</v>
      </c>
      <c r="O24" s="17">
        <v>0.25</v>
      </c>
      <c r="P24" s="16">
        <v>1.0454000000000001</v>
      </c>
      <c r="Q24" s="17">
        <v>0.13</v>
      </c>
      <c r="R24" s="17">
        <v>0.64</v>
      </c>
      <c r="S24" s="17">
        <v>0.18</v>
      </c>
      <c r="T24" s="17">
        <v>0.18</v>
      </c>
      <c r="U24" s="18">
        <v>8.2000000000000003E-2</v>
      </c>
      <c r="V24" s="18">
        <v>0.113</v>
      </c>
      <c r="W24" s="18">
        <v>0.17</v>
      </c>
      <c r="X24" s="16">
        <v>6.8779999999999994E-2</v>
      </c>
      <c r="Y24" s="18">
        <v>0.17</v>
      </c>
      <c r="Z24" s="17">
        <v>0.37</v>
      </c>
      <c r="AA24" s="1"/>
      <c r="AB24" s="16">
        <v>1E-3</v>
      </c>
      <c r="AC24" s="15">
        <v>0</v>
      </c>
      <c r="AD24" s="1"/>
      <c r="AE24" s="14">
        <v>38.08</v>
      </c>
      <c r="AG24" s="25">
        <f t="shared" si="1"/>
        <v>33.410000000000004</v>
      </c>
      <c r="AH24" s="26">
        <f t="shared" si="2"/>
        <v>0</v>
      </c>
    </row>
    <row r="25" spans="1:34" ht="21" x14ac:dyDescent="0.35">
      <c r="A25" t="str">
        <f t="shared" si="0"/>
        <v>GrandBridge Energy Inc.-Energy+ Rate ZoneRESIDENTIAL</v>
      </c>
      <c r="B25" s="20" t="s">
        <v>263</v>
      </c>
      <c r="C25" s="20" t="s">
        <v>95</v>
      </c>
      <c r="D25" s="15">
        <v>2022</v>
      </c>
      <c r="E25" s="15">
        <v>600</v>
      </c>
      <c r="F25" s="18">
        <v>9.8000000000000004E-2</v>
      </c>
      <c r="G25" s="18">
        <v>0.115</v>
      </c>
      <c r="H25" s="52">
        <v>31.06</v>
      </c>
      <c r="I25" s="53">
        <v>1.6999999999999999E-3</v>
      </c>
      <c r="J25" s="53">
        <v>1.6000000000000001E-3</v>
      </c>
      <c r="K25" s="53">
        <v>8.6999999999999994E-3</v>
      </c>
      <c r="L25" s="53">
        <v>5.1999999999999998E-3</v>
      </c>
      <c r="M25" s="53">
        <v>3.3999999999999998E-3</v>
      </c>
      <c r="N25" s="54">
        <v>5.0000000000000001E-4</v>
      </c>
      <c r="O25" s="52">
        <v>0.25</v>
      </c>
      <c r="P25" s="53">
        <v>1.0306999999999999</v>
      </c>
      <c r="Q25" s="52">
        <v>0.13</v>
      </c>
      <c r="R25" s="52">
        <v>0.64</v>
      </c>
      <c r="S25" s="52">
        <v>0.18</v>
      </c>
      <c r="T25" s="52">
        <v>0.18</v>
      </c>
      <c r="U25" s="55">
        <v>8.2000000000000003E-2</v>
      </c>
      <c r="V25" s="55">
        <v>0.113</v>
      </c>
      <c r="W25" s="55">
        <v>0.17</v>
      </c>
      <c r="X25" s="53">
        <v>6.8779999999999994E-2</v>
      </c>
      <c r="Y25" s="55">
        <v>0.17</v>
      </c>
      <c r="Z25" s="52">
        <v>1.28</v>
      </c>
      <c r="AA25" s="1"/>
      <c r="AB25" s="53">
        <v>1.6999999999999999E-3</v>
      </c>
      <c r="AC25" s="56">
        <v>0</v>
      </c>
      <c r="AD25" s="1"/>
      <c r="AE25" s="57">
        <v>38.08</v>
      </c>
      <c r="AG25" s="25">
        <f t="shared" si="1"/>
        <v>29.779999999999998</v>
      </c>
      <c r="AH25" s="26">
        <f t="shared" si="2"/>
        <v>0</v>
      </c>
    </row>
    <row r="26" spans="1:34" ht="21" x14ac:dyDescent="0.35">
      <c r="A26" t="str">
        <f t="shared" si="0"/>
        <v>Entegrus Powerlines Inc.-For Entegrus-Main Rate ZoneRESIDENTIAL</v>
      </c>
      <c r="B26" s="20" t="s">
        <v>48</v>
      </c>
      <c r="C26" s="20" t="s">
        <v>95</v>
      </c>
      <c r="D26" s="15">
        <v>2022</v>
      </c>
      <c r="E26" s="15">
        <v>600</v>
      </c>
      <c r="F26" s="18">
        <v>9.8000000000000004E-2</v>
      </c>
      <c r="G26" s="18">
        <v>0.115</v>
      </c>
      <c r="H26" s="37">
        <f>26.7+0.57</f>
        <v>27.27</v>
      </c>
      <c r="I26" s="38">
        <v>1.6999999999999999E-3</v>
      </c>
      <c r="J26" s="39"/>
      <c r="K26" s="38">
        <v>8.0999999999999996E-3</v>
      </c>
      <c r="L26" s="38">
        <v>5.8999999999999999E-3</v>
      </c>
      <c r="M26" s="38">
        <v>3.3999999999999998E-3</v>
      </c>
      <c r="N26" s="40">
        <v>5.0000000000000001E-4</v>
      </c>
      <c r="O26" s="37">
        <v>0.25</v>
      </c>
      <c r="P26" s="38">
        <v>1.0431999999999999</v>
      </c>
      <c r="Q26" s="37">
        <v>0.13</v>
      </c>
      <c r="R26" s="37">
        <v>0.64</v>
      </c>
      <c r="S26" s="37">
        <v>0.18</v>
      </c>
      <c r="T26" s="37">
        <v>0.18</v>
      </c>
      <c r="U26" s="41">
        <v>8.2000000000000003E-2</v>
      </c>
      <c r="V26" s="41">
        <v>0.113</v>
      </c>
      <c r="W26" s="41">
        <v>0.17</v>
      </c>
      <c r="X26" s="38">
        <v>6.8779999999999994E-2</v>
      </c>
      <c r="Y26" s="41">
        <v>0.17</v>
      </c>
      <c r="Z26" s="37">
        <v>0.43</v>
      </c>
      <c r="AA26" s="39"/>
      <c r="AB26" s="38">
        <v>1.6999999999999999E-3</v>
      </c>
      <c r="AC26" s="42">
        <v>0</v>
      </c>
      <c r="AD26" s="39"/>
      <c r="AE26" s="43">
        <v>38.08</v>
      </c>
      <c r="AG26" s="25">
        <f t="shared" si="1"/>
        <v>26.84</v>
      </c>
      <c r="AH26" s="26">
        <f t="shared" si="2"/>
        <v>0</v>
      </c>
    </row>
    <row r="27" spans="1:34" ht="31.5" x14ac:dyDescent="0.35">
      <c r="A27" t="str">
        <f t="shared" si="0"/>
        <v>Entegrus Powerlines Inc.-For Former St. Thomas Energy Rate ZoneRESIDENTIAL</v>
      </c>
      <c r="B27" s="20" t="s">
        <v>49</v>
      </c>
      <c r="C27" s="20" t="s">
        <v>95</v>
      </c>
      <c r="D27" s="15">
        <v>2022</v>
      </c>
      <c r="E27" s="15">
        <v>600</v>
      </c>
      <c r="F27" s="18">
        <v>9.8000000000000004E-2</v>
      </c>
      <c r="G27" s="18">
        <v>0.115</v>
      </c>
      <c r="H27" s="37">
        <f>28.7+0.43</f>
        <v>29.13</v>
      </c>
      <c r="I27" s="38">
        <v>-1.1999999999999999E-3</v>
      </c>
      <c r="J27" s="38">
        <v>-2.8E-3</v>
      </c>
      <c r="K27" s="38">
        <v>8.9999999999999993E-3</v>
      </c>
      <c r="L27" s="38">
        <v>6.7999999999999996E-3</v>
      </c>
      <c r="M27" s="38">
        <v>3.3999999999999998E-3</v>
      </c>
      <c r="N27" s="40">
        <v>5.0000000000000001E-4</v>
      </c>
      <c r="O27" s="37">
        <v>0.25</v>
      </c>
      <c r="P27" s="38">
        <v>1.0392999999999999</v>
      </c>
      <c r="Q27" s="37">
        <v>0.13</v>
      </c>
      <c r="R27" s="37">
        <v>0.64</v>
      </c>
      <c r="S27" s="37">
        <v>0.18</v>
      </c>
      <c r="T27" s="37">
        <v>0.18</v>
      </c>
      <c r="U27" s="41">
        <v>8.2000000000000003E-2</v>
      </c>
      <c r="V27" s="41">
        <v>0.113</v>
      </c>
      <c r="W27" s="41">
        <v>0.17</v>
      </c>
      <c r="X27" s="38">
        <v>6.8779999999999994E-2</v>
      </c>
      <c r="Y27" s="41">
        <v>0.17</v>
      </c>
      <c r="Z27" s="37">
        <v>0.43</v>
      </c>
      <c r="AA27" s="39"/>
      <c r="AB27" s="38">
        <v>-1.1999999999999999E-3</v>
      </c>
      <c r="AC27" s="42">
        <v>0</v>
      </c>
      <c r="AD27" s="39"/>
      <c r="AE27" s="43">
        <v>38.08</v>
      </c>
      <c r="AG27" s="25">
        <f t="shared" si="1"/>
        <v>28.7</v>
      </c>
      <c r="AH27" s="26">
        <f t="shared" si="2"/>
        <v>0</v>
      </c>
    </row>
    <row r="28" spans="1:34" ht="21" x14ac:dyDescent="0.35">
      <c r="A28" t="str">
        <f t="shared" si="0"/>
        <v>Espanola Regional Hydro Distribution CorporationRESIDENTIAL</v>
      </c>
      <c r="B28" s="20" t="s">
        <v>50</v>
      </c>
      <c r="C28" s="20" t="s">
        <v>95</v>
      </c>
      <c r="D28" s="15">
        <v>2022</v>
      </c>
      <c r="E28" s="15">
        <v>600</v>
      </c>
      <c r="F28" s="18">
        <v>9.8000000000000004E-2</v>
      </c>
      <c r="G28" s="18">
        <v>0.115</v>
      </c>
      <c r="H28" s="17">
        <v>27.22</v>
      </c>
      <c r="I28" s="16">
        <v>2.6599999999999999E-2</v>
      </c>
      <c r="J28" s="1"/>
      <c r="K28" s="16">
        <v>8.6999999999999994E-3</v>
      </c>
      <c r="L28" s="16">
        <v>5.3E-3</v>
      </c>
      <c r="M28" s="16">
        <v>3.3999999999999998E-3</v>
      </c>
      <c r="N28" s="19">
        <v>5.0000000000000001E-4</v>
      </c>
      <c r="O28" s="17">
        <v>0.25</v>
      </c>
      <c r="P28" s="16">
        <v>1.0672999999999999</v>
      </c>
      <c r="Q28" s="17">
        <v>0.13</v>
      </c>
      <c r="R28" s="17">
        <v>0.64</v>
      </c>
      <c r="S28" s="17">
        <v>0.18</v>
      </c>
      <c r="T28" s="17">
        <v>0.18</v>
      </c>
      <c r="U28" s="18">
        <v>8.2000000000000003E-2</v>
      </c>
      <c r="V28" s="18">
        <v>0.113</v>
      </c>
      <c r="W28" s="18">
        <v>0.17</v>
      </c>
      <c r="X28" s="16">
        <v>6.8779999999999994E-2</v>
      </c>
      <c r="Y28" s="18">
        <v>0.17</v>
      </c>
      <c r="Z28" s="17">
        <v>0.43</v>
      </c>
      <c r="AA28" s="16">
        <v>1.4200000000000001E-2</v>
      </c>
      <c r="AB28" s="16">
        <v>1.24E-2</v>
      </c>
      <c r="AC28" s="15">
        <v>0</v>
      </c>
      <c r="AD28" s="1"/>
      <c r="AE28" s="14">
        <v>38.08</v>
      </c>
      <c r="AG28" s="25">
        <f t="shared" si="1"/>
        <v>26.79</v>
      </c>
      <c r="AH28" s="26">
        <f t="shared" si="2"/>
        <v>1.4200000000000001E-2</v>
      </c>
    </row>
    <row r="29" spans="1:34" x14ac:dyDescent="0.35">
      <c r="A29" t="str">
        <f t="shared" si="0"/>
        <v>Essex Powerlines CorporationRESIDENTIAL</v>
      </c>
      <c r="B29" s="20" t="s">
        <v>51</v>
      </c>
      <c r="C29" s="20" t="s">
        <v>95</v>
      </c>
      <c r="D29" s="15">
        <v>2022</v>
      </c>
      <c r="E29" s="15">
        <v>600</v>
      </c>
      <c r="F29" s="18">
        <v>9.8000000000000004E-2</v>
      </c>
      <c r="G29" s="18">
        <v>0.115</v>
      </c>
      <c r="H29" s="17">
        <v>29.09</v>
      </c>
      <c r="I29" s="16">
        <v>1.32E-2</v>
      </c>
      <c r="J29" s="1"/>
      <c r="K29" s="16">
        <v>8.6999999999999994E-3</v>
      </c>
      <c r="L29" s="16">
        <v>5.3E-3</v>
      </c>
      <c r="M29" s="16">
        <v>3.3999999999999998E-3</v>
      </c>
      <c r="N29" s="19">
        <v>5.0000000000000001E-4</v>
      </c>
      <c r="O29" s="17">
        <v>0.25</v>
      </c>
      <c r="P29" s="16">
        <v>1.0355000000000001</v>
      </c>
      <c r="Q29" s="17">
        <v>0.13</v>
      </c>
      <c r="R29" s="17">
        <v>0.64</v>
      </c>
      <c r="S29" s="17">
        <v>0.18</v>
      </c>
      <c r="T29" s="17">
        <v>0.18</v>
      </c>
      <c r="U29" s="18">
        <v>8.2000000000000003E-2</v>
      </c>
      <c r="V29" s="18">
        <v>0.113</v>
      </c>
      <c r="W29" s="18">
        <v>0.17</v>
      </c>
      <c r="X29" s="16">
        <v>6.8779999999999994E-2</v>
      </c>
      <c r="Y29" s="18">
        <v>0.17</v>
      </c>
      <c r="Z29" s="17">
        <v>0.43</v>
      </c>
      <c r="AA29" s="1"/>
      <c r="AB29" s="16">
        <v>1.32E-2</v>
      </c>
      <c r="AC29" s="15">
        <v>0</v>
      </c>
      <c r="AD29" s="1"/>
      <c r="AE29" s="14">
        <v>38.08</v>
      </c>
      <c r="AG29" s="25">
        <f t="shared" si="1"/>
        <v>28.66</v>
      </c>
      <c r="AH29" s="26">
        <f t="shared" si="2"/>
        <v>0</v>
      </c>
    </row>
    <row r="30" spans="1:34" x14ac:dyDescent="0.35">
      <c r="A30" t="str">
        <f t="shared" si="0"/>
        <v>Festival Hydro Inc.RESIDENTIAL</v>
      </c>
      <c r="B30" s="20" t="s">
        <v>52</v>
      </c>
      <c r="C30" s="20" t="s">
        <v>95</v>
      </c>
      <c r="D30" s="15">
        <v>2022</v>
      </c>
      <c r="E30" s="15">
        <v>600</v>
      </c>
      <c r="F30" s="18">
        <v>9.8000000000000004E-2</v>
      </c>
      <c r="G30" s="18">
        <v>0.115</v>
      </c>
      <c r="H30" s="17">
        <v>30.36</v>
      </c>
      <c r="I30" s="16">
        <v>4.0000000000000002E-4</v>
      </c>
      <c r="J30" s="1"/>
      <c r="K30" s="16">
        <v>8.8000000000000005E-3</v>
      </c>
      <c r="L30" s="16">
        <v>5.0000000000000001E-3</v>
      </c>
      <c r="M30" s="16">
        <v>3.3999999999999998E-3</v>
      </c>
      <c r="N30" s="19">
        <v>5.0000000000000001E-4</v>
      </c>
      <c r="O30" s="17">
        <v>0.25</v>
      </c>
      <c r="P30" s="16">
        <v>1.0290999999999999</v>
      </c>
      <c r="Q30" s="17">
        <v>0.13</v>
      </c>
      <c r="R30" s="17">
        <v>0.64</v>
      </c>
      <c r="S30" s="17">
        <v>0.18</v>
      </c>
      <c r="T30" s="17">
        <v>0.18</v>
      </c>
      <c r="U30" s="18">
        <v>8.2000000000000003E-2</v>
      </c>
      <c r="V30" s="18">
        <v>0.113</v>
      </c>
      <c r="W30" s="18">
        <v>0.17</v>
      </c>
      <c r="X30" s="16">
        <v>6.8779999999999994E-2</v>
      </c>
      <c r="Y30" s="18">
        <v>0.17</v>
      </c>
      <c r="Z30" s="17">
        <v>0.43</v>
      </c>
      <c r="AA30" s="1"/>
      <c r="AB30" s="16">
        <v>4.0000000000000002E-4</v>
      </c>
      <c r="AC30" s="15">
        <v>0</v>
      </c>
      <c r="AD30" s="1"/>
      <c r="AE30" s="14">
        <v>38.08</v>
      </c>
      <c r="AG30" s="25">
        <f t="shared" si="1"/>
        <v>29.93</v>
      </c>
      <c r="AH30" s="26">
        <f t="shared" si="2"/>
        <v>0</v>
      </c>
    </row>
    <row r="31" spans="1:34" ht="21" x14ac:dyDescent="0.35">
      <c r="A31" t="str">
        <f t="shared" si="0"/>
        <v>Fort Frances Power CorporationRESIDENTIAL</v>
      </c>
      <c r="B31" s="20" t="s">
        <v>53</v>
      </c>
      <c r="C31" s="20" t="s">
        <v>95</v>
      </c>
      <c r="D31" s="15">
        <v>2022</v>
      </c>
      <c r="E31" s="15">
        <v>600</v>
      </c>
      <c r="F31" s="18">
        <v>9.8000000000000004E-2</v>
      </c>
      <c r="G31" s="18">
        <v>0.115</v>
      </c>
      <c r="H31" s="17">
        <v>36.44</v>
      </c>
      <c r="I31" s="16">
        <v>-5.9999999999999995E-4</v>
      </c>
      <c r="J31" s="16">
        <v>2.1700000000000001E-2</v>
      </c>
      <c r="K31" s="16">
        <v>9.1999999999999998E-3</v>
      </c>
      <c r="L31" s="16">
        <v>1.8E-3</v>
      </c>
      <c r="M31" s="16">
        <v>3.3999999999999998E-3</v>
      </c>
      <c r="N31" s="19">
        <v>5.0000000000000001E-4</v>
      </c>
      <c r="O31" s="17">
        <v>0.25</v>
      </c>
      <c r="P31" s="16">
        <v>1.0469999999999999</v>
      </c>
      <c r="Q31" s="17">
        <v>0.13</v>
      </c>
      <c r="R31" s="17">
        <v>0.64</v>
      </c>
      <c r="S31" s="17">
        <v>0.18</v>
      </c>
      <c r="T31" s="17">
        <v>0.18</v>
      </c>
      <c r="U31" s="18">
        <v>8.2000000000000003E-2</v>
      </c>
      <c r="V31" s="18">
        <v>0.113</v>
      </c>
      <c r="W31" s="18">
        <v>0.17</v>
      </c>
      <c r="X31" s="16">
        <v>6.8779999999999994E-2</v>
      </c>
      <c r="Y31" s="18">
        <v>0.17</v>
      </c>
      <c r="Z31" s="17">
        <v>0.43</v>
      </c>
      <c r="AA31" s="1"/>
      <c r="AB31" s="16">
        <v>-5.9999999999999995E-4</v>
      </c>
      <c r="AC31" s="15">
        <v>0</v>
      </c>
      <c r="AD31" s="1"/>
      <c r="AE31" s="14">
        <v>38.08</v>
      </c>
      <c r="AG31" s="25">
        <f t="shared" si="1"/>
        <v>36.01</v>
      </c>
      <c r="AH31" s="26">
        <f t="shared" si="2"/>
        <v>0</v>
      </c>
    </row>
    <row r="32" spans="1:34" x14ac:dyDescent="0.35">
      <c r="A32" t="str">
        <f t="shared" si="0"/>
        <v>Greater Sudbury Hydro Inc.RESIDENTIAL</v>
      </c>
      <c r="B32" s="20" t="s">
        <v>54</v>
      </c>
      <c r="C32" s="20" t="s">
        <v>95</v>
      </c>
      <c r="D32" s="15">
        <v>2022</v>
      </c>
      <c r="E32" s="15">
        <v>600</v>
      </c>
      <c r="F32" s="18">
        <v>9.8000000000000004E-2</v>
      </c>
      <c r="G32" s="18">
        <v>0.115</v>
      </c>
      <c r="H32" s="17">
        <v>32.49</v>
      </c>
      <c r="I32" s="16">
        <v>1.2999999999999999E-3</v>
      </c>
      <c r="J32" s="16">
        <v>1.6000000000000001E-3</v>
      </c>
      <c r="K32" s="16">
        <v>8.6999999999999994E-3</v>
      </c>
      <c r="L32" s="16">
        <v>6.1999999999999998E-3</v>
      </c>
      <c r="M32" s="16">
        <v>3.3999999999999998E-3</v>
      </c>
      <c r="N32" s="19">
        <v>5.0000000000000001E-4</v>
      </c>
      <c r="O32" s="17">
        <v>0.25</v>
      </c>
      <c r="P32" s="16">
        <v>1.0477000000000001</v>
      </c>
      <c r="Q32" s="17">
        <v>0.13</v>
      </c>
      <c r="R32" s="17">
        <v>0.64</v>
      </c>
      <c r="S32" s="17">
        <v>0.18</v>
      </c>
      <c r="T32" s="17">
        <v>0.18</v>
      </c>
      <c r="U32" s="18">
        <v>8.2000000000000003E-2</v>
      </c>
      <c r="V32" s="18">
        <v>0.113</v>
      </c>
      <c r="W32" s="18">
        <v>0.17</v>
      </c>
      <c r="X32" s="16">
        <v>6.8779999999999994E-2</v>
      </c>
      <c r="Y32" s="18">
        <v>0.17</v>
      </c>
      <c r="Z32" s="17">
        <v>1.48</v>
      </c>
      <c r="AA32" s="1"/>
      <c r="AB32" s="16">
        <v>1.2999999999999999E-3</v>
      </c>
      <c r="AC32" s="15">
        <v>0</v>
      </c>
      <c r="AD32" s="1"/>
      <c r="AE32" s="14">
        <v>38.08</v>
      </c>
      <c r="AG32" s="25">
        <f t="shared" si="1"/>
        <v>31.01</v>
      </c>
      <c r="AH32" s="26">
        <f t="shared" si="2"/>
        <v>0</v>
      </c>
    </row>
    <row r="33" spans="1:34" x14ac:dyDescent="0.35">
      <c r="A33" t="str">
        <f t="shared" si="0"/>
        <v>Grimsby Power IncorporatedRESIDENTIAL</v>
      </c>
      <c r="B33" s="20" t="s">
        <v>55</v>
      </c>
      <c r="C33" s="20" t="s">
        <v>95</v>
      </c>
      <c r="D33" s="15">
        <v>2022</v>
      </c>
      <c r="E33" s="15">
        <v>600</v>
      </c>
      <c r="F33" s="18">
        <v>9.8000000000000004E-2</v>
      </c>
      <c r="G33" s="18">
        <v>0.115</v>
      </c>
      <c r="H33" s="17">
        <v>29.34</v>
      </c>
      <c r="I33" s="16">
        <v>4.4000000000000003E-3</v>
      </c>
      <c r="J33" s="16">
        <v>4.8999999999999998E-3</v>
      </c>
      <c r="K33" s="16">
        <v>8.8000000000000005E-3</v>
      </c>
      <c r="L33" s="16">
        <v>3.8999999999999998E-3</v>
      </c>
      <c r="M33" s="16">
        <v>3.3999999999999998E-3</v>
      </c>
      <c r="N33" s="19">
        <v>5.0000000000000001E-4</v>
      </c>
      <c r="O33" s="17">
        <v>0.25</v>
      </c>
      <c r="P33" s="16">
        <v>1.0398000000000001</v>
      </c>
      <c r="Q33" s="17">
        <v>0.13</v>
      </c>
      <c r="R33" s="17">
        <v>0.64</v>
      </c>
      <c r="S33" s="17">
        <v>0.18</v>
      </c>
      <c r="T33" s="17">
        <v>0.18</v>
      </c>
      <c r="U33" s="18">
        <v>8.2000000000000003E-2</v>
      </c>
      <c r="V33" s="18">
        <v>0.113</v>
      </c>
      <c r="W33" s="18">
        <v>0.17</v>
      </c>
      <c r="X33" s="16">
        <v>6.8779999999999994E-2</v>
      </c>
      <c r="Y33" s="18">
        <v>0.17</v>
      </c>
      <c r="Z33" s="17">
        <v>-0.74</v>
      </c>
      <c r="AA33" s="1"/>
      <c r="AB33" s="16">
        <v>4.4000000000000003E-3</v>
      </c>
      <c r="AC33" s="15">
        <v>0</v>
      </c>
      <c r="AD33" s="1"/>
      <c r="AE33" s="14">
        <v>38.08</v>
      </c>
      <c r="AG33" s="25">
        <f t="shared" si="1"/>
        <v>30.08</v>
      </c>
      <c r="AH33" s="26">
        <f t="shared" si="2"/>
        <v>0</v>
      </c>
    </row>
    <row r="34" spans="1:34" x14ac:dyDescent="0.35">
      <c r="A34" t="str">
        <f t="shared" si="0"/>
        <v>Halton Hills Hydro Inc.RESIDENTIAL</v>
      </c>
      <c r="B34" s="20" t="s">
        <v>56</v>
      </c>
      <c r="C34" s="20" t="s">
        <v>95</v>
      </c>
      <c r="D34" s="15">
        <v>2022</v>
      </c>
      <c r="E34" s="15">
        <v>600</v>
      </c>
      <c r="F34" s="18">
        <v>9.8000000000000004E-2</v>
      </c>
      <c r="G34" s="18">
        <v>0.115</v>
      </c>
      <c r="H34" s="17">
        <v>40.950000000000003</v>
      </c>
      <c r="I34" s="16">
        <v>5.1999999999999998E-3</v>
      </c>
      <c r="J34" s="16">
        <v>-5.7000000000000002E-3</v>
      </c>
      <c r="K34" s="16">
        <v>9.4000000000000004E-3</v>
      </c>
      <c r="L34" s="16">
        <v>6.4999999999999997E-3</v>
      </c>
      <c r="M34" s="16">
        <v>3.3999999999999998E-3</v>
      </c>
      <c r="N34" s="19">
        <v>5.0000000000000001E-4</v>
      </c>
      <c r="O34" s="17">
        <v>0.25</v>
      </c>
      <c r="P34" s="16">
        <v>1.0355000000000001</v>
      </c>
      <c r="Q34" s="17">
        <v>0.13</v>
      </c>
      <c r="R34" s="17">
        <v>0.64</v>
      </c>
      <c r="S34" s="17">
        <v>0.18</v>
      </c>
      <c r="T34" s="17">
        <v>0.18</v>
      </c>
      <c r="U34" s="18">
        <v>8.2000000000000003E-2</v>
      </c>
      <c r="V34" s="18">
        <v>0.113</v>
      </c>
      <c r="W34" s="18">
        <v>0.17</v>
      </c>
      <c r="X34" s="16">
        <v>6.8779999999999994E-2</v>
      </c>
      <c r="Y34" s="18">
        <v>0.17</v>
      </c>
      <c r="Z34" s="17">
        <v>1.52</v>
      </c>
      <c r="AA34" s="1"/>
      <c r="AB34" s="16">
        <v>5.1999999999999998E-3</v>
      </c>
      <c r="AC34" s="15">
        <v>0</v>
      </c>
      <c r="AD34" s="1"/>
      <c r="AE34" s="14">
        <v>38.08</v>
      </c>
      <c r="AG34" s="25">
        <f t="shared" si="1"/>
        <v>39.43</v>
      </c>
      <c r="AH34" s="26">
        <f t="shared" si="2"/>
        <v>0</v>
      </c>
    </row>
    <row r="35" spans="1:34" ht="21" x14ac:dyDescent="0.35">
      <c r="A35" t="str">
        <f t="shared" si="0"/>
        <v>Hearst Power Distribution Co. Ltd.RESIDENTIAL</v>
      </c>
      <c r="B35" s="20" t="s">
        <v>57</v>
      </c>
      <c r="C35" s="20" t="s">
        <v>95</v>
      </c>
      <c r="D35" s="15">
        <v>2022</v>
      </c>
      <c r="E35" s="15">
        <v>600</v>
      </c>
      <c r="F35" s="18">
        <v>9.8000000000000004E-2</v>
      </c>
      <c r="G35" s="18">
        <v>0.115</v>
      </c>
      <c r="H35" s="17">
        <v>30.33</v>
      </c>
      <c r="I35" s="16">
        <v>1.8E-3</v>
      </c>
      <c r="J35" s="1"/>
      <c r="K35" s="16">
        <v>7.7999999999999996E-3</v>
      </c>
      <c r="L35" s="16">
        <v>6.0000000000000001E-3</v>
      </c>
      <c r="M35" s="16">
        <v>3.3999999999999998E-3</v>
      </c>
      <c r="N35" s="19">
        <v>5.0000000000000001E-4</v>
      </c>
      <c r="O35" s="17">
        <v>0.25</v>
      </c>
      <c r="P35" s="16">
        <v>1.0598000000000001</v>
      </c>
      <c r="Q35" s="17">
        <v>0.13</v>
      </c>
      <c r="R35" s="17">
        <v>0.64</v>
      </c>
      <c r="S35" s="17">
        <v>0.18</v>
      </c>
      <c r="T35" s="17">
        <v>0.18</v>
      </c>
      <c r="U35" s="18">
        <v>8.2000000000000003E-2</v>
      </c>
      <c r="V35" s="18">
        <v>0.113</v>
      </c>
      <c r="W35" s="18">
        <v>0.17</v>
      </c>
      <c r="X35" s="16">
        <v>6.8779999999999994E-2</v>
      </c>
      <c r="Y35" s="18">
        <v>0.17</v>
      </c>
      <c r="Z35" s="17">
        <v>0.89</v>
      </c>
      <c r="AA35" s="1"/>
      <c r="AB35" s="16">
        <v>1.8E-3</v>
      </c>
      <c r="AC35" s="15">
        <v>0</v>
      </c>
      <c r="AD35" s="1"/>
      <c r="AE35" s="14">
        <v>38.08</v>
      </c>
      <c r="AG35" s="25">
        <f t="shared" si="1"/>
        <v>29.439999999999998</v>
      </c>
      <c r="AH35" s="26">
        <f t="shared" si="2"/>
        <v>0</v>
      </c>
    </row>
    <row r="36" spans="1:34" x14ac:dyDescent="0.35">
      <c r="A36" t="str">
        <f t="shared" si="0"/>
        <v>Hydro 2000 Inc.RESIDENTIAL</v>
      </c>
      <c r="B36" s="20" t="s">
        <v>58</v>
      </c>
      <c r="C36" s="20" t="s">
        <v>95</v>
      </c>
      <c r="D36" s="15">
        <v>2022</v>
      </c>
      <c r="E36" s="15">
        <v>600</v>
      </c>
      <c r="F36" s="18">
        <v>9.8000000000000004E-2</v>
      </c>
      <c r="G36" s="18">
        <v>0.115</v>
      </c>
      <c r="H36" s="17">
        <v>34.549999999999997</v>
      </c>
      <c r="I36" s="16">
        <v>1.4800000000000001E-2</v>
      </c>
      <c r="J36" s="16">
        <v>2.0000000000000001E-4</v>
      </c>
      <c r="K36" s="16">
        <v>8.9999999999999993E-3</v>
      </c>
      <c r="L36" s="16">
        <v>6.3E-3</v>
      </c>
      <c r="M36" s="16">
        <v>3.3999999999999998E-3</v>
      </c>
      <c r="N36" s="19">
        <v>5.0000000000000001E-4</v>
      </c>
      <c r="O36" s="17">
        <v>0.25</v>
      </c>
      <c r="P36" s="16">
        <v>1.0771999999999999</v>
      </c>
      <c r="Q36" s="17">
        <v>0.13</v>
      </c>
      <c r="R36" s="17">
        <v>0.64</v>
      </c>
      <c r="S36" s="17">
        <v>0.18</v>
      </c>
      <c r="T36" s="17">
        <v>0.18</v>
      </c>
      <c r="U36" s="18">
        <v>8.2000000000000003E-2</v>
      </c>
      <c r="V36" s="18">
        <v>0.113</v>
      </c>
      <c r="W36" s="18">
        <v>0.17</v>
      </c>
      <c r="X36" s="16">
        <v>6.8779999999999994E-2</v>
      </c>
      <c r="Y36" s="18">
        <v>0.17</v>
      </c>
      <c r="Z36" s="17">
        <v>0.43</v>
      </c>
      <c r="AA36" s="1"/>
      <c r="AB36" s="16">
        <v>1.4800000000000001E-2</v>
      </c>
      <c r="AC36" s="15">
        <v>0</v>
      </c>
      <c r="AD36" s="1"/>
      <c r="AE36" s="14">
        <v>38.08</v>
      </c>
      <c r="AG36" s="25">
        <f t="shared" si="1"/>
        <v>34.119999999999997</v>
      </c>
      <c r="AH36" s="26">
        <f t="shared" si="2"/>
        <v>0</v>
      </c>
    </row>
    <row r="37" spans="1:34" x14ac:dyDescent="0.35">
      <c r="A37" t="str">
        <f t="shared" si="0"/>
        <v>Hydro Hawkesbury Inc.RESIDENTIAL</v>
      </c>
      <c r="B37" s="20" t="s">
        <v>59</v>
      </c>
      <c r="C37" s="20" t="s">
        <v>95</v>
      </c>
      <c r="D37" s="15">
        <v>2022</v>
      </c>
      <c r="E37" s="15">
        <v>600</v>
      </c>
      <c r="F37" s="18">
        <v>9.8000000000000004E-2</v>
      </c>
      <c r="G37" s="18">
        <v>0.115</v>
      </c>
      <c r="H37" s="17">
        <v>19.149999999999999</v>
      </c>
      <c r="I37" s="16">
        <v>-1E-4</v>
      </c>
      <c r="J37" s="1"/>
      <c r="K37" s="16">
        <v>8.5000000000000006E-3</v>
      </c>
      <c r="L37" s="16">
        <v>4.0000000000000001E-3</v>
      </c>
      <c r="M37" s="16">
        <v>3.3999999999999998E-3</v>
      </c>
      <c r="N37" s="19">
        <v>5.0000000000000001E-4</v>
      </c>
      <c r="O37" s="17">
        <v>0.25</v>
      </c>
      <c r="P37" s="16">
        <v>1.0508999999999999</v>
      </c>
      <c r="Q37" s="17">
        <v>0.13</v>
      </c>
      <c r="R37" s="17">
        <v>0.64</v>
      </c>
      <c r="S37" s="17">
        <v>0.18</v>
      </c>
      <c r="T37" s="17">
        <v>0.18</v>
      </c>
      <c r="U37" s="18">
        <v>8.2000000000000003E-2</v>
      </c>
      <c r="V37" s="18">
        <v>0.113</v>
      </c>
      <c r="W37" s="18">
        <v>0.17</v>
      </c>
      <c r="X37" s="16">
        <v>6.8779999999999994E-2</v>
      </c>
      <c r="Y37" s="18">
        <v>0.17</v>
      </c>
      <c r="Z37" s="17">
        <v>0.43</v>
      </c>
      <c r="AA37" s="1"/>
      <c r="AB37" s="16">
        <v>-1E-4</v>
      </c>
      <c r="AC37" s="15">
        <v>0</v>
      </c>
      <c r="AD37" s="1"/>
      <c r="AE37" s="14">
        <v>38.08</v>
      </c>
      <c r="AG37" s="25">
        <f t="shared" si="1"/>
        <v>18.72</v>
      </c>
      <c r="AH37" s="26">
        <f t="shared" si="2"/>
        <v>0</v>
      </c>
    </row>
    <row r="38" spans="1:34" x14ac:dyDescent="0.35">
      <c r="A38" t="str">
        <f t="shared" si="0"/>
        <v>Hydro One Networks Inc.R1 RESIDENTIAL</v>
      </c>
      <c r="B38" s="20" t="s">
        <v>60</v>
      </c>
      <c r="C38" s="20" t="s">
        <v>110</v>
      </c>
      <c r="D38" s="15">
        <v>2022</v>
      </c>
      <c r="E38" s="15">
        <v>600</v>
      </c>
      <c r="F38" s="18">
        <v>9.8000000000000004E-2</v>
      </c>
      <c r="G38" s="18">
        <v>0.115</v>
      </c>
      <c r="H38" s="17">
        <v>58.05</v>
      </c>
      <c r="I38" s="16">
        <v>9.9500000000000005E-3</v>
      </c>
      <c r="J38" s="1"/>
      <c r="K38" s="16">
        <v>1.03E-2</v>
      </c>
      <c r="L38" s="16">
        <v>7.6E-3</v>
      </c>
      <c r="M38" s="16">
        <v>3.3999999999999998E-3</v>
      </c>
      <c r="N38" s="19">
        <v>5.0000000000000001E-4</v>
      </c>
      <c r="O38" s="17">
        <v>0.25</v>
      </c>
      <c r="P38" s="16">
        <v>1.0760000000000001</v>
      </c>
      <c r="Q38" s="17">
        <v>0.13</v>
      </c>
      <c r="R38" s="17">
        <v>0.64</v>
      </c>
      <c r="S38" s="17">
        <v>0.18</v>
      </c>
      <c r="T38" s="17">
        <v>0.18</v>
      </c>
      <c r="U38" s="18">
        <v>8.2000000000000003E-2</v>
      </c>
      <c r="V38" s="18">
        <v>0.113</v>
      </c>
      <c r="W38" s="18">
        <v>0.17</v>
      </c>
      <c r="X38" s="16">
        <v>6.8779999999999994E-2</v>
      </c>
      <c r="Y38" s="18">
        <v>0.17</v>
      </c>
      <c r="Z38" s="17">
        <v>1.99</v>
      </c>
      <c r="AA38" s="16">
        <v>9.9500000000000005E-3</v>
      </c>
      <c r="AB38" s="16">
        <v>0</v>
      </c>
      <c r="AC38" s="15">
        <v>1</v>
      </c>
      <c r="AD38" s="1"/>
      <c r="AE38" s="14">
        <v>38.08</v>
      </c>
      <c r="AG38" s="25">
        <f t="shared" si="1"/>
        <v>56.059999999999995</v>
      </c>
      <c r="AH38" s="26">
        <f t="shared" si="2"/>
        <v>9.9500000000000005E-3</v>
      </c>
    </row>
    <row r="39" spans="1:34" x14ac:dyDescent="0.35">
      <c r="A39" t="str">
        <f t="shared" si="0"/>
        <v>Hydro One Networks Inc.R2 RESIDENTIAL</v>
      </c>
      <c r="B39" s="20" t="s">
        <v>60</v>
      </c>
      <c r="C39" s="20" t="s">
        <v>109</v>
      </c>
      <c r="D39" s="15">
        <v>2022</v>
      </c>
      <c r="E39" s="15">
        <v>600</v>
      </c>
      <c r="F39" s="18">
        <v>9.8000000000000004E-2</v>
      </c>
      <c r="G39" s="18">
        <v>0.115</v>
      </c>
      <c r="H39" s="17">
        <v>133.38</v>
      </c>
      <c r="I39" s="16">
        <v>1.601E-2</v>
      </c>
      <c r="J39" s="1"/>
      <c r="K39" s="16">
        <v>9.5999999999999992E-3</v>
      </c>
      <c r="L39" s="16">
        <v>7.1999999999999998E-3</v>
      </c>
      <c r="M39" s="16">
        <v>3.3999999999999998E-3</v>
      </c>
      <c r="N39" s="19">
        <v>5.0000000000000001E-4</v>
      </c>
      <c r="O39" s="17">
        <v>0.25</v>
      </c>
      <c r="P39" s="16">
        <v>1.105</v>
      </c>
      <c r="Q39" s="17">
        <v>0.13</v>
      </c>
      <c r="R39" s="17">
        <v>0.64</v>
      </c>
      <c r="S39" s="17">
        <v>0.18</v>
      </c>
      <c r="T39" s="17">
        <v>0.18</v>
      </c>
      <c r="U39" s="18">
        <v>8.2000000000000003E-2</v>
      </c>
      <c r="V39" s="18">
        <v>0.113</v>
      </c>
      <c r="W39" s="18">
        <v>0.17</v>
      </c>
      <c r="X39" s="16">
        <v>6.8779999999999994E-2</v>
      </c>
      <c r="Y39" s="18">
        <v>0.17</v>
      </c>
      <c r="Z39" s="17">
        <v>4.8499999999999996</v>
      </c>
      <c r="AA39" s="16">
        <v>1.601E-2</v>
      </c>
      <c r="AB39" s="16">
        <v>0</v>
      </c>
      <c r="AC39" s="15">
        <v>1</v>
      </c>
      <c r="AD39" s="1"/>
      <c r="AE39" s="14">
        <v>38.08</v>
      </c>
      <c r="AG39" s="25">
        <f t="shared" si="1"/>
        <v>128.53</v>
      </c>
      <c r="AH39" s="26">
        <f t="shared" si="2"/>
        <v>1.601E-2</v>
      </c>
    </row>
    <row r="40" spans="1:34" x14ac:dyDescent="0.35">
      <c r="A40" t="str">
        <f t="shared" si="0"/>
        <v>Hydro One Networks Inc.SEASONAL</v>
      </c>
      <c r="B40" s="20" t="s">
        <v>60</v>
      </c>
      <c r="C40" s="20" t="s">
        <v>108</v>
      </c>
      <c r="D40" s="15">
        <v>2022</v>
      </c>
      <c r="E40" s="15">
        <v>600</v>
      </c>
      <c r="F40" s="18">
        <v>9.8000000000000004E-2</v>
      </c>
      <c r="G40" s="18">
        <v>0.115</v>
      </c>
      <c r="H40" s="17">
        <v>60.65</v>
      </c>
      <c r="I40" s="16">
        <v>3.109E-2</v>
      </c>
      <c r="J40" s="1"/>
      <c r="K40" s="16">
        <v>8.0999999999999996E-3</v>
      </c>
      <c r="L40" s="16">
        <v>6.4000000000000003E-3</v>
      </c>
      <c r="M40" s="16">
        <v>3.3999999999999998E-3</v>
      </c>
      <c r="N40" s="19">
        <v>5.0000000000000001E-4</v>
      </c>
      <c r="O40" s="17">
        <v>0.25</v>
      </c>
      <c r="P40" s="16">
        <v>1.1040000000000001</v>
      </c>
      <c r="Q40" s="17">
        <v>0.13</v>
      </c>
      <c r="R40" s="17">
        <v>0.64</v>
      </c>
      <c r="S40" s="17">
        <v>0.18</v>
      </c>
      <c r="T40" s="17">
        <v>0.18</v>
      </c>
      <c r="U40" s="18">
        <v>8.2000000000000003E-2</v>
      </c>
      <c r="V40" s="18">
        <v>0.113</v>
      </c>
      <c r="W40" s="18">
        <v>0.17</v>
      </c>
      <c r="X40" s="16">
        <v>6.8779999999999994E-2</v>
      </c>
      <c r="Y40" s="18">
        <v>0.17</v>
      </c>
      <c r="Z40" s="17">
        <v>2.2200000000000002</v>
      </c>
      <c r="AA40" s="16">
        <v>3.109E-2</v>
      </c>
      <c r="AB40" s="16">
        <v>0</v>
      </c>
      <c r="AC40" s="15">
        <v>0</v>
      </c>
      <c r="AD40" s="1"/>
      <c r="AE40" s="14">
        <v>38.08</v>
      </c>
      <c r="AG40" s="25">
        <f t="shared" si="1"/>
        <v>58.43</v>
      </c>
      <c r="AH40" s="26">
        <f t="shared" si="2"/>
        <v>3.109E-2</v>
      </c>
    </row>
    <row r="41" spans="1:34" x14ac:dyDescent="0.35">
      <c r="A41" t="str">
        <f t="shared" si="0"/>
        <v>Hydro One Networks Inc.UR RESIDENTIAL</v>
      </c>
      <c r="B41" s="20" t="s">
        <v>60</v>
      </c>
      <c r="C41" s="20" t="s">
        <v>96</v>
      </c>
      <c r="D41" s="15">
        <v>2022</v>
      </c>
      <c r="E41" s="15">
        <v>600</v>
      </c>
      <c r="F41" s="18">
        <v>9.8000000000000004E-2</v>
      </c>
      <c r="G41" s="18">
        <v>0.115</v>
      </c>
      <c r="H41" s="17">
        <v>39.29</v>
      </c>
      <c r="I41" s="1"/>
      <c r="J41" s="1"/>
      <c r="K41" s="16">
        <v>1.12E-2</v>
      </c>
      <c r="L41" s="16">
        <v>8.0999999999999996E-3</v>
      </c>
      <c r="M41" s="16">
        <v>3.3999999999999998E-3</v>
      </c>
      <c r="N41" s="19">
        <v>5.0000000000000001E-4</v>
      </c>
      <c r="O41" s="17">
        <v>0.25</v>
      </c>
      <c r="P41" s="16">
        <v>1.0569999999999999</v>
      </c>
      <c r="Q41" s="17">
        <v>0.13</v>
      </c>
      <c r="R41" s="17">
        <v>0.64</v>
      </c>
      <c r="S41" s="17">
        <v>0.18</v>
      </c>
      <c r="T41" s="17">
        <v>0.18</v>
      </c>
      <c r="U41" s="18">
        <v>8.2000000000000003E-2</v>
      </c>
      <c r="V41" s="18">
        <v>0.113</v>
      </c>
      <c r="W41" s="18">
        <v>0.17</v>
      </c>
      <c r="X41" s="16">
        <v>6.8779999999999994E-2</v>
      </c>
      <c r="Y41" s="18">
        <v>0.17</v>
      </c>
      <c r="Z41" s="17">
        <v>1.26</v>
      </c>
      <c r="AA41" s="1"/>
      <c r="AB41" s="16">
        <v>0</v>
      </c>
      <c r="AC41" s="15">
        <v>0</v>
      </c>
      <c r="AD41" s="1"/>
      <c r="AE41" s="14">
        <v>38.08</v>
      </c>
      <c r="AG41" s="25">
        <f t="shared" si="1"/>
        <v>38.03</v>
      </c>
      <c r="AH41" s="26">
        <f t="shared" si="2"/>
        <v>0</v>
      </c>
    </row>
    <row r="42" spans="1:34" ht="31.5" x14ac:dyDescent="0.35">
      <c r="A42" t="str">
        <f t="shared" si="0"/>
        <v>Hydro One Networks Inc.-Former Haldimand County Hydro Inc. Service AreaRESIDENTIAL</v>
      </c>
      <c r="B42" s="20" t="s">
        <v>62</v>
      </c>
      <c r="C42" s="20" t="s">
        <v>95</v>
      </c>
      <c r="D42" s="15">
        <v>2022</v>
      </c>
      <c r="E42" s="15">
        <v>600</v>
      </c>
      <c r="F42" s="18">
        <v>9.8000000000000004E-2</v>
      </c>
      <c r="G42" s="18">
        <v>0.115</v>
      </c>
      <c r="H42" s="17">
        <v>37</v>
      </c>
      <c r="I42" s="16">
        <v>8.9999999999999998E-4</v>
      </c>
      <c r="J42" s="1"/>
      <c r="K42" s="16">
        <v>6.8999999999999999E-3</v>
      </c>
      <c r="L42" s="16">
        <v>6.1000000000000004E-3</v>
      </c>
      <c r="M42" s="16">
        <v>3.3999999999999998E-3</v>
      </c>
      <c r="N42" s="19">
        <v>5.0000000000000001E-4</v>
      </c>
      <c r="O42" s="17">
        <v>0.25</v>
      </c>
      <c r="P42" s="16">
        <v>1.0654999999999999</v>
      </c>
      <c r="Q42" s="17">
        <v>0.13</v>
      </c>
      <c r="R42" s="17">
        <v>0.64</v>
      </c>
      <c r="S42" s="17">
        <v>0.18</v>
      </c>
      <c r="T42" s="17">
        <v>0.18</v>
      </c>
      <c r="U42" s="18">
        <v>8.2000000000000003E-2</v>
      </c>
      <c r="V42" s="18">
        <v>0.113</v>
      </c>
      <c r="W42" s="18">
        <v>0.17</v>
      </c>
      <c r="X42" s="16">
        <v>6.8779999999999994E-2</v>
      </c>
      <c r="Y42" s="18">
        <v>0.17</v>
      </c>
      <c r="Z42" s="17">
        <v>-0.31</v>
      </c>
      <c r="AA42" s="1"/>
      <c r="AB42" s="16">
        <v>8.9999999999999998E-4</v>
      </c>
      <c r="AC42" s="15">
        <v>0</v>
      </c>
      <c r="AD42" s="1"/>
      <c r="AE42" s="14">
        <v>38.08</v>
      </c>
      <c r="AG42" s="25">
        <f t="shared" si="1"/>
        <v>37.31</v>
      </c>
      <c r="AH42" s="26">
        <f t="shared" si="2"/>
        <v>0</v>
      </c>
    </row>
    <row r="43" spans="1:34" ht="31.5" x14ac:dyDescent="0.35">
      <c r="A43" t="str">
        <f t="shared" si="0"/>
        <v>Hydro One Networks Inc.-Former Norfolk Power Distribution Inc. Service AreaRESIDENTIAL</v>
      </c>
      <c r="B43" s="20" t="s">
        <v>63</v>
      </c>
      <c r="C43" s="20" t="s">
        <v>95</v>
      </c>
      <c r="D43" s="15">
        <v>2022</v>
      </c>
      <c r="E43" s="15">
        <v>600</v>
      </c>
      <c r="F43" s="18">
        <v>9.8000000000000004E-2</v>
      </c>
      <c r="G43" s="18">
        <v>0.115</v>
      </c>
      <c r="H43" s="17">
        <v>39.49</v>
      </c>
      <c r="I43" s="16">
        <v>1.5E-3</v>
      </c>
      <c r="J43" s="1"/>
      <c r="K43" s="16">
        <v>7.1999999999999998E-3</v>
      </c>
      <c r="L43" s="16">
        <v>4.1000000000000003E-3</v>
      </c>
      <c r="M43" s="16">
        <v>3.3999999999999998E-3</v>
      </c>
      <c r="N43" s="19">
        <v>5.0000000000000001E-4</v>
      </c>
      <c r="O43" s="17">
        <v>0.25</v>
      </c>
      <c r="P43" s="16">
        <v>1.0564</v>
      </c>
      <c r="Q43" s="17">
        <v>0.13</v>
      </c>
      <c r="R43" s="17">
        <v>0.64</v>
      </c>
      <c r="S43" s="17">
        <v>0.18</v>
      </c>
      <c r="T43" s="17">
        <v>0.18</v>
      </c>
      <c r="U43" s="18">
        <v>8.2000000000000003E-2</v>
      </c>
      <c r="V43" s="18">
        <v>0.113</v>
      </c>
      <c r="W43" s="18">
        <v>0.17</v>
      </c>
      <c r="X43" s="16">
        <v>6.8779999999999994E-2</v>
      </c>
      <c r="Y43" s="18">
        <v>0.17</v>
      </c>
      <c r="Z43" s="17">
        <v>0.39</v>
      </c>
      <c r="AA43" s="1"/>
      <c r="AB43" s="16">
        <v>1.5E-3</v>
      </c>
      <c r="AC43" s="15">
        <v>0</v>
      </c>
      <c r="AD43" s="1"/>
      <c r="AE43" s="14">
        <v>38.08</v>
      </c>
      <c r="AG43" s="25">
        <f t="shared" si="1"/>
        <v>39.1</v>
      </c>
      <c r="AH43" s="26">
        <f t="shared" si="2"/>
        <v>0</v>
      </c>
    </row>
    <row r="44" spans="1:34" ht="42" x14ac:dyDescent="0.35">
      <c r="A44" t="str">
        <f t="shared" si="0"/>
        <v>Hydro One Networks Inc.-Former Orillia Power Distribution Corporation Service AreaRESIDENTIAL</v>
      </c>
      <c r="B44" s="20" t="s">
        <v>117</v>
      </c>
      <c r="C44" s="20" t="s">
        <v>95</v>
      </c>
      <c r="D44" s="15">
        <v>2022</v>
      </c>
      <c r="E44" s="15">
        <v>600</v>
      </c>
      <c r="F44" s="18">
        <v>9.8000000000000004E-2</v>
      </c>
      <c r="G44" s="18">
        <v>0.115</v>
      </c>
      <c r="H44" s="17">
        <v>22.86</v>
      </c>
      <c r="I44" s="16">
        <v>5.9999999999999995E-4</v>
      </c>
      <c r="J44" s="1"/>
      <c r="K44" s="16">
        <v>7.0000000000000001E-3</v>
      </c>
      <c r="L44" s="16">
        <v>5.5999999999999999E-3</v>
      </c>
      <c r="M44" s="16">
        <v>3.3999999999999998E-3</v>
      </c>
      <c r="N44" s="19">
        <v>5.0000000000000001E-4</v>
      </c>
      <c r="O44" s="17">
        <v>0.25</v>
      </c>
      <c r="P44" s="16">
        <v>1.0561</v>
      </c>
      <c r="Q44" s="17">
        <v>0.13</v>
      </c>
      <c r="R44" s="17">
        <v>0.64</v>
      </c>
      <c r="S44" s="17">
        <v>0.18</v>
      </c>
      <c r="T44" s="17">
        <v>0.18</v>
      </c>
      <c r="U44" s="18">
        <v>8.2000000000000003E-2</v>
      </c>
      <c r="V44" s="18">
        <v>0.113</v>
      </c>
      <c r="W44" s="18">
        <v>0.17</v>
      </c>
      <c r="X44" s="16">
        <v>6.8779999999999994E-2</v>
      </c>
      <c r="Y44" s="18">
        <v>0.17</v>
      </c>
      <c r="Z44" s="17">
        <v>-5.07</v>
      </c>
      <c r="AA44" s="1"/>
      <c r="AB44" s="16">
        <v>5.9999999999999995E-4</v>
      </c>
      <c r="AC44" s="15">
        <v>0</v>
      </c>
      <c r="AD44" s="1"/>
      <c r="AE44" s="14">
        <v>38.08</v>
      </c>
      <c r="AG44" s="25">
        <f t="shared" si="1"/>
        <v>27.93</v>
      </c>
      <c r="AH44" s="26">
        <f t="shared" si="2"/>
        <v>0</v>
      </c>
    </row>
    <row r="45" spans="1:34" ht="31.5" x14ac:dyDescent="0.35">
      <c r="A45" t="str">
        <f t="shared" si="0"/>
        <v>Hydro One Networks Inc.-Former Peterborough Distribution Inc. Service AreaRESIDENTIAL</v>
      </c>
      <c r="B45" s="20" t="s">
        <v>116</v>
      </c>
      <c r="C45" s="20" t="s">
        <v>95</v>
      </c>
      <c r="D45" s="15">
        <v>2022</v>
      </c>
      <c r="E45" s="15">
        <v>600</v>
      </c>
      <c r="F45" s="18">
        <v>9.8000000000000004E-2</v>
      </c>
      <c r="G45" s="18">
        <v>0.115</v>
      </c>
      <c r="H45" s="17">
        <v>22.82</v>
      </c>
      <c r="I45" s="16">
        <v>1E-3</v>
      </c>
      <c r="J45" s="1"/>
      <c r="K45" s="16">
        <v>8.2000000000000007E-3</v>
      </c>
      <c r="L45" s="16">
        <v>6.1000000000000004E-3</v>
      </c>
      <c r="M45" s="16">
        <v>3.3999999999999998E-3</v>
      </c>
      <c r="N45" s="19">
        <v>5.0000000000000001E-4</v>
      </c>
      <c r="O45" s="17">
        <v>0.25</v>
      </c>
      <c r="P45" s="16">
        <v>1.0548</v>
      </c>
      <c r="Q45" s="17">
        <v>0.13</v>
      </c>
      <c r="R45" s="17">
        <v>0.64</v>
      </c>
      <c r="S45" s="17">
        <v>0.18</v>
      </c>
      <c r="T45" s="17">
        <v>0.18</v>
      </c>
      <c r="U45" s="18">
        <v>8.2000000000000003E-2</v>
      </c>
      <c r="V45" s="18">
        <v>0.113</v>
      </c>
      <c r="W45" s="18">
        <v>0.17</v>
      </c>
      <c r="X45" s="16">
        <v>6.8779999999999994E-2</v>
      </c>
      <c r="Y45" s="18">
        <v>0.17</v>
      </c>
      <c r="Z45" s="17">
        <v>0.2</v>
      </c>
      <c r="AA45" s="1"/>
      <c r="AB45" s="16">
        <v>1E-3</v>
      </c>
      <c r="AC45" s="15">
        <v>0</v>
      </c>
      <c r="AD45" s="1"/>
      <c r="AE45" s="14">
        <v>38.08</v>
      </c>
      <c r="AG45" s="25">
        <f t="shared" si="1"/>
        <v>22.62</v>
      </c>
      <c r="AH45" s="26">
        <f t="shared" si="2"/>
        <v>0</v>
      </c>
    </row>
    <row r="46" spans="1:34" ht="31.5" x14ac:dyDescent="0.35">
      <c r="A46" t="str">
        <f t="shared" si="0"/>
        <v>Hydro One Networks Inc.-Former Woodstock Hydro Services Inc. Service AreaRESIDENTIAL</v>
      </c>
      <c r="B46" s="20" t="s">
        <v>64</v>
      </c>
      <c r="C46" s="20" t="s">
        <v>95</v>
      </c>
      <c r="D46" s="15">
        <v>2022</v>
      </c>
      <c r="E46" s="15">
        <v>600</v>
      </c>
      <c r="F46" s="18">
        <v>9.8000000000000004E-2</v>
      </c>
      <c r="G46" s="18">
        <v>0.115</v>
      </c>
      <c r="H46" s="17">
        <v>24.55</v>
      </c>
      <c r="I46" s="16">
        <v>2.9999999999999997E-4</v>
      </c>
      <c r="J46" s="1"/>
      <c r="K46" s="16">
        <v>7.7000000000000002E-3</v>
      </c>
      <c r="L46" s="16">
        <v>6.4000000000000003E-3</v>
      </c>
      <c r="M46" s="16">
        <v>3.3999999999999998E-3</v>
      </c>
      <c r="N46" s="19">
        <v>5.0000000000000001E-4</v>
      </c>
      <c r="O46" s="17">
        <v>0.25</v>
      </c>
      <c r="P46" s="16">
        <v>1.0430999999999999</v>
      </c>
      <c r="Q46" s="17">
        <v>0.13</v>
      </c>
      <c r="R46" s="17">
        <v>0.64</v>
      </c>
      <c r="S46" s="17">
        <v>0.18</v>
      </c>
      <c r="T46" s="17">
        <v>0.18</v>
      </c>
      <c r="U46" s="18">
        <v>8.2000000000000003E-2</v>
      </c>
      <c r="V46" s="18">
        <v>0.113</v>
      </c>
      <c r="W46" s="18">
        <v>0.17</v>
      </c>
      <c r="X46" s="16">
        <v>6.8779999999999994E-2</v>
      </c>
      <c r="Y46" s="18">
        <v>0.17</v>
      </c>
      <c r="Z46" s="17">
        <v>-6.87</v>
      </c>
      <c r="AA46" s="1"/>
      <c r="AB46" s="16">
        <v>2.9999999999999997E-4</v>
      </c>
      <c r="AC46" s="15">
        <v>0</v>
      </c>
      <c r="AD46" s="1"/>
      <c r="AE46" s="14">
        <v>38.08</v>
      </c>
      <c r="AG46" s="25">
        <f t="shared" si="1"/>
        <v>31.42</v>
      </c>
      <c r="AH46" s="26">
        <f t="shared" si="2"/>
        <v>0</v>
      </c>
    </row>
    <row r="47" spans="1:34" x14ac:dyDescent="0.35">
      <c r="A47" t="str">
        <f t="shared" si="0"/>
        <v>Hydro Ottawa LimitedRESIDENTIAL</v>
      </c>
      <c r="B47" s="20" t="s">
        <v>65</v>
      </c>
      <c r="C47" s="20" t="s">
        <v>95</v>
      </c>
      <c r="D47" s="15">
        <v>2022</v>
      </c>
      <c r="E47" s="15">
        <v>600</v>
      </c>
      <c r="F47" s="18">
        <v>9.8000000000000004E-2</v>
      </c>
      <c r="G47" s="18">
        <v>0.115</v>
      </c>
      <c r="H47" s="17">
        <v>30.77</v>
      </c>
      <c r="I47" s="16"/>
      <c r="J47" s="1"/>
      <c r="K47" s="16">
        <v>8.0999999999999996E-3</v>
      </c>
      <c r="L47" s="16">
        <v>5.0000000000000001E-3</v>
      </c>
      <c r="M47" s="16">
        <v>3.3999999999999998E-3</v>
      </c>
      <c r="N47" s="19">
        <v>5.0000000000000001E-4</v>
      </c>
      <c r="O47" s="17">
        <v>0.25</v>
      </c>
      <c r="P47" s="16">
        <v>1.0338000000000001</v>
      </c>
      <c r="Q47" s="17">
        <v>0.13</v>
      </c>
      <c r="R47" s="17">
        <v>0.64</v>
      </c>
      <c r="S47" s="17">
        <v>0.18</v>
      </c>
      <c r="T47" s="17">
        <v>0.18</v>
      </c>
      <c r="U47" s="18">
        <v>8.2000000000000003E-2</v>
      </c>
      <c r="V47" s="18">
        <v>0.113</v>
      </c>
      <c r="W47" s="18">
        <v>0.17</v>
      </c>
      <c r="X47" s="16">
        <v>6.8779999999999994E-2</v>
      </c>
      <c r="Y47" s="18">
        <v>0.17</v>
      </c>
      <c r="Z47" s="17"/>
      <c r="AA47" s="1"/>
      <c r="AB47" s="16">
        <v>5.0000000000000002E-5</v>
      </c>
      <c r="AC47" s="15">
        <v>0</v>
      </c>
      <c r="AD47" s="1"/>
      <c r="AE47" s="14">
        <v>38.08</v>
      </c>
      <c r="AG47" s="25">
        <f t="shared" si="1"/>
        <v>30.77</v>
      </c>
      <c r="AH47" s="26">
        <f t="shared" si="2"/>
        <v>0</v>
      </c>
    </row>
    <row r="48" spans="1:34" x14ac:dyDescent="0.35">
      <c r="A48" t="str">
        <f t="shared" si="0"/>
        <v>InnPower CorporationRESIDENTIAL</v>
      </c>
      <c r="B48" s="20" t="s">
        <v>66</v>
      </c>
      <c r="C48" s="20" t="s">
        <v>95</v>
      </c>
      <c r="D48" s="15">
        <v>2022</v>
      </c>
      <c r="E48" s="15">
        <v>600</v>
      </c>
      <c r="F48" s="18">
        <v>9.8000000000000004E-2</v>
      </c>
      <c r="G48" s="18">
        <v>0.115</v>
      </c>
      <c r="H48" s="17">
        <v>46.98</v>
      </c>
      <c r="I48" s="16">
        <v>1.6E-2</v>
      </c>
      <c r="J48" s="16">
        <v>2.8999999999999998E-3</v>
      </c>
      <c r="K48" s="16">
        <v>6.3E-3</v>
      </c>
      <c r="L48" s="16">
        <v>4.5999999999999999E-3</v>
      </c>
      <c r="M48" s="16">
        <v>3.3999999999999998E-3</v>
      </c>
      <c r="N48" s="19">
        <v>5.0000000000000001E-4</v>
      </c>
      <c r="O48" s="17">
        <v>0.25</v>
      </c>
      <c r="P48" s="16">
        <v>1.0604</v>
      </c>
      <c r="Q48" s="17">
        <v>0.13</v>
      </c>
      <c r="R48" s="17">
        <v>0.64</v>
      </c>
      <c r="S48" s="17">
        <v>0.18</v>
      </c>
      <c r="T48" s="17">
        <v>0.18</v>
      </c>
      <c r="U48" s="18">
        <v>8.2000000000000003E-2</v>
      </c>
      <c r="V48" s="18">
        <v>0.113</v>
      </c>
      <c r="W48" s="18">
        <v>0.17</v>
      </c>
      <c r="X48" s="16">
        <v>6.8779999999999994E-2</v>
      </c>
      <c r="Y48" s="18">
        <v>0.17</v>
      </c>
      <c r="Z48" s="17">
        <v>0.43</v>
      </c>
      <c r="AA48" s="1"/>
      <c r="AB48" s="16">
        <v>1.6E-2</v>
      </c>
      <c r="AC48" s="15">
        <v>1</v>
      </c>
      <c r="AD48" s="1"/>
      <c r="AE48" s="14">
        <v>38.08</v>
      </c>
      <c r="AG48" s="25">
        <f t="shared" si="1"/>
        <v>46.55</v>
      </c>
      <c r="AH48" s="26">
        <f t="shared" si="2"/>
        <v>0</v>
      </c>
    </row>
    <row r="49" spans="1:34" x14ac:dyDescent="0.35">
      <c r="A49" t="str">
        <f t="shared" si="0"/>
        <v>Kingston Hydro CorporationRESIDENTIAL</v>
      </c>
      <c r="B49" s="20" t="s">
        <v>67</v>
      </c>
      <c r="C49" s="20" t="s">
        <v>95</v>
      </c>
      <c r="D49" s="15">
        <v>2022</v>
      </c>
      <c r="E49" s="15">
        <v>600</v>
      </c>
      <c r="F49" s="18">
        <v>9.8000000000000004E-2</v>
      </c>
      <c r="G49" s="18">
        <v>0.115</v>
      </c>
      <c r="H49" s="17">
        <v>27.67</v>
      </c>
      <c r="I49" s="16">
        <v>3.0999999999999999E-3</v>
      </c>
      <c r="J49" s="16">
        <v>-5.0000000000000001E-4</v>
      </c>
      <c r="K49" s="16">
        <v>8.0000000000000002E-3</v>
      </c>
      <c r="L49" s="16">
        <v>6.4000000000000003E-3</v>
      </c>
      <c r="M49" s="16">
        <v>3.3999999999999998E-3</v>
      </c>
      <c r="N49" s="19">
        <v>5.0000000000000001E-4</v>
      </c>
      <c r="O49" s="17">
        <v>0.25</v>
      </c>
      <c r="P49" s="16">
        <v>1.0392999999999999</v>
      </c>
      <c r="Q49" s="17">
        <v>0.13</v>
      </c>
      <c r="R49" s="17">
        <v>0.64</v>
      </c>
      <c r="S49" s="17">
        <v>0.18</v>
      </c>
      <c r="T49" s="17">
        <v>0.18</v>
      </c>
      <c r="U49" s="18">
        <v>8.2000000000000003E-2</v>
      </c>
      <c r="V49" s="18">
        <v>0.113</v>
      </c>
      <c r="W49" s="18">
        <v>0.17</v>
      </c>
      <c r="X49" s="16">
        <v>6.8779999999999994E-2</v>
      </c>
      <c r="Y49" s="18">
        <v>0.17</v>
      </c>
      <c r="Z49" s="17">
        <v>0.43</v>
      </c>
      <c r="AA49" s="1"/>
      <c r="AB49" s="16">
        <v>3.0999999999999999E-3</v>
      </c>
      <c r="AC49" s="15">
        <v>0</v>
      </c>
      <c r="AD49" s="1"/>
      <c r="AE49" s="14">
        <v>38.08</v>
      </c>
      <c r="AG49" s="25">
        <f t="shared" si="1"/>
        <v>27.240000000000002</v>
      </c>
      <c r="AH49" s="26">
        <f t="shared" si="2"/>
        <v>0</v>
      </c>
    </row>
    <row r="50" spans="1:34" ht="21" x14ac:dyDescent="0.35">
      <c r="A50" t="str">
        <f t="shared" si="0"/>
        <v>Enova Power Corp.-Kitchener-Wilmot Hydro Rate ZoneRESIDENTIAL</v>
      </c>
      <c r="B50" s="20" t="s">
        <v>260</v>
      </c>
      <c r="C50" s="20" t="s">
        <v>95</v>
      </c>
      <c r="D50" s="15">
        <v>2022</v>
      </c>
      <c r="E50" s="15">
        <v>600</v>
      </c>
      <c r="F50" s="18">
        <v>9.8000000000000004E-2</v>
      </c>
      <c r="G50" s="18">
        <v>0.115</v>
      </c>
      <c r="H50" s="17">
        <v>24.09</v>
      </c>
      <c r="I50" s="16">
        <v>2.8999999999999998E-3</v>
      </c>
      <c r="J50" s="16">
        <v>1E-3</v>
      </c>
      <c r="K50" s="16">
        <v>8.8000000000000005E-3</v>
      </c>
      <c r="L50" s="16">
        <v>1.4E-3</v>
      </c>
      <c r="M50" s="16">
        <v>3.3999999999999998E-3</v>
      </c>
      <c r="N50" s="19">
        <v>5.0000000000000001E-4</v>
      </c>
      <c r="O50" s="17">
        <v>0.25</v>
      </c>
      <c r="P50" s="16">
        <v>1.0349999999999999</v>
      </c>
      <c r="Q50" s="17">
        <v>0.13</v>
      </c>
      <c r="R50" s="17">
        <v>0.64</v>
      </c>
      <c r="S50" s="17">
        <v>0.18</v>
      </c>
      <c r="T50" s="17">
        <v>0.18</v>
      </c>
      <c r="U50" s="18">
        <v>8.2000000000000003E-2</v>
      </c>
      <c r="V50" s="18">
        <v>0.113</v>
      </c>
      <c r="W50" s="18">
        <v>0.17</v>
      </c>
      <c r="X50" s="16">
        <v>6.8779999999999994E-2</v>
      </c>
      <c r="Y50" s="18">
        <v>0.17</v>
      </c>
      <c r="Z50" s="17">
        <v>0.43</v>
      </c>
      <c r="AA50" s="1"/>
      <c r="AB50" s="16">
        <v>2.8999999999999998E-3</v>
      </c>
      <c r="AC50" s="15">
        <v>0</v>
      </c>
      <c r="AD50" s="1"/>
      <c r="AE50" s="14">
        <v>38.08</v>
      </c>
      <c r="AG50" s="25">
        <f t="shared" si="1"/>
        <v>23.66</v>
      </c>
      <c r="AH50" s="26">
        <f t="shared" si="2"/>
        <v>0</v>
      </c>
    </row>
    <row r="51" spans="1:34" x14ac:dyDescent="0.35">
      <c r="A51" t="str">
        <f t="shared" si="0"/>
        <v>Lakefront Utilities Inc.RESIDENTIAL</v>
      </c>
      <c r="B51" s="20" t="s">
        <v>69</v>
      </c>
      <c r="C51" s="20" t="s">
        <v>95</v>
      </c>
      <c r="D51" s="15">
        <v>2022</v>
      </c>
      <c r="E51" s="15">
        <v>600</v>
      </c>
      <c r="F51" s="18">
        <v>9.8000000000000004E-2</v>
      </c>
      <c r="G51" s="18">
        <v>0.115</v>
      </c>
      <c r="H51" s="17">
        <v>24.21</v>
      </c>
      <c r="I51" s="16">
        <v>1.4E-3</v>
      </c>
      <c r="J51" s="1"/>
      <c r="K51" s="16">
        <v>6.4999999999999997E-3</v>
      </c>
      <c r="L51" s="16">
        <v>5.4999999999999997E-3</v>
      </c>
      <c r="M51" s="16">
        <v>3.3999999999999998E-3</v>
      </c>
      <c r="N51" s="19">
        <v>5.0000000000000001E-4</v>
      </c>
      <c r="O51" s="17">
        <v>0.25</v>
      </c>
      <c r="P51" s="16">
        <v>1.0441</v>
      </c>
      <c r="Q51" s="17">
        <v>0.13</v>
      </c>
      <c r="R51" s="17">
        <v>0.64</v>
      </c>
      <c r="S51" s="17">
        <v>0.18</v>
      </c>
      <c r="T51" s="17">
        <v>0.18</v>
      </c>
      <c r="U51" s="18">
        <v>8.2000000000000003E-2</v>
      </c>
      <c r="V51" s="18">
        <v>0.113</v>
      </c>
      <c r="W51" s="18">
        <v>0.17</v>
      </c>
      <c r="X51" s="16">
        <v>6.8779999999999994E-2</v>
      </c>
      <c r="Y51" s="18">
        <v>0.17</v>
      </c>
      <c r="Z51" s="17">
        <v>0.43</v>
      </c>
      <c r="AA51" s="1"/>
      <c r="AB51" s="16">
        <v>1.4E-3</v>
      </c>
      <c r="AC51" s="15">
        <v>0</v>
      </c>
      <c r="AD51" s="1"/>
      <c r="AE51" s="14">
        <v>38.08</v>
      </c>
      <c r="AG51" s="25">
        <f t="shared" si="1"/>
        <v>23.78</v>
      </c>
      <c r="AH51" s="26">
        <f t="shared" si="2"/>
        <v>0</v>
      </c>
    </row>
    <row r="52" spans="1:34" ht="21" x14ac:dyDescent="0.35">
      <c r="A52" t="str">
        <f t="shared" si="0"/>
        <v>Lakeland Power Distribution Ltd.RESIDENTIAL</v>
      </c>
      <c r="B52" s="20" t="s">
        <v>70</v>
      </c>
      <c r="C52" s="20" t="s">
        <v>95</v>
      </c>
      <c r="D52" s="15">
        <v>2022</v>
      </c>
      <c r="E52" s="15">
        <v>600</v>
      </c>
      <c r="F52" s="18">
        <v>9.8000000000000004E-2</v>
      </c>
      <c r="G52" s="18">
        <v>0.115</v>
      </c>
      <c r="H52" s="17">
        <v>36.979999999999997</v>
      </c>
      <c r="I52" s="16">
        <v>2.8999999999999998E-3</v>
      </c>
      <c r="J52" s="16">
        <v>1.8E-3</v>
      </c>
      <c r="K52" s="16">
        <v>7.1000000000000004E-3</v>
      </c>
      <c r="L52" s="16">
        <v>5.1000000000000004E-3</v>
      </c>
      <c r="M52" s="16">
        <v>3.3999999999999998E-3</v>
      </c>
      <c r="N52" s="19">
        <v>5.0000000000000001E-4</v>
      </c>
      <c r="O52" s="17">
        <v>0.25</v>
      </c>
      <c r="P52" s="16">
        <v>1.0723</v>
      </c>
      <c r="Q52" s="17">
        <v>0.13</v>
      </c>
      <c r="R52" s="17">
        <v>0.64</v>
      </c>
      <c r="S52" s="17">
        <v>0.18</v>
      </c>
      <c r="T52" s="17">
        <v>0.18</v>
      </c>
      <c r="U52" s="18">
        <v>8.2000000000000003E-2</v>
      </c>
      <c r="V52" s="18">
        <v>0.113</v>
      </c>
      <c r="W52" s="18">
        <v>0.17</v>
      </c>
      <c r="X52" s="16">
        <v>6.8779999999999994E-2</v>
      </c>
      <c r="Y52" s="18">
        <v>0.17</v>
      </c>
      <c r="Z52" s="17">
        <v>0.43</v>
      </c>
      <c r="AA52" s="1"/>
      <c r="AB52" s="16">
        <v>2.8999999999999998E-3</v>
      </c>
      <c r="AC52" s="15">
        <v>0</v>
      </c>
      <c r="AD52" s="1"/>
      <c r="AE52" s="14">
        <v>38.08</v>
      </c>
      <c r="AG52" s="25">
        <f t="shared" si="1"/>
        <v>36.549999999999997</v>
      </c>
      <c r="AH52" s="26">
        <f t="shared" si="2"/>
        <v>0</v>
      </c>
    </row>
    <row r="53" spans="1:34" x14ac:dyDescent="0.35">
      <c r="A53" t="str">
        <f t="shared" si="0"/>
        <v>London Hydro Inc.RESIDENTIAL</v>
      </c>
      <c r="B53" s="20" t="s">
        <v>71</v>
      </c>
      <c r="C53" s="20" t="s">
        <v>95</v>
      </c>
      <c r="D53" s="15">
        <v>2022</v>
      </c>
      <c r="E53" s="15">
        <v>600</v>
      </c>
      <c r="F53" s="18">
        <v>9.8000000000000004E-2</v>
      </c>
      <c r="G53" s="18">
        <v>0.115</v>
      </c>
      <c r="H53" s="17">
        <v>27.46</v>
      </c>
      <c r="I53" s="1"/>
      <c r="J53" s="1"/>
      <c r="K53" s="16">
        <v>8.5000000000000006E-3</v>
      </c>
      <c r="L53" s="16">
        <v>6.3E-3</v>
      </c>
      <c r="M53" s="16">
        <v>3.3999999999999998E-3</v>
      </c>
      <c r="N53" s="19">
        <v>5.0000000000000001E-4</v>
      </c>
      <c r="O53" s="17">
        <v>0.25</v>
      </c>
      <c r="P53" s="16">
        <v>1.0315000000000001</v>
      </c>
      <c r="Q53" s="17">
        <v>0.13</v>
      </c>
      <c r="R53" s="17">
        <v>0.64</v>
      </c>
      <c r="S53" s="17">
        <v>0.18</v>
      </c>
      <c r="T53" s="17">
        <v>0.18</v>
      </c>
      <c r="U53" s="18">
        <v>8.2000000000000003E-2</v>
      </c>
      <c r="V53" s="18">
        <v>0.113</v>
      </c>
      <c r="W53" s="18">
        <v>0.17</v>
      </c>
      <c r="X53" s="16">
        <v>6.8779999999999994E-2</v>
      </c>
      <c r="Y53" s="18">
        <v>0.17</v>
      </c>
      <c r="Z53" s="17">
        <v>0.74</v>
      </c>
      <c r="AA53" s="1"/>
      <c r="AB53" s="16">
        <v>0</v>
      </c>
      <c r="AC53" s="15">
        <v>0</v>
      </c>
      <c r="AD53" s="1"/>
      <c r="AE53" s="14">
        <v>38.08</v>
      </c>
      <c r="AG53" s="25">
        <f t="shared" si="1"/>
        <v>26.720000000000002</v>
      </c>
      <c r="AH53" s="26">
        <f t="shared" si="2"/>
        <v>0</v>
      </c>
    </row>
    <row r="54" spans="1:34" x14ac:dyDescent="0.35">
      <c r="A54" t="str">
        <f t="shared" si="0"/>
        <v>Milton Hydro Distribution Inc.RESIDENTIAL</v>
      </c>
      <c r="B54" s="20" t="s">
        <v>72</v>
      </c>
      <c r="C54" s="20" t="s">
        <v>95</v>
      </c>
      <c r="D54" s="15">
        <v>2022</v>
      </c>
      <c r="E54" s="15">
        <v>600</v>
      </c>
      <c r="F54" s="18">
        <v>9.8000000000000004E-2</v>
      </c>
      <c r="G54" s="18">
        <v>0.115</v>
      </c>
      <c r="H54" s="17">
        <v>30.31</v>
      </c>
      <c r="I54" s="16">
        <v>1.4E-3</v>
      </c>
      <c r="J54" s="16">
        <v>-1.1999999999999999E-3</v>
      </c>
      <c r="K54" s="16">
        <v>8.9999999999999993E-3</v>
      </c>
      <c r="L54" s="16">
        <v>6.7000000000000002E-3</v>
      </c>
      <c r="M54" s="16">
        <v>3.3999999999999998E-3</v>
      </c>
      <c r="N54" s="19">
        <v>5.0000000000000001E-4</v>
      </c>
      <c r="O54" s="17">
        <v>0.25</v>
      </c>
      <c r="P54" s="16">
        <v>1.0375000000000001</v>
      </c>
      <c r="Q54" s="17">
        <v>0.13</v>
      </c>
      <c r="R54" s="17">
        <v>0.64</v>
      </c>
      <c r="S54" s="17">
        <v>0.18</v>
      </c>
      <c r="T54" s="17">
        <v>0.18</v>
      </c>
      <c r="U54" s="18">
        <v>8.2000000000000003E-2</v>
      </c>
      <c r="V54" s="18">
        <v>0.113</v>
      </c>
      <c r="W54" s="18">
        <v>0.17</v>
      </c>
      <c r="X54" s="16">
        <v>6.8779999999999994E-2</v>
      </c>
      <c r="Y54" s="18">
        <v>0.17</v>
      </c>
      <c r="Z54" s="17">
        <v>0.43</v>
      </c>
      <c r="AA54" s="1"/>
      <c r="AB54" s="16">
        <v>1.4E-3</v>
      </c>
      <c r="AC54" s="15">
        <v>0</v>
      </c>
      <c r="AD54" s="1"/>
      <c r="AE54" s="14">
        <v>38.08</v>
      </c>
      <c r="AG54" s="25">
        <f t="shared" si="1"/>
        <v>29.88</v>
      </c>
      <c r="AH54" s="26">
        <f t="shared" si="2"/>
        <v>0</v>
      </c>
    </row>
    <row r="55" spans="1:34" ht="42" x14ac:dyDescent="0.35">
      <c r="A55" t="str">
        <f t="shared" si="0"/>
        <v>Newmarket-Tay Power Distribution Ltd.-For Former Midland Power Utility Rate ZoneRESIDENTIAL</v>
      </c>
      <c r="B55" s="20" t="s">
        <v>73</v>
      </c>
      <c r="C55" s="20" t="s">
        <v>95</v>
      </c>
      <c r="D55" s="15">
        <v>2022</v>
      </c>
      <c r="E55" s="15">
        <v>600</v>
      </c>
      <c r="F55" s="18">
        <v>9.8000000000000004E-2</v>
      </c>
      <c r="G55" s="18">
        <v>0.115</v>
      </c>
      <c r="H55" s="17">
        <v>33.549999999999997</v>
      </c>
      <c r="I55" s="16">
        <v>6.4000000000000003E-3</v>
      </c>
      <c r="J55" s="16">
        <v>1.2999999999999999E-3</v>
      </c>
      <c r="K55" s="16">
        <v>9.1000000000000004E-3</v>
      </c>
      <c r="L55" s="16">
        <v>6.1999999999999998E-3</v>
      </c>
      <c r="M55" s="16">
        <v>3.3999999999999998E-3</v>
      </c>
      <c r="N55" s="19">
        <v>5.0000000000000001E-4</v>
      </c>
      <c r="O55" s="17">
        <v>0.25</v>
      </c>
      <c r="P55" s="16">
        <v>1.0682</v>
      </c>
      <c r="Q55" s="17">
        <v>0.13</v>
      </c>
      <c r="R55" s="17">
        <v>0.64</v>
      </c>
      <c r="S55" s="17">
        <v>0.18</v>
      </c>
      <c r="T55" s="17">
        <v>0.18</v>
      </c>
      <c r="U55" s="18">
        <v>8.2000000000000003E-2</v>
      </c>
      <c r="V55" s="18">
        <v>0.113</v>
      </c>
      <c r="W55" s="18">
        <v>0.17</v>
      </c>
      <c r="X55" s="16">
        <v>6.8779999999999994E-2</v>
      </c>
      <c r="Y55" s="18">
        <v>0.17</v>
      </c>
      <c r="Z55" s="17">
        <v>0.43</v>
      </c>
      <c r="AA55" s="1"/>
      <c r="AB55" s="16">
        <v>6.4000000000000003E-3</v>
      </c>
      <c r="AC55" s="15">
        <v>0</v>
      </c>
      <c r="AD55" s="1"/>
      <c r="AE55" s="14">
        <v>38.08</v>
      </c>
      <c r="AG55" s="25">
        <f t="shared" si="1"/>
        <v>33.119999999999997</v>
      </c>
      <c r="AH55" s="26">
        <f t="shared" si="2"/>
        <v>0</v>
      </c>
    </row>
    <row r="56" spans="1:34" ht="42" x14ac:dyDescent="0.35">
      <c r="A56" t="str">
        <f t="shared" si="0"/>
        <v>Newmarket-Tay Power Distribution Ltd.-For Newmarket-Tay Power Main Rate ZoneRESIDENTIAL</v>
      </c>
      <c r="B56" s="20" t="s">
        <v>74</v>
      </c>
      <c r="C56" s="20" t="s">
        <v>95</v>
      </c>
      <c r="D56" s="15">
        <v>2022</v>
      </c>
      <c r="E56" s="15">
        <v>600</v>
      </c>
      <c r="F56" s="18">
        <v>9.8000000000000004E-2</v>
      </c>
      <c r="G56" s="18">
        <v>0.115</v>
      </c>
      <c r="H56" s="17">
        <v>31.24</v>
      </c>
      <c r="I56" s="16">
        <v>-1.2999999999999999E-3</v>
      </c>
      <c r="J56" s="16">
        <v>3.2000000000000002E-3</v>
      </c>
      <c r="K56" s="16">
        <v>1.0500000000000001E-2</v>
      </c>
      <c r="L56" s="16">
        <v>8.2000000000000007E-3</v>
      </c>
      <c r="M56" s="16">
        <v>3.3999999999999998E-3</v>
      </c>
      <c r="N56" s="19">
        <v>5.0000000000000001E-4</v>
      </c>
      <c r="O56" s="17">
        <v>0.25</v>
      </c>
      <c r="P56" s="16">
        <v>1.0383</v>
      </c>
      <c r="Q56" s="17">
        <v>0.13</v>
      </c>
      <c r="R56" s="17">
        <v>0.64</v>
      </c>
      <c r="S56" s="17">
        <v>0.18</v>
      </c>
      <c r="T56" s="17">
        <v>0.18</v>
      </c>
      <c r="U56" s="18">
        <v>8.2000000000000003E-2</v>
      </c>
      <c r="V56" s="18">
        <v>0.113</v>
      </c>
      <c r="W56" s="18">
        <v>0.17</v>
      </c>
      <c r="X56" s="16">
        <v>6.8779999999999994E-2</v>
      </c>
      <c r="Y56" s="18">
        <v>0.17</v>
      </c>
      <c r="Z56" s="17">
        <v>1.29</v>
      </c>
      <c r="AA56" s="1"/>
      <c r="AB56" s="16">
        <v>-1.2999999999999999E-3</v>
      </c>
      <c r="AC56" s="15">
        <v>0</v>
      </c>
      <c r="AD56" s="1"/>
      <c r="AE56" s="14">
        <v>38.08</v>
      </c>
      <c r="AG56" s="25">
        <f t="shared" si="1"/>
        <v>29.95</v>
      </c>
      <c r="AH56" s="26">
        <f t="shared" si="2"/>
        <v>0</v>
      </c>
    </row>
    <row r="57" spans="1:34" x14ac:dyDescent="0.35">
      <c r="A57" t="str">
        <f t="shared" si="0"/>
        <v>Niagara Peninsula Energy Inc.RESIDENTIAL</v>
      </c>
      <c r="B57" s="20" t="s">
        <v>75</v>
      </c>
      <c r="C57" s="20" t="s">
        <v>95</v>
      </c>
      <c r="D57" s="15">
        <v>2022</v>
      </c>
      <c r="E57" s="15">
        <v>600</v>
      </c>
      <c r="F57" s="18">
        <v>9.8000000000000004E-2</v>
      </c>
      <c r="G57" s="18">
        <v>0.115</v>
      </c>
      <c r="H57" s="17">
        <v>36.799999999999997</v>
      </c>
      <c r="I57" s="16">
        <v>2.3E-3</v>
      </c>
      <c r="J57" s="16">
        <v>-5.0000000000000001E-4</v>
      </c>
      <c r="K57" s="16">
        <v>8.8000000000000005E-3</v>
      </c>
      <c r="L57" s="16">
        <v>5.4000000000000003E-3</v>
      </c>
      <c r="M57" s="16">
        <v>3.3999999999999998E-3</v>
      </c>
      <c r="N57" s="19">
        <v>5.0000000000000001E-4</v>
      </c>
      <c r="O57" s="17">
        <v>0.25</v>
      </c>
      <c r="P57" s="16">
        <v>1.0423</v>
      </c>
      <c r="Q57" s="17">
        <v>0.13</v>
      </c>
      <c r="R57" s="17">
        <v>0.64</v>
      </c>
      <c r="S57" s="17">
        <v>0.18</v>
      </c>
      <c r="T57" s="17">
        <v>0.18</v>
      </c>
      <c r="U57" s="18">
        <v>8.2000000000000003E-2</v>
      </c>
      <c r="V57" s="18">
        <v>0.113</v>
      </c>
      <c r="W57" s="18">
        <v>0.17</v>
      </c>
      <c r="X57" s="16">
        <v>6.8779999999999994E-2</v>
      </c>
      <c r="Y57" s="18">
        <v>0.17</v>
      </c>
      <c r="Z57" s="17">
        <v>0.43</v>
      </c>
      <c r="AA57" s="1"/>
      <c r="AB57" s="16">
        <v>2.3E-3</v>
      </c>
      <c r="AC57" s="15">
        <v>0</v>
      </c>
      <c r="AD57" s="1"/>
      <c r="AE57" s="14">
        <v>38.08</v>
      </c>
      <c r="AG57" s="25">
        <f t="shared" si="1"/>
        <v>36.369999999999997</v>
      </c>
      <c r="AH57" s="26">
        <f t="shared" si="2"/>
        <v>0</v>
      </c>
    </row>
    <row r="58" spans="1:34" ht="21" x14ac:dyDescent="0.35">
      <c r="A58" t="str">
        <f t="shared" si="0"/>
        <v>Niagara-on-the-Lake Hydro Inc.RESIDENTIAL</v>
      </c>
      <c r="B58" s="20" t="s">
        <v>76</v>
      </c>
      <c r="C58" s="20" t="s">
        <v>95</v>
      </c>
      <c r="D58" s="15">
        <v>2022</v>
      </c>
      <c r="E58" s="15">
        <v>600</v>
      </c>
      <c r="F58" s="18">
        <v>9.8000000000000004E-2</v>
      </c>
      <c r="G58" s="18">
        <v>0.115</v>
      </c>
      <c r="H58" s="17">
        <v>31.3</v>
      </c>
      <c r="I58" s="16">
        <v>-1.9E-3</v>
      </c>
      <c r="J58" s="16">
        <v>-1E-4</v>
      </c>
      <c r="K58" s="16">
        <v>8.6999999999999994E-3</v>
      </c>
      <c r="L58" s="16">
        <v>1.1999999999999999E-3</v>
      </c>
      <c r="M58" s="16">
        <v>3.3999999999999998E-3</v>
      </c>
      <c r="N58" s="19">
        <v>5.0000000000000001E-4</v>
      </c>
      <c r="O58" s="17">
        <v>0.25</v>
      </c>
      <c r="P58" s="16">
        <v>1.0373000000000001</v>
      </c>
      <c r="Q58" s="17">
        <v>0.13</v>
      </c>
      <c r="R58" s="17">
        <v>0.64</v>
      </c>
      <c r="S58" s="17">
        <v>0.18</v>
      </c>
      <c r="T58" s="17">
        <v>0.18</v>
      </c>
      <c r="U58" s="18">
        <v>8.2000000000000003E-2</v>
      </c>
      <c r="V58" s="18">
        <v>0.113</v>
      </c>
      <c r="W58" s="18">
        <v>0.17</v>
      </c>
      <c r="X58" s="16">
        <v>6.8779999999999994E-2</v>
      </c>
      <c r="Y58" s="18">
        <v>0.17</v>
      </c>
      <c r="Z58" s="17">
        <v>0.43</v>
      </c>
      <c r="AA58" s="1"/>
      <c r="AB58" s="16">
        <v>-1.9E-3</v>
      </c>
      <c r="AC58" s="15">
        <v>0</v>
      </c>
      <c r="AD58" s="1"/>
      <c r="AE58" s="14">
        <v>38.08</v>
      </c>
      <c r="AG58" s="25">
        <f t="shared" si="1"/>
        <v>30.87</v>
      </c>
      <c r="AH58" s="26">
        <f t="shared" si="2"/>
        <v>0</v>
      </c>
    </row>
    <row r="59" spans="1:34" ht="21" x14ac:dyDescent="0.35">
      <c r="A59" t="str">
        <f t="shared" si="0"/>
        <v>North Bay Hydro Distribution LimitedRESIDENTIAL</v>
      </c>
      <c r="B59" s="20" t="s">
        <v>77</v>
      </c>
      <c r="C59" s="20" t="s">
        <v>95</v>
      </c>
      <c r="D59" s="15">
        <v>2022</v>
      </c>
      <c r="E59" s="15">
        <v>600</v>
      </c>
      <c r="F59" s="18">
        <v>9.8000000000000004E-2</v>
      </c>
      <c r="G59" s="18">
        <v>0.115</v>
      </c>
      <c r="H59" s="17">
        <v>34</v>
      </c>
      <c r="I59" s="16">
        <v>-2.0000000000000001E-4</v>
      </c>
      <c r="J59" s="1"/>
      <c r="K59" s="16">
        <v>9.5999999999999992E-3</v>
      </c>
      <c r="L59" s="16">
        <v>7.4999999999999997E-3</v>
      </c>
      <c r="M59" s="16">
        <v>3.3999999999999998E-3</v>
      </c>
      <c r="N59" s="19">
        <v>5.0000000000000001E-4</v>
      </c>
      <c r="O59" s="17">
        <v>0.25</v>
      </c>
      <c r="P59" s="16">
        <v>1.0388999999999999</v>
      </c>
      <c r="Q59" s="17">
        <v>0.13</v>
      </c>
      <c r="R59" s="17">
        <v>0.64</v>
      </c>
      <c r="S59" s="17">
        <v>0.18</v>
      </c>
      <c r="T59" s="17">
        <v>0.18</v>
      </c>
      <c r="U59" s="18">
        <v>8.2000000000000003E-2</v>
      </c>
      <c r="V59" s="18">
        <v>0.113</v>
      </c>
      <c r="W59" s="18">
        <v>0.17</v>
      </c>
      <c r="X59" s="16">
        <v>6.8779999999999994E-2</v>
      </c>
      <c r="Y59" s="18">
        <v>0.17</v>
      </c>
      <c r="Z59" s="17">
        <v>0.38</v>
      </c>
      <c r="AA59" s="1"/>
      <c r="AB59" s="16">
        <v>-2.0000000000000001E-4</v>
      </c>
      <c r="AC59" s="15">
        <v>0</v>
      </c>
      <c r="AD59" s="1"/>
      <c r="AE59" s="14">
        <v>38.08</v>
      </c>
      <c r="AG59" s="25">
        <f t="shared" si="1"/>
        <v>33.619999999999997</v>
      </c>
      <c r="AH59" s="26">
        <f t="shared" si="2"/>
        <v>0</v>
      </c>
    </row>
    <row r="60" spans="1:34" x14ac:dyDescent="0.35">
      <c r="A60" t="str">
        <f t="shared" si="0"/>
        <v>Northern Ontario Wires Inc.RESIDENTIAL</v>
      </c>
      <c r="B60" s="20" t="s">
        <v>78</v>
      </c>
      <c r="C60" s="20" t="s">
        <v>95</v>
      </c>
      <c r="D60" s="15">
        <v>2022</v>
      </c>
      <c r="E60" s="15">
        <v>600</v>
      </c>
      <c r="F60" s="18">
        <v>9.8000000000000004E-2</v>
      </c>
      <c r="G60" s="18">
        <v>0.115</v>
      </c>
      <c r="H60" s="17">
        <v>40.700000000000003</v>
      </c>
      <c r="I60" s="16">
        <v>1.9E-3</v>
      </c>
      <c r="J60" s="16">
        <v>2.0000000000000001E-4</v>
      </c>
      <c r="K60" s="16">
        <v>9.1000000000000004E-3</v>
      </c>
      <c r="L60" s="16">
        <v>3.3E-3</v>
      </c>
      <c r="M60" s="16">
        <v>3.3999999999999998E-3</v>
      </c>
      <c r="N60" s="19">
        <v>5.0000000000000001E-4</v>
      </c>
      <c r="O60" s="17">
        <v>0.25</v>
      </c>
      <c r="P60" s="16">
        <v>1.0693999999999999</v>
      </c>
      <c r="Q60" s="17">
        <v>0.13</v>
      </c>
      <c r="R60" s="17">
        <v>0.64</v>
      </c>
      <c r="S60" s="17">
        <v>0.18</v>
      </c>
      <c r="T60" s="17">
        <v>0.18</v>
      </c>
      <c r="U60" s="18">
        <v>8.2000000000000003E-2</v>
      </c>
      <c r="V60" s="18">
        <v>0.113</v>
      </c>
      <c r="W60" s="18">
        <v>0.17</v>
      </c>
      <c r="X60" s="16">
        <v>6.8779999999999994E-2</v>
      </c>
      <c r="Y60" s="18">
        <v>0.17</v>
      </c>
      <c r="Z60" s="17">
        <v>0.38</v>
      </c>
      <c r="AA60" s="1"/>
      <c r="AB60" s="16">
        <v>1.9E-3</v>
      </c>
      <c r="AC60" s="15">
        <v>1</v>
      </c>
      <c r="AD60" s="1"/>
      <c r="AE60" s="14">
        <v>38.08</v>
      </c>
      <c r="AG60" s="25">
        <f t="shared" si="1"/>
        <v>40.32</v>
      </c>
      <c r="AH60" s="26">
        <f t="shared" si="2"/>
        <v>0</v>
      </c>
    </row>
    <row r="61" spans="1:34" ht="21" x14ac:dyDescent="0.35">
      <c r="A61" t="str">
        <f t="shared" si="0"/>
        <v>Oakville Hydro Electricity Distribution Inc.RESIDENTIAL</v>
      </c>
      <c r="B61" s="20" t="s">
        <v>79</v>
      </c>
      <c r="C61" s="20" t="s">
        <v>95</v>
      </c>
      <c r="D61" s="15">
        <v>2022</v>
      </c>
      <c r="E61" s="15">
        <v>600</v>
      </c>
      <c r="F61" s="18">
        <v>9.8000000000000004E-2</v>
      </c>
      <c r="G61" s="18">
        <v>0.115</v>
      </c>
      <c r="H61" s="17">
        <v>31.62</v>
      </c>
      <c r="I61" s="16">
        <v>1E-3</v>
      </c>
      <c r="J61" s="16">
        <v>-3.2000000000000002E-3</v>
      </c>
      <c r="K61" s="16">
        <v>9.7999999999999997E-3</v>
      </c>
      <c r="L61" s="16">
        <v>6.1999999999999998E-3</v>
      </c>
      <c r="M61" s="16">
        <v>3.3999999999999998E-3</v>
      </c>
      <c r="N61" s="19">
        <v>5.0000000000000001E-4</v>
      </c>
      <c r="O61" s="17">
        <v>0.25</v>
      </c>
      <c r="P61" s="16">
        <v>1.0376000000000001</v>
      </c>
      <c r="Q61" s="17">
        <v>0.13</v>
      </c>
      <c r="R61" s="17">
        <v>0.64</v>
      </c>
      <c r="S61" s="17">
        <v>0.18</v>
      </c>
      <c r="T61" s="17">
        <v>0.18</v>
      </c>
      <c r="U61" s="18">
        <v>8.2000000000000003E-2</v>
      </c>
      <c r="V61" s="18">
        <v>0.113</v>
      </c>
      <c r="W61" s="18">
        <v>0.17</v>
      </c>
      <c r="X61" s="16">
        <v>6.8779999999999994E-2</v>
      </c>
      <c r="Y61" s="18">
        <v>0.17</v>
      </c>
      <c r="Z61" s="17">
        <v>0.43</v>
      </c>
      <c r="AA61" s="1"/>
      <c r="AB61" s="16">
        <v>1E-3</v>
      </c>
      <c r="AC61" s="15">
        <v>0</v>
      </c>
      <c r="AD61" s="1"/>
      <c r="AE61" s="14">
        <v>38.08</v>
      </c>
      <c r="AG61" s="25">
        <f t="shared" si="1"/>
        <v>31.19</v>
      </c>
      <c r="AH61" s="26">
        <f t="shared" si="2"/>
        <v>0</v>
      </c>
    </row>
    <row r="62" spans="1:34" x14ac:dyDescent="0.35">
      <c r="A62" t="str">
        <f t="shared" si="0"/>
        <v>Orangeville Hydro LimitedRESIDENTIAL</v>
      </c>
      <c r="B62" s="20" t="s">
        <v>80</v>
      </c>
      <c r="C62" s="20" t="s">
        <v>95</v>
      </c>
      <c r="D62" s="15">
        <v>2022</v>
      </c>
      <c r="E62" s="15">
        <v>600</v>
      </c>
      <c r="F62" s="18">
        <v>9.8000000000000004E-2</v>
      </c>
      <c r="G62" s="18">
        <v>0.115</v>
      </c>
      <c r="H62" s="17">
        <v>28.87</v>
      </c>
      <c r="I62" s="16">
        <v>5.5999999999999999E-3</v>
      </c>
      <c r="J62" s="1"/>
      <c r="K62" s="16">
        <v>8.9999999999999993E-3</v>
      </c>
      <c r="L62" s="16">
        <v>4.8999999999999998E-3</v>
      </c>
      <c r="M62" s="16">
        <v>3.3999999999999998E-3</v>
      </c>
      <c r="N62" s="19">
        <v>5.0000000000000001E-4</v>
      </c>
      <c r="O62" s="17">
        <v>0.25</v>
      </c>
      <c r="P62" s="16">
        <v>1.0481</v>
      </c>
      <c r="Q62" s="17">
        <v>0.13</v>
      </c>
      <c r="R62" s="17">
        <v>0.64</v>
      </c>
      <c r="S62" s="17">
        <v>0.18</v>
      </c>
      <c r="T62" s="17">
        <v>0.18</v>
      </c>
      <c r="U62" s="18">
        <v>8.2000000000000003E-2</v>
      </c>
      <c r="V62" s="18">
        <v>0.113</v>
      </c>
      <c r="W62" s="18">
        <v>0.17</v>
      </c>
      <c r="X62" s="16">
        <v>6.8779999999999994E-2</v>
      </c>
      <c r="Y62" s="18">
        <v>0.17</v>
      </c>
      <c r="Z62" s="17">
        <v>0.59</v>
      </c>
      <c r="AA62" s="1"/>
      <c r="AB62" s="16">
        <v>5.5999999999999999E-3</v>
      </c>
      <c r="AC62" s="15">
        <v>0</v>
      </c>
      <c r="AD62" s="1"/>
      <c r="AE62" s="14">
        <v>38.08</v>
      </c>
      <c r="AG62" s="25">
        <f t="shared" si="1"/>
        <v>28.28</v>
      </c>
      <c r="AH62" s="26">
        <f t="shared" si="2"/>
        <v>0</v>
      </c>
    </row>
    <row r="63" spans="1:34" x14ac:dyDescent="0.35">
      <c r="A63" t="str">
        <f t="shared" si="0"/>
        <v>Oshawa PUC Networks Inc.RESIDENTIAL</v>
      </c>
      <c r="B63" s="20" t="s">
        <v>81</v>
      </c>
      <c r="C63" s="20" t="s">
        <v>95</v>
      </c>
      <c r="D63" s="15">
        <v>2022</v>
      </c>
      <c r="E63" s="15">
        <v>600</v>
      </c>
      <c r="F63" s="18">
        <v>9.8000000000000004E-2</v>
      </c>
      <c r="G63" s="18">
        <v>0.115</v>
      </c>
      <c r="H63" s="17">
        <v>27.01</v>
      </c>
      <c r="I63" s="1"/>
      <c r="J63" s="1"/>
      <c r="K63" s="16">
        <v>1.0200000000000001E-2</v>
      </c>
      <c r="L63" s="16">
        <v>8.0000000000000002E-3</v>
      </c>
      <c r="M63" s="16">
        <v>3.3999999999999998E-3</v>
      </c>
      <c r="N63" s="19">
        <v>5.0000000000000001E-4</v>
      </c>
      <c r="O63" s="17">
        <v>0.25</v>
      </c>
      <c r="P63" s="16">
        <v>1.0431999999999999</v>
      </c>
      <c r="Q63" s="17">
        <v>0.13</v>
      </c>
      <c r="R63" s="17">
        <v>0.64</v>
      </c>
      <c r="S63" s="17">
        <v>0.18</v>
      </c>
      <c r="T63" s="17">
        <v>0.18</v>
      </c>
      <c r="U63" s="18">
        <v>8.2000000000000003E-2</v>
      </c>
      <c r="V63" s="18">
        <v>0.113</v>
      </c>
      <c r="W63" s="18">
        <v>0.17</v>
      </c>
      <c r="X63" s="16">
        <v>6.8779999999999994E-2</v>
      </c>
      <c r="Y63" s="18">
        <v>0.17</v>
      </c>
      <c r="Z63" s="17">
        <v>0.43</v>
      </c>
      <c r="AA63" s="1"/>
      <c r="AB63" s="16">
        <v>0</v>
      </c>
      <c r="AC63" s="15">
        <v>0</v>
      </c>
      <c r="AD63" s="1"/>
      <c r="AE63" s="14">
        <v>38.08</v>
      </c>
      <c r="AG63" s="25">
        <f t="shared" si="1"/>
        <v>26.580000000000002</v>
      </c>
      <c r="AH63" s="26">
        <f t="shared" si="2"/>
        <v>0</v>
      </c>
    </row>
    <row r="64" spans="1:34" ht="21" x14ac:dyDescent="0.35">
      <c r="A64" t="str">
        <f t="shared" si="0"/>
        <v>Ottawa River Power CorporationRESIDENTIAL</v>
      </c>
      <c r="B64" s="20" t="s">
        <v>82</v>
      </c>
      <c r="C64" s="20" t="s">
        <v>95</v>
      </c>
      <c r="D64" s="15">
        <v>2022</v>
      </c>
      <c r="E64" s="15">
        <v>600</v>
      </c>
      <c r="F64" s="18">
        <v>9.8000000000000004E-2</v>
      </c>
      <c r="G64" s="18">
        <v>0.115</v>
      </c>
      <c r="H64" s="17">
        <v>23.8</v>
      </c>
      <c r="I64" s="16">
        <v>3.5999999999999999E-3</v>
      </c>
      <c r="J64" s="1"/>
      <c r="K64" s="16">
        <v>7.1999999999999998E-3</v>
      </c>
      <c r="L64" s="16">
        <v>5.3E-3</v>
      </c>
      <c r="M64" s="16">
        <v>3.3999999999999998E-3</v>
      </c>
      <c r="N64" s="19">
        <v>5.0000000000000001E-4</v>
      </c>
      <c r="O64" s="17">
        <v>0.25</v>
      </c>
      <c r="P64" s="16">
        <v>1.0409999999999999</v>
      </c>
      <c r="Q64" s="17">
        <v>0.13</v>
      </c>
      <c r="R64" s="17">
        <v>0.64</v>
      </c>
      <c r="S64" s="17">
        <v>0.18</v>
      </c>
      <c r="T64" s="17">
        <v>0.18</v>
      </c>
      <c r="U64" s="18">
        <v>8.2000000000000003E-2</v>
      </c>
      <c r="V64" s="18">
        <v>0.113</v>
      </c>
      <c r="W64" s="18">
        <v>0.17</v>
      </c>
      <c r="X64" s="16">
        <v>6.8779999999999994E-2</v>
      </c>
      <c r="Y64" s="18">
        <v>0.17</v>
      </c>
      <c r="Z64" s="17">
        <v>-1.77</v>
      </c>
      <c r="AA64" s="1"/>
      <c r="AB64" s="16">
        <v>3.5999999999999999E-3</v>
      </c>
      <c r="AC64" s="15">
        <v>0</v>
      </c>
      <c r="AD64" s="1"/>
      <c r="AE64" s="14">
        <v>38.08</v>
      </c>
      <c r="AG64" s="25">
        <f t="shared" si="1"/>
        <v>25.57</v>
      </c>
      <c r="AH64" s="26">
        <f t="shared" si="2"/>
        <v>0</v>
      </c>
    </row>
    <row r="65" spans="1:34" x14ac:dyDescent="0.35">
      <c r="A65" t="str">
        <f t="shared" si="0"/>
        <v>PUC Distribution Inc.RESIDENTIAL</v>
      </c>
      <c r="B65" s="20" t="s">
        <v>83</v>
      </c>
      <c r="C65" s="20" t="s">
        <v>95</v>
      </c>
      <c r="D65" s="15">
        <v>2022</v>
      </c>
      <c r="E65" s="15">
        <v>600</v>
      </c>
      <c r="F65" s="18">
        <v>9.8000000000000004E-2</v>
      </c>
      <c r="G65" s="18">
        <v>0.115</v>
      </c>
      <c r="H65" s="17">
        <v>37.06</v>
      </c>
      <c r="I65" s="16">
        <v>-1.1999999999999999E-3</v>
      </c>
      <c r="J65" s="16">
        <v>3.3E-3</v>
      </c>
      <c r="K65" s="16">
        <v>8.6E-3</v>
      </c>
      <c r="L65" s="1"/>
      <c r="M65" s="16">
        <v>3.3999999999999998E-3</v>
      </c>
      <c r="N65" s="19">
        <v>5.0000000000000001E-4</v>
      </c>
      <c r="O65" s="17">
        <v>0.25</v>
      </c>
      <c r="P65" s="16">
        <v>1.0481</v>
      </c>
      <c r="Q65" s="17">
        <v>0.13</v>
      </c>
      <c r="R65" s="17">
        <v>0.64</v>
      </c>
      <c r="S65" s="17">
        <v>0.18</v>
      </c>
      <c r="T65" s="17">
        <v>0.18</v>
      </c>
      <c r="U65" s="18">
        <v>8.2000000000000003E-2</v>
      </c>
      <c r="V65" s="18">
        <v>0.113</v>
      </c>
      <c r="W65" s="18">
        <v>0.17</v>
      </c>
      <c r="X65" s="16">
        <v>6.8779999999999994E-2</v>
      </c>
      <c r="Y65" s="18">
        <v>0.17</v>
      </c>
      <c r="Z65" s="17">
        <v>3.34</v>
      </c>
      <c r="AA65" s="1"/>
      <c r="AB65" s="16">
        <v>-1.1999999999999999E-3</v>
      </c>
      <c r="AC65" s="15">
        <v>0</v>
      </c>
      <c r="AD65" s="1"/>
      <c r="AE65" s="14">
        <v>38.08</v>
      </c>
      <c r="AG65" s="25">
        <f t="shared" si="1"/>
        <v>33.72</v>
      </c>
      <c r="AH65" s="26">
        <f t="shared" si="2"/>
        <v>0</v>
      </c>
    </row>
    <row r="66" spans="1:34" x14ac:dyDescent="0.35">
      <c r="A66" t="str">
        <f t="shared" si="0"/>
        <v>Renfrew Hydro Inc.RESIDENTIAL</v>
      </c>
      <c r="B66" s="20" t="s">
        <v>84</v>
      </c>
      <c r="C66" s="20" t="s">
        <v>95</v>
      </c>
      <c r="D66" s="15">
        <v>2022</v>
      </c>
      <c r="E66" s="15">
        <v>600</v>
      </c>
      <c r="F66" s="18">
        <v>9.8000000000000004E-2</v>
      </c>
      <c r="G66" s="18">
        <v>0.115</v>
      </c>
      <c r="H66" s="17">
        <v>27.44</v>
      </c>
      <c r="I66" s="16">
        <v>1.1999999999999999E-3</v>
      </c>
      <c r="J66" s="16">
        <v>-1.1999999999999999E-3</v>
      </c>
      <c r="K66" s="16">
        <v>6.1999999999999998E-3</v>
      </c>
      <c r="L66" s="16">
        <v>4.7000000000000002E-3</v>
      </c>
      <c r="M66" s="16">
        <v>3.3999999999999998E-3</v>
      </c>
      <c r="N66" s="19">
        <v>5.0000000000000001E-4</v>
      </c>
      <c r="O66" s="17">
        <v>0.25</v>
      </c>
      <c r="P66" s="16">
        <v>1.081</v>
      </c>
      <c r="Q66" s="17">
        <v>0.13</v>
      </c>
      <c r="R66" s="17">
        <v>0.64</v>
      </c>
      <c r="S66" s="17">
        <v>0.18</v>
      </c>
      <c r="T66" s="17">
        <v>0.18</v>
      </c>
      <c r="U66" s="18">
        <v>8.2000000000000003E-2</v>
      </c>
      <c r="V66" s="18">
        <v>0.113</v>
      </c>
      <c r="W66" s="18">
        <v>0.17</v>
      </c>
      <c r="X66" s="16">
        <v>6.8779999999999994E-2</v>
      </c>
      <c r="Y66" s="18">
        <v>0.17</v>
      </c>
      <c r="Z66" s="17">
        <v>0.43</v>
      </c>
      <c r="AA66" s="1"/>
      <c r="AB66" s="16">
        <v>1.1999999999999999E-3</v>
      </c>
      <c r="AC66" s="15">
        <v>0</v>
      </c>
      <c r="AD66" s="1"/>
      <c r="AE66" s="14">
        <v>38.08</v>
      </c>
      <c r="AG66" s="25">
        <f t="shared" si="1"/>
        <v>27.01</v>
      </c>
      <c r="AH66" s="26">
        <f t="shared" si="2"/>
        <v>0</v>
      </c>
    </row>
    <row r="67" spans="1:34" ht="21" x14ac:dyDescent="0.35">
      <c r="A67" t="str">
        <f t="shared" ref="A67:A78" si="3">B67&amp;C67</f>
        <v>Rideau St. Lawrence Distribution Inc.RESIDENTIAL</v>
      </c>
      <c r="B67" s="20" t="s">
        <v>85</v>
      </c>
      <c r="C67" s="20" t="s">
        <v>95</v>
      </c>
      <c r="D67" s="15">
        <v>2022</v>
      </c>
      <c r="E67" s="15">
        <v>600</v>
      </c>
      <c r="F67" s="18">
        <v>9.8000000000000004E-2</v>
      </c>
      <c r="G67" s="18">
        <v>0.115</v>
      </c>
      <c r="H67" s="17">
        <v>27.54</v>
      </c>
      <c r="I67" s="16">
        <v>4.8999999999999998E-3</v>
      </c>
      <c r="J67" s="1"/>
      <c r="K67" s="16">
        <v>6.4999999999999997E-3</v>
      </c>
      <c r="L67" s="16">
        <v>5.7999999999999996E-3</v>
      </c>
      <c r="M67" s="16">
        <v>3.3999999999999998E-3</v>
      </c>
      <c r="N67" s="19">
        <v>5.0000000000000001E-4</v>
      </c>
      <c r="O67" s="17">
        <v>0.25</v>
      </c>
      <c r="P67" s="16">
        <v>1.0819000000000001</v>
      </c>
      <c r="Q67" s="17">
        <v>0.13</v>
      </c>
      <c r="R67" s="17">
        <v>0.64</v>
      </c>
      <c r="S67" s="17">
        <v>0.18</v>
      </c>
      <c r="T67" s="17">
        <v>0.18</v>
      </c>
      <c r="U67" s="18">
        <v>8.2000000000000003E-2</v>
      </c>
      <c r="V67" s="18">
        <v>0.113</v>
      </c>
      <c r="W67" s="18">
        <v>0.17</v>
      </c>
      <c r="X67" s="16">
        <v>6.8779999999999994E-2</v>
      </c>
      <c r="Y67" s="18">
        <v>0.17</v>
      </c>
      <c r="Z67" s="17">
        <v>0.95</v>
      </c>
      <c r="AA67" s="1"/>
      <c r="AB67" s="16">
        <v>4.8999999999999998E-3</v>
      </c>
      <c r="AC67" s="15">
        <v>0</v>
      </c>
      <c r="AD67" s="1"/>
      <c r="AE67" s="14">
        <v>38.08</v>
      </c>
      <c r="AG67" s="25">
        <f t="shared" ref="AG67:AG78" si="4">H67-Z67</f>
        <v>26.59</v>
      </c>
      <c r="AH67" s="26">
        <f t="shared" ref="AH67:AH78" si="5">AA67</f>
        <v>0</v>
      </c>
    </row>
    <row r="68" spans="1:34" x14ac:dyDescent="0.35">
      <c r="A68" t="str">
        <f t="shared" si="3"/>
        <v>Sioux Lookout Hydro Inc.RESIDENTIAL</v>
      </c>
      <c r="B68" s="20" t="s">
        <v>86</v>
      </c>
      <c r="C68" s="20" t="s">
        <v>95</v>
      </c>
      <c r="D68" s="15">
        <v>2022</v>
      </c>
      <c r="E68" s="15">
        <v>600</v>
      </c>
      <c r="F68" s="18">
        <v>9.8000000000000004E-2</v>
      </c>
      <c r="G68" s="18">
        <v>0.115</v>
      </c>
      <c r="H68" s="17">
        <f>51.26</f>
        <v>51.26</v>
      </c>
      <c r="I68" s="16"/>
      <c r="J68" s="1"/>
      <c r="K68" s="16"/>
      <c r="L68" s="16"/>
      <c r="M68" s="16">
        <v>3.3999999999999998E-3</v>
      </c>
      <c r="N68" s="19">
        <v>5.0000000000000001E-4</v>
      </c>
      <c r="O68" s="17">
        <v>0.25</v>
      </c>
      <c r="P68" s="16">
        <v>1.0565</v>
      </c>
      <c r="Q68" s="17">
        <v>0.13</v>
      </c>
      <c r="R68" s="17">
        <v>0.64</v>
      </c>
      <c r="S68" s="17">
        <v>0.18</v>
      </c>
      <c r="T68" s="17">
        <v>0.18</v>
      </c>
      <c r="U68" s="18">
        <v>8.2000000000000003E-2</v>
      </c>
      <c r="V68" s="18">
        <v>0.113</v>
      </c>
      <c r="W68" s="18">
        <v>0.17</v>
      </c>
      <c r="X68" s="16">
        <v>6.8779999999999994E-2</v>
      </c>
      <c r="Y68" s="18">
        <v>0.17</v>
      </c>
      <c r="Z68" s="17"/>
      <c r="AA68" s="1"/>
      <c r="AB68" s="16"/>
      <c r="AC68" s="15">
        <v>1</v>
      </c>
      <c r="AD68" s="1"/>
      <c r="AE68" s="14">
        <v>38.08</v>
      </c>
      <c r="AG68" s="25">
        <f t="shared" si="4"/>
        <v>51.26</v>
      </c>
      <c r="AH68" s="26">
        <f t="shared" si="5"/>
        <v>0</v>
      </c>
    </row>
    <row r="69" spans="1:34" ht="21" x14ac:dyDescent="0.35">
      <c r="A69" t="str">
        <f t="shared" si="3"/>
        <v>Synergy North Corporation-Kenora Rate ZoneRESIDENTIAL</v>
      </c>
      <c r="B69" s="20" t="s">
        <v>87</v>
      </c>
      <c r="C69" s="20" t="s">
        <v>95</v>
      </c>
      <c r="D69" s="15">
        <v>2022</v>
      </c>
      <c r="E69" s="15">
        <v>600</v>
      </c>
      <c r="F69" s="18">
        <v>9.8000000000000004E-2</v>
      </c>
      <c r="G69" s="18">
        <v>0.115</v>
      </c>
      <c r="H69" s="17">
        <v>32.93</v>
      </c>
      <c r="I69" s="16">
        <v>2.0000000000000001E-4</v>
      </c>
      <c r="J69" s="16">
        <v>-1E-4</v>
      </c>
      <c r="K69" s="16">
        <v>9.2999999999999992E-3</v>
      </c>
      <c r="L69" s="16">
        <v>1.8E-3</v>
      </c>
      <c r="M69" s="16">
        <v>3.3999999999999998E-3</v>
      </c>
      <c r="N69" s="19">
        <v>5.0000000000000001E-4</v>
      </c>
      <c r="O69" s="17">
        <v>0.25</v>
      </c>
      <c r="P69" s="16">
        <v>1.0429999999999999</v>
      </c>
      <c r="Q69" s="17">
        <v>0.13</v>
      </c>
      <c r="R69" s="17">
        <v>0.64</v>
      </c>
      <c r="S69" s="17">
        <v>0.18</v>
      </c>
      <c r="T69" s="17">
        <v>0.18</v>
      </c>
      <c r="U69" s="18">
        <v>8.2000000000000003E-2</v>
      </c>
      <c r="V69" s="18">
        <v>0.113</v>
      </c>
      <c r="W69" s="18">
        <v>0.17</v>
      </c>
      <c r="X69" s="16">
        <v>6.8779999999999994E-2</v>
      </c>
      <c r="Y69" s="18">
        <v>0.17</v>
      </c>
      <c r="Z69" s="17">
        <v>0.43</v>
      </c>
      <c r="AA69" s="1"/>
      <c r="AB69" s="16">
        <v>2.0000000000000001E-4</v>
      </c>
      <c r="AC69" s="15">
        <v>0</v>
      </c>
      <c r="AD69" s="1"/>
      <c r="AE69" s="14">
        <v>38.08</v>
      </c>
      <c r="AG69" s="25">
        <f t="shared" si="4"/>
        <v>32.5</v>
      </c>
      <c r="AH69" s="26">
        <f t="shared" si="5"/>
        <v>0</v>
      </c>
    </row>
    <row r="70" spans="1:34" ht="21" x14ac:dyDescent="0.35">
      <c r="A70" t="str">
        <f t="shared" si="3"/>
        <v>Synergy North Corporation-Thunder Bay Rate ZoneRESIDENTIAL</v>
      </c>
      <c r="B70" s="20" t="s">
        <v>88</v>
      </c>
      <c r="C70" s="20" t="s">
        <v>95</v>
      </c>
      <c r="D70" s="15">
        <v>2022</v>
      </c>
      <c r="E70" s="15">
        <v>600</v>
      </c>
      <c r="F70" s="18">
        <v>9.8000000000000004E-2</v>
      </c>
      <c r="G70" s="18">
        <v>0.115</v>
      </c>
      <c r="H70" s="17">
        <v>26.83</v>
      </c>
      <c r="I70" s="16">
        <v>-8.9999999999999998E-4</v>
      </c>
      <c r="J70" s="16">
        <v>2.0999999999999999E-3</v>
      </c>
      <c r="K70" s="16">
        <v>8.0999999999999996E-3</v>
      </c>
      <c r="L70" s="16">
        <v>5.7999999999999996E-3</v>
      </c>
      <c r="M70" s="16">
        <v>3.3999999999999998E-3</v>
      </c>
      <c r="N70" s="19">
        <v>5.0000000000000001E-4</v>
      </c>
      <c r="O70" s="17">
        <v>0.25</v>
      </c>
      <c r="P70" s="16">
        <v>1.0394000000000001</v>
      </c>
      <c r="Q70" s="17">
        <v>0.13</v>
      </c>
      <c r="R70" s="17">
        <v>0.64</v>
      </c>
      <c r="S70" s="17">
        <v>0.18</v>
      </c>
      <c r="T70" s="17">
        <v>0.18</v>
      </c>
      <c r="U70" s="18">
        <v>8.2000000000000003E-2</v>
      </c>
      <c r="V70" s="18">
        <v>0.113</v>
      </c>
      <c r="W70" s="18">
        <v>0.17</v>
      </c>
      <c r="X70" s="16">
        <v>6.8779999999999994E-2</v>
      </c>
      <c r="Y70" s="18">
        <v>0.17</v>
      </c>
      <c r="Z70" s="17">
        <v>0.43</v>
      </c>
      <c r="AA70" s="1"/>
      <c r="AB70" s="16">
        <v>-8.9999999999999998E-4</v>
      </c>
      <c r="AC70" s="15">
        <v>0</v>
      </c>
      <c r="AD70" s="1"/>
      <c r="AE70" s="14">
        <v>38.08</v>
      </c>
      <c r="AG70" s="25">
        <f t="shared" si="4"/>
        <v>26.4</v>
      </c>
      <c r="AH70" s="26">
        <f t="shared" si="5"/>
        <v>0</v>
      </c>
    </row>
    <row r="71" spans="1:34" x14ac:dyDescent="0.35">
      <c r="A71" t="str">
        <f t="shared" si="3"/>
        <v>Tillsonburg Hydro Inc.RESIDENTIAL</v>
      </c>
      <c r="B71" s="20" t="s">
        <v>89</v>
      </c>
      <c r="C71" s="20" t="s">
        <v>95</v>
      </c>
      <c r="D71" s="15">
        <v>2022</v>
      </c>
      <c r="E71" s="15">
        <v>600</v>
      </c>
      <c r="F71" s="18">
        <v>9.8000000000000004E-2</v>
      </c>
      <c r="G71" s="18">
        <v>0.115</v>
      </c>
      <c r="H71" s="17">
        <v>30.25</v>
      </c>
      <c r="I71" s="1"/>
      <c r="J71" s="1"/>
      <c r="K71" s="16">
        <v>9.2999999999999992E-3</v>
      </c>
      <c r="L71" s="16">
        <v>7.1000000000000004E-3</v>
      </c>
      <c r="M71" s="16">
        <v>3.3999999999999998E-3</v>
      </c>
      <c r="N71" s="19">
        <v>5.0000000000000001E-4</v>
      </c>
      <c r="O71" s="17">
        <v>0.25</v>
      </c>
      <c r="P71" s="16">
        <v>1.0333000000000001</v>
      </c>
      <c r="Q71" s="17">
        <v>0.13</v>
      </c>
      <c r="R71" s="17">
        <v>0.64</v>
      </c>
      <c r="S71" s="17">
        <v>0.18</v>
      </c>
      <c r="T71" s="17">
        <v>0.18</v>
      </c>
      <c r="U71" s="18">
        <v>8.2000000000000003E-2</v>
      </c>
      <c r="V71" s="18">
        <v>0.113</v>
      </c>
      <c r="W71" s="18">
        <v>0.17</v>
      </c>
      <c r="X71" s="16">
        <v>6.8779999999999994E-2</v>
      </c>
      <c r="Y71" s="18">
        <v>0.17</v>
      </c>
      <c r="Z71" s="17">
        <v>0.43</v>
      </c>
      <c r="AA71" s="1"/>
      <c r="AB71" s="16">
        <v>0</v>
      </c>
      <c r="AC71" s="15">
        <v>0</v>
      </c>
      <c r="AD71" s="1"/>
      <c r="AE71" s="14">
        <v>38.08</v>
      </c>
      <c r="AG71" s="25">
        <f t="shared" si="4"/>
        <v>29.82</v>
      </c>
      <c r="AH71" s="26">
        <f t="shared" si="5"/>
        <v>0</v>
      </c>
    </row>
    <row r="72" spans="1:34" ht="21" x14ac:dyDescent="0.35">
      <c r="A72" t="str">
        <f t="shared" si="3"/>
        <v>Toronto Hydro-Electric System LimitedCOMPETITIVE SECTOR MULTI-UNIT RESIDENTIAL</v>
      </c>
      <c r="B72" s="20" t="s">
        <v>90</v>
      </c>
      <c r="C72" s="20" t="s">
        <v>107</v>
      </c>
      <c r="D72" s="15">
        <v>2022</v>
      </c>
      <c r="E72" s="15">
        <v>600</v>
      </c>
      <c r="F72" s="18">
        <v>9.8000000000000004E-2</v>
      </c>
      <c r="G72" s="18">
        <v>0.115</v>
      </c>
      <c r="H72" s="17">
        <v>32.590000000000003</v>
      </c>
      <c r="I72" s="1"/>
      <c r="J72" s="1"/>
      <c r="K72" s="16">
        <v>1.042E-2</v>
      </c>
      <c r="L72" s="16">
        <v>6.9300000000000004E-3</v>
      </c>
      <c r="M72" s="16">
        <v>3.3999999999999998E-3</v>
      </c>
      <c r="N72" s="19">
        <v>5.0000000000000001E-4</v>
      </c>
      <c r="O72" s="17">
        <v>0.25</v>
      </c>
      <c r="P72" s="16">
        <v>1.0295000000000001</v>
      </c>
      <c r="Q72" s="17">
        <v>0.13</v>
      </c>
      <c r="R72" s="17">
        <v>0.64</v>
      </c>
      <c r="S72" s="17">
        <v>0.18</v>
      </c>
      <c r="T72" s="17">
        <v>0.18</v>
      </c>
      <c r="U72" s="18">
        <v>8.2000000000000003E-2</v>
      </c>
      <c r="V72" s="18">
        <v>0.113</v>
      </c>
      <c r="W72" s="18">
        <v>0.17</v>
      </c>
      <c r="X72" s="16">
        <v>6.8779999999999994E-2</v>
      </c>
      <c r="Y72" s="18">
        <v>0.17</v>
      </c>
      <c r="Z72" s="17">
        <v>-0.8</v>
      </c>
      <c r="AA72" s="1"/>
      <c r="AB72" s="16">
        <v>0</v>
      </c>
      <c r="AC72" s="15">
        <v>0</v>
      </c>
      <c r="AD72" s="1"/>
      <c r="AE72" s="14">
        <v>38.08</v>
      </c>
      <c r="AG72" s="25">
        <f t="shared" si="4"/>
        <v>33.39</v>
      </c>
      <c r="AH72" s="26">
        <f t="shared" si="5"/>
        <v>0</v>
      </c>
    </row>
    <row r="73" spans="1:34" ht="21" x14ac:dyDescent="0.35">
      <c r="A73" t="str">
        <f t="shared" si="3"/>
        <v>Toronto Hydro-Electric System LimitedRESIDENTIAL</v>
      </c>
      <c r="B73" s="20" t="s">
        <v>90</v>
      </c>
      <c r="C73" s="20" t="s">
        <v>95</v>
      </c>
      <c r="D73" s="15">
        <v>2022</v>
      </c>
      <c r="E73" s="15">
        <v>600</v>
      </c>
      <c r="F73" s="18">
        <v>9.8000000000000004E-2</v>
      </c>
      <c r="G73" s="18">
        <v>0.115</v>
      </c>
      <c r="H73" s="17">
        <v>39.659999999999997</v>
      </c>
      <c r="I73" s="1"/>
      <c r="J73" s="1"/>
      <c r="K73" s="16">
        <v>1.042E-2</v>
      </c>
      <c r="L73" s="16">
        <v>6.9300000000000004E-3</v>
      </c>
      <c r="M73" s="16">
        <v>3.3999999999999998E-3</v>
      </c>
      <c r="N73" s="19">
        <v>5.0000000000000001E-4</v>
      </c>
      <c r="O73" s="17">
        <v>0.25</v>
      </c>
      <c r="P73" s="16">
        <v>1.0295000000000001</v>
      </c>
      <c r="Q73" s="17">
        <v>0.13</v>
      </c>
      <c r="R73" s="17">
        <v>0.64</v>
      </c>
      <c r="S73" s="17">
        <v>0.18</v>
      </c>
      <c r="T73" s="17">
        <v>0.18</v>
      </c>
      <c r="U73" s="18">
        <v>8.2000000000000003E-2</v>
      </c>
      <c r="V73" s="18">
        <v>0.113</v>
      </c>
      <c r="W73" s="18">
        <v>0.17</v>
      </c>
      <c r="X73" s="16">
        <v>6.8779999999999994E-2</v>
      </c>
      <c r="Y73" s="18">
        <v>0.17</v>
      </c>
      <c r="Z73" s="17">
        <v>-1.04</v>
      </c>
      <c r="AA73" s="1"/>
      <c r="AB73" s="16">
        <v>0</v>
      </c>
      <c r="AC73" s="15">
        <v>0</v>
      </c>
      <c r="AD73" s="1"/>
      <c r="AE73" s="14">
        <v>38.08</v>
      </c>
      <c r="AG73" s="25">
        <f t="shared" si="4"/>
        <v>40.699999999999996</v>
      </c>
      <c r="AH73" s="26">
        <f t="shared" si="5"/>
        <v>0</v>
      </c>
    </row>
    <row r="74" spans="1:34" x14ac:dyDescent="0.35">
      <c r="A74" t="str">
        <f t="shared" si="3"/>
        <v>Wasaga Distribution Inc.RESIDENTIAL</v>
      </c>
      <c r="B74" s="20" t="s">
        <v>91</v>
      </c>
      <c r="C74" s="20" t="s">
        <v>95</v>
      </c>
      <c r="D74" s="15">
        <v>2022</v>
      </c>
      <c r="E74" s="15">
        <v>600</v>
      </c>
      <c r="F74" s="18">
        <v>9.8000000000000004E-2</v>
      </c>
      <c r="G74" s="18">
        <v>0.115</v>
      </c>
      <c r="H74" s="17">
        <v>25.15</v>
      </c>
      <c r="I74" s="16">
        <v>7.0000000000000001E-3</v>
      </c>
      <c r="J74" s="16">
        <v>1E-3</v>
      </c>
      <c r="K74" s="16">
        <v>9.4000000000000004E-3</v>
      </c>
      <c r="L74" s="16">
        <v>5.1999999999999998E-3</v>
      </c>
      <c r="M74" s="16">
        <v>3.3999999999999998E-3</v>
      </c>
      <c r="N74" s="19">
        <v>5.0000000000000001E-4</v>
      </c>
      <c r="O74" s="17">
        <v>0.25</v>
      </c>
      <c r="P74" s="16">
        <v>1.0802</v>
      </c>
      <c r="Q74" s="17">
        <v>0.13</v>
      </c>
      <c r="R74" s="17">
        <v>0.64</v>
      </c>
      <c r="S74" s="17">
        <v>0.18</v>
      </c>
      <c r="T74" s="17">
        <v>0.18</v>
      </c>
      <c r="U74" s="18">
        <v>8.2000000000000003E-2</v>
      </c>
      <c r="V74" s="18">
        <v>0.113</v>
      </c>
      <c r="W74" s="18">
        <v>0.17</v>
      </c>
      <c r="X74" s="16">
        <v>6.8779999999999994E-2</v>
      </c>
      <c r="Y74" s="18">
        <v>0.17</v>
      </c>
      <c r="Z74" s="17">
        <v>0.43</v>
      </c>
      <c r="AA74" s="1"/>
      <c r="AB74" s="16">
        <v>7.0000000000000001E-3</v>
      </c>
      <c r="AC74" s="15">
        <v>0</v>
      </c>
      <c r="AD74" s="1"/>
      <c r="AE74" s="14">
        <v>38.08</v>
      </c>
      <c r="AG74" s="25">
        <f t="shared" si="4"/>
        <v>24.72</v>
      </c>
      <c r="AH74" s="26">
        <f t="shared" si="5"/>
        <v>0</v>
      </c>
    </row>
    <row r="75" spans="1:34" ht="21" x14ac:dyDescent="0.35">
      <c r="A75" t="str">
        <f t="shared" si="3"/>
        <v>Enova Power Corp.-Waterloo North Rate ZoneRESIDENTIAL</v>
      </c>
      <c r="B75" s="20" t="s">
        <v>261</v>
      </c>
      <c r="C75" s="20" t="s">
        <v>95</v>
      </c>
      <c r="D75" s="15">
        <v>2022</v>
      </c>
      <c r="E75" s="15">
        <v>600</v>
      </c>
      <c r="F75" s="18">
        <v>9.8000000000000004E-2</v>
      </c>
      <c r="G75" s="18">
        <v>0.115</v>
      </c>
      <c r="H75" s="17">
        <v>34.14</v>
      </c>
      <c r="I75" s="16">
        <v>-2.0000000000000001E-4</v>
      </c>
      <c r="J75" s="1"/>
      <c r="K75" s="16">
        <v>8.9999999999999993E-3</v>
      </c>
      <c r="L75" s="16">
        <v>2.3E-3</v>
      </c>
      <c r="M75" s="16">
        <v>3.3999999999999998E-3</v>
      </c>
      <c r="N75" s="19">
        <v>5.0000000000000001E-4</v>
      </c>
      <c r="O75" s="17">
        <v>0.25</v>
      </c>
      <c r="P75" s="16">
        <v>1.0353000000000001</v>
      </c>
      <c r="Q75" s="17">
        <v>0.13</v>
      </c>
      <c r="R75" s="17">
        <v>0.64</v>
      </c>
      <c r="S75" s="17">
        <v>0.18</v>
      </c>
      <c r="T75" s="17">
        <v>0.18</v>
      </c>
      <c r="U75" s="18">
        <v>8.2000000000000003E-2</v>
      </c>
      <c r="V75" s="18">
        <v>0.113</v>
      </c>
      <c r="W75" s="18">
        <v>0.17</v>
      </c>
      <c r="X75" s="16">
        <v>6.8779999999999994E-2</v>
      </c>
      <c r="Y75" s="18">
        <v>0.17</v>
      </c>
      <c r="Z75" s="17">
        <v>0.43</v>
      </c>
      <c r="AA75" s="1"/>
      <c r="AB75" s="16">
        <v>-2.0000000000000001E-4</v>
      </c>
      <c r="AC75" s="15">
        <v>0</v>
      </c>
      <c r="AD75" s="1"/>
      <c r="AE75" s="14">
        <v>38.08</v>
      </c>
      <c r="AG75" s="25">
        <f t="shared" si="4"/>
        <v>33.71</v>
      </c>
      <c r="AH75" s="26">
        <f t="shared" si="5"/>
        <v>0</v>
      </c>
    </row>
    <row r="76" spans="1:34" ht="21" x14ac:dyDescent="0.35">
      <c r="A76" t="str">
        <f t="shared" si="3"/>
        <v>Welland Hydro-Electric System Corp.RESIDENTIAL</v>
      </c>
      <c r="B76" s="20" t="s">
        <v>92</v>
      </c>
      <c r="C76" s="20" t="s">
        <v>95</v>
      </c>
      <c r="D76" s="15">
        <v>2022</v>
      </c>
      <c r="E76" s="15">
        <v>600</v>
      </c>
      <c r="F76" s="18">
        <v>9.8000000000000004E-2</v>
      </c>
      <c r="G76" s="18">
        <v>0.115</v>
      </c>
      <c r="H76" s="17">
        <v>30.2</v>
      </c>
      <c r="I76" s="16">
        <v>-8.9999999999999998E-4</v>
      </c>
      <c r="J76" s="16">
        <v>-5.0000000000000001E-4</v>
      </c>
      <c r="K76" s="16">
        <v>1.0699999999999999E-2</v>
      </c>
      <c r="L76" s="16">
        <v>7.7000000000000002E-3</v>
      </c>
      <c r="M76" s="16">
        <v>3.3999999999999998E-3</v>
      </c>
      <c r="N76" s="19">
        <v>5.0000000000000001E-4</v>
      </c>
      <c r="O76" s="17">
        <v>0.25</v>
      </c>
      <c r="P76" s="16">
        <v>1.0476000000000001</v>
      </c>
      <c r="Q76" s="17">
        <v>0.13</v>
      </c>
      <c r="R76" s="17">
        <v>0.64</v>
      </c>
      <c r="S76" s="17">
        <v>0.18</v>
      </c>
      <c r="T76" s="17">
        <v>0.18</v>
      </c>
      <c r="U76" s="18">
        <v>8.2000000000000003E-2</v>
      </c>
      <c r="V76" s="18">
        <v>0.113</v>
      </c>
      <c r="W76" s="18">
        <v>0.17</v>
      </c>
      <c r="X76" s="16">
        <v>6.8779999999999994E-2</v>
      </c>
      <c r="Y76" s="18">
        <v>0.17</v>
      </c>
      <c r="Z76" s="17">
        <v>0.43</v>
      </c>
      <c r="AA76" s="1"/>
      <c r="AB76" s="16">
        <v>-8.9999999999999998E-4</v>
      </c>
      <c r="AC76" s="15">
        <v>0</v>
      </c>
      <c r="AD76" s="1"/>
      <c r="AE76" s="14">
        <v>38.08</v>
      </c>
      <c r="AG76" s="25">
        <f t="shared" si="4"/>
        <v>29.77</v>
      </c>
      <c r="AH76" s="26">
        <f t="shared" si="5"/>
        <v>0</v>
      </c>
    </row>
    <row r="77" spans="1:34" x14ac:dyDescent="0.35">
      <c r="A77" t="str">
        <f t="shared" si="3"/>
        <v>Wellington North Power Inc.RESIDENTIAL</v>
      </c>
      <c r="B77" s="20" t="s">
        <v>93</v>
      </c>
      <c r="C77" s="20" t="s">
        <v>95</v>
      </c>
      <c r="D77" s="15">
        <v>2022</v>
      </c>
      <c r="E77" s="15">
        <v>600</v>
      </c>
      <c r="F77" s="18">
        <v>9.8000000000000004E-2</v>
      </c>
      <c r="G77" s="18">
        <v>0.115</v>
      </c>
      <c r="H77" s="17">
        <v>42.98</v>
      </c>
      <c r="I77" s="16">
        <v>8.2000000000000007E-3</v>
      </c>
      <c r="J77" s="16">
        <v>2.0000000000000001E-4</v>
      </c>
      <c r="K77" s="16">
        <v>8.8000000000000005E-3</v>
      </c>
      <c r="L77" s="16">
        <v>6.4000000000000003E-3</v>
      </c>
      <c r="M77" s="16">
        <v>3.3999999999999998E-3</v>
      </c>
      <c r="N77" s="19">
        <v>5.0000000000000001E-4</v>
      </c>
      <c r="O77" s="17">
        <v>0.25</v>
      </c>
      <c r="P77" s="16">
        <v>1.0608</v>
      </c>
      <c r="Q77" s="17">
        <v>0.13</v>
      </c>
      <c r="R77" s="17">
        <v>0.64</v>
      </c>
      <c r="S77" s="17">
        <v>0.18</v>
      </c>
      <c r="T77" s="17">
        <v>0.18</v>
      </c>
      <c r="U77" s="18">
        <v>8.2000000000000003E-2</v>
      </c>
      <c r="V77" s="18">
        <v>0.113</v>
      </c>
      <c r="W77" s="18">
        <v>0.17</v>
      </c>
      <c r="X77" s="16">
        <v>6.8779999999999994E-2</v>
      </c>
      <c r="Y77" s="18">
        <v>0.17</v>
      </c>
      <c r="Z77" s="17">
        <v>1</v>
      </c>
      <c r="AA77" s="1"/>
      <c r="AB77" s="16">
        <v>8.2000000000000007E-3</v>
      </c>
      <c r="AC77" s="15">
        <v>0</v>
      </c>
      <c r="AD77" s="1"/>
      <c r="AE77" s="14">
        <v>38.08</v>
      </c>
      <c r="AG77" s="25">
        <f t="shared" si="4"/>
        <v>41.98</v>
      </c>
      <c r="AH77" s="26">
        <f t="shared" si="5"/>
        <v>0</v>
      </c>
    </row>
    <row r="78" spans="1:34" x14ac:dyDescent="0.35">
      <c r="A78" t="str">
        <f t="shared" si="3"/>
        <v>Westario Power Inc.RESIDENTIAL</v>
      </c>
      <c r="B78" s="20" t="s">
        <v>94</v>
      </c>
      <c r="C78" s="20" t="s">
        <v>95</v>
      </c>
      <c r="D78" s="15">
        <v>2022</v>
      </c>
      <c r="E78" s="15">
        <v>600</v>
      </c>
      <c r="F78" s="18">
        <v>9.8000000000000004E-2</v>
      </c>
      <c r="G78" s="18">
        <v>0.115</v>
      </c>
      <c r="H78" s="17">
        <v>30.7</v>
      </c>
      <c r="I78" s="16">
        <v>5.1999999999999998E-3</v>
      </c>
      <c r="J78" s="16">
        <v>5.8999999999999999E-3</v>
      </c>
      <c r="K78" s="16">
        <v>6.8999999999999999E-3</v>
      </c>
      <c r="L78" s="16">
        <v>5.3E-3</v>
      </c>
      <c r="M78" s="16">
        <v>3.3999999999999998E-3</v>
      </c>
      <c r="N78" s="19">
        <v>5.0000000000000001E-4</v>
      </c>
      <c r="O78" s="17">
        <v>0.25</v>
      </c>
      <c r="P78" s="16">
        <v>1.0712999999999999</v>
      </c>
      <c r="Q78" s="17">
        <v>0.13</v>
      </c>
      <c r="R78" s="17">
        <v>0.64</v>
      </c>
      <c r="S78" s="17">
        <v>0.18</v>
      </c>
      <c r="T78" s="17">
        <v>0.18</v>
      </c>
      <c r="U78" s="18">
        <v>8.2000000000000003E-2</v>
      </c>
      <c r="V78" s="18">
        <v>0.113</v>
      </c>
      <c r="W78" s="18">
        <v>0.17</v>
      </c>
      <c r="X78" s="16">
        <v>6.8779999999999994E-2</v>
      </c>
      <c r="Y78" s="18">
        <v>0.17</v>
      </c>
      <c r="Z78" s="17">
        <v>0.43</v>
      </c>
      <c r="AA78" s="1"/>
      <c r="AB78" s="16">
        <v>5.1999999999999998E-3</v>
      </c>
      <c r="AC78" s="15">
        <v>0</v>
      </c>
      <c r="AD78" s="1"/>
      <c r="AE78" s="14">
        <v>38.08</v>
      </c>
      <c r="AG78" s="25">
        <f t="shared" si="4"/>
        <v>30.27</v>
      </c>
      <c r="AH78" s="26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A604-6660-4AC9-B6BB-5EC7697255F6}">
  <sheetPr codeName="Sheet3"/>
  <dimension ref="A1:AH69"/>
  <sheetViews>
    <sheetView showGridLines="0" topLeftCell="A29" workbookViewId="0">
      <selection activeCell="C38" sqref="C38"/>
    </sheetView>
  </sheetViews>
  <sheetFormatPr defaultRowHeight="14.5" x14ac:dyDescent="0.35"/>
  <cols>
    <col min="2" max="2" width="18.81640625" customWidth="1"/>
    <col min="3" max="3" width="19.81640625" customWidth="1"/>
    <col min="4" max="4" width="5.453125" customWidth="1"/>
    <col min="5" max="5" width="3.81640625" customWidth="1"/>
    <col min="6" max="8" width="5.179687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4.5429687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21" x14ac:dyDescent="0.35">
      <c r="A2" t="str">
        <f>B2&amp;C2</f>
        <v>Alectra Utilities Corporation-Brampton Rate ZoneGENERAL SERVICE LESS THAN 50 KW</v>
      </c>
      <c r="B2" s="20" t="s">
        <v>30</v>
      </c>
      <c r="C2" s="20" t="s">
        <v>31</v>
      </c>
      <c r="D2" s="15">
        <v>2023</v>
      </c>
      <c r="E2" s="15">
        <v>750</v>
      </c>
      <c r="F2" s="18">
        <v>8.6999999999999994E-2</v>
      </c>
      <c r="G2" s="18">
        <v>0.10299999999999999</v>
      </c>
      <c r="H2" s="17">
        <v>29.22</v>
      </c>
      <c r="I2" s="16">
        <v>2.58E-2</v>
      </c>
      <c r="J2" s="16">
        <v>-2.5999999999999999E-3</v>
      </c>
      <c r="K2" s="16">
        <v>9.5999999999999992E-3</v>
      </c>
      <c r="L2" s="16">
        <v>5.8999999999999999E-3</v>
      </c>
      <c r="M2" s="16">
        <v>4.4999999999999997E-3</v>
      </c>
      <c r="N2" s="19">
        <v>6.9999999999999999E-4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7.3999999999999996E-2</v>
      </c>
      <c r="V2" s="18">
        <v>0.10199999999999999</v>
      </c>
      <c r="W2" s="18">
        <v>0.151</v>
      </c>
      <c r="X2" s="16">
        <v>3.9039999999999998E-2</v>
      </c>
      <c r="Y2" s="18">
        <v>0.11700000000000001</v>
      </c>
      <c r="Z2" s="17">
        <v>0.9</v>
      </c>
      <c r="AA2" s="16">
        <v>1.8800000000000001E-2</v>
      </c>
      <c r="AB2" s="16">
        <v>7.0000000000000001E-3</v>
      </c>
      <c r="AC2" s="15">
        <v>0</v>
      </c>
      <c r="AD2" s="1"/>
      <c r="AE2" s="23">
        <v>39.49</v>
      </c>
      <c r="AG2" s="25">
        <f>H2-Z2</f>
        <v>28.32</v>
      </c>
      <c r="AH2" s="26">
        <f>AA2</f>
        <v>1.8800000000000001E-2</v>
      </c>
    </row>
    <row r="3" spans="1:34" ht="21" x14ac:dyDescent="0.35">
      <c r="A3" t="str">
        <f t="shared" ref="A3:A67" si="0">B3&amp;C3</f>
        <v>Alectra Utilities Corporation-Enersource Rate ZoneGENERAL SERVICE LESS THAN 50 KW</v>
      </c>
      <c r="B3" s="20" t="s">
        <v>32</v>
      </c>
      <c r="C3" s="20" t="s">
        <v>31</v>
      </c>
      <c r="D3" s="15">
        <v>2023</v>
      </c>
      <c r="E3" s="15">
        <v>750</v>
      </c>
      <c r="F3" s="18">
        <v>8.6999999999999994E-2</v>
      </c>
      <c r="G3" s="18">
        <v>0.10299999999999999</v>
      </c>
      <c r="H3" s="17">
        <v>51.21</v>
      </c>
      <c r="I3" s="16">
        <v>1.8700000000000001E-2</v>
      </c>
      <c r="J3" s="16">
        <v>-2.2000000000000001E-3</v>
      </c>
      <c r="K3" s="16">
        <v>1.0500000000000001E-2</v>
      </c>
      <c r="L3" s="16">
        <v>7.1000000000000004E-3</v>
      </c>
      <c r="M3" s="16">
        <v>4.4999999999999997E-3</v>
      </c>
      <c r="N3" s="19">
        <v>6.9999999999999999E-4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7.3999999999999996E-2</v>
      </c>
      <c r="V3" s="18">
        <v>0.10199999999999999</v>
      </c>
      <c r="W3" s="18">
        <v>0.151</v>
      </c>
      <c r="X3" s="16">
        <v>3.9039999999999998E-2</v>
      </c>
      <c r="Y3" s="18">
        <v>0.11700000000000001</v>
      </c>
      <c r="Z3" s="17">
        <v>2.0699999999999998</v>
      </c>
      <c r="AA3" s="16">
        <v>1.44E-2</v>
      </c>
      <c r="AB3" s="16">
        <v>4.3E-3</v>
      </c>
      <c r="AC3" s="15">
        <v>0</v>
      </c>
      <c r="AD3" s="1"/>
      <c r="AE3" s="23">
        <v>39.49</v>
      </c>
      <c r="AG3" s="25">
        <f t="shared" ref="AG3:AG67" si="1">H3-Z3</f>
        <v>49.14</v>
      </c>
      <c r="AH3" s="26">
        <f t="shared" ref="AH3:AH67" si="2">AA3</f>
        <v>1.44E-2</v>
      </c>
    </row>
    <row r="4" spans="1:34" ht="21" x14ac:dyDescent="0.35">
      <c r="A4" t="str">
        <f t="shared" si="0"/>
        <v>Alectra Utilities Corporation-Guelph Rate ZoneGENERAL SERVICE LESS THAN 50 KW</v>
      </c>
      <c r="B4" s="20" t="s">
        <v>33</v>
      </c>
      <c r="C4" s="20" t="s">
        <v>31</v>
      </c>
      <c r="D4" s="15">
        <v>2023</v>
      </c>
      <c r="E4" s="15">
        <v>750</v>
      </c>
      <c r="F4" s="18">
        <v>8.6999999999999994E-2</v>
      </c>
      <c r="G4" s="18">
        <v>0.10299999999999999</v>
      </c>
      <c r="H4" s="17">
        <v>18.63</v>
      </c>
      <c r="I4" s="16">
        <v>2.0299999999999999E-2</v>
      </c>
      <c r="J4" s="16">
        <v>4.7999999999999996E-3</v>
      </c>
      <c r="K4" s="16">
        <v>9.1999999999999998E-3</v>
      </c>
      <c r="L4" s="16">
        <v>6.1999999999999998E-3</v>
      </c>
      <c r="M4" s="16">
        <v>4.4999999999999997E-3</v>
      </c>
      <c r="N4" s="19">
        <v>6.9999999999999999E-4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7.3999999999999996E-2</v>
      </c>
      <c r="V4" s="18">
        <v>0.10199999999999999</v>
      </c>
      <c r="W4" s="18">
        <v>0.151</v>
      </c>
      <c r="X4" s="16">
        <v>3.9039999999999998E-2</v>
      </c>
      <c r="Y4" s="18">
        <v>0.11700000000000001</v>
      </c>
      <c r="Z4" s="17">
        <v>-0.08</v>
      </c>
      <c r="AA4" s="16">
        <v>1.5599999999999999E-2</v>
      </c>
      <c r="AB4" s="16">
        <v>4.7000000000000002E-3</v>
      </c>
      <c r="AC4" s="15">
        <v>0</v>
      </c>
      <c r="AD4" s="1"/>
      <c r="AE4" s="23">
        <v>39.49</v>
      </c>
      <c r="AG4" s="25">
        <f t="shared" si="1"/>
        <v>18.709999999999997</v>
      </c>
      <c r="AH4" s="26">
        <f t="shared" si="2"/>
        <v>1.5599999999999999E-2</v>
      </c>
    </row>
    <row r="5" spans="1:34" ht="21" x14ac:dyDescent="0.35">
      <c r="A5" t="str">
        <f t="shared" si="0"/>
        <v>Alectra Utilities Corporation-Horizon Utilities Rate ZoneGENERAL SERVICE LESS THAN 50 KW</v>
      </c>
      <c r="B5" s="20" t="s">
        <v>34</v>
      </c>
      <c r="C5" s="20" t="s">
        <v>31</v>
      </c>
      <c r="D5" s="15">
        <v>2023</v>
      </c>
      <c r="E5" s="15">
        <v>750</v>
      </c>
      <c r="F5" s="18">
        <v>8.6999999999999994E-2</v>
      </c>
      <c r="G5" s="18">
        <v>0.10299999999999999</v>
      </c>
      <c r="H5" s="17">
        <v>47.09</v>
      </c>
      <c r="I5" s="16">
        <v>1.6660000000000001E-2</v>
      </c>
      <c r="J5" s="16">
        <v>-2.8999999999999998E-3</v>
      </c>
      <c r="K5" s="16">
        <v>9.4999999999999998E-3</v>
      </c>
      <c r="L5" s="16">
        <v>6.7999999999999996E-3</v>
      </c>
      <c r="M5" s="16">
        <v>4.4999999999999997E-3</v>
      </c>
      <c r="N5" s="19">
        <v>6.9999999999999999E-4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7.3999999999999996E-2</v>
      </c>
      <c r="V5" s="18">
        <v>0.10199999999999999</v>
      </c>
      <c r="W5" s="18">
        <v>0.151</v>
      </c>
      <c r="X5" s="16">
        <v>3.9039999999999998E-2</v>
      </c>
      <c r="Y5" s="18">
        <v>0.11700000000000001</v>
      </c>
      <c r="Z5" s="17">
        <v>0.42</v>
      </c>
      <c r="AA5" s="16">
        <v>1.2E-2</v>
      </c>
      <c r="AB5" s="16">
        <v>4.6600000000000001E-3</v>
      </c>
      <c r="AC5" s="15">
        <v>0</v>
      </c>
      <c r="AD5" s="1"/>
      <c r="AE5" s="23">
        <v>39.49</v>
      </c>
      <c r="AG5" s="25">
        <f t="shared" si="1"/>
        <v>46.67</v>
      </c>
      <c r="AH5" s="26">
        <f t="shared" si="2"/>
        <v>1.2E-2</v>
      </c>
    </row>
    <row r="6" spans="1:34" ht="21" x14ac:dyDescent="0.35">
      <c r="A6" t="str">
        <f t="shared" si="0"/>
        <v>Alectra Utilities Corporation-PowerStream Rate ZoneGENERAL SERVICE LESS THAN 50 KW</v>
      </c>
      <c r="B6" s="20" t="s">
        <v>35</v>
      </c>
      <c r="C6" s="20" t="s">
        <v>31</v>
      </c>
      <c r="D6" s="15">
        <v>2023</v>
      </c>
      <c r="E6" s="15">
        <v>750</v>
      </c>
      <c r="F6" s="18">
        <v>8.6999999999999994E-2</v>
      </c>
      <c r="G6" s="18">
        <v>0.10299999999999999</v>
      </c>
      <c r="H6" s="17">
        <v>33.32</v>
      </c>
      <c r="I6" s="16">
        <v>2.5899999999999999E-2</v>
      </c>
      <c r="J6" s="16">
        <v>-3.0999999999999999E-3</v>
      </c>
      <c r="K6" s="16">
        <v>9.5999999999999992E-3</v>
      </c>
      <c r="L6" s="16">
        <v>3.5999999999999999E-3</v>
      </c>
      <c r="M6" s="16">
        <v>4.4999999999999997E-3</v>
      </c>
      <c r="N6" s="19">
        <v>6.9999999999999999E-4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7.3999999999999996E-2</v>
      </c>
      <c r="V6" s="18">
        <v>0.10199999999999999</v>
      </c>
      <c r="W6" s="18">
        <v>0.151</v>
      </c>
      <c r="X6" s="16">
        <v>3.9039999999999998E-2</v>
      </c>
      <c r="Y6" s="18">
        <v>0.11700000000000001</v>
      </c>
      <c r="Z6" s="17">
        <v>0.92</v>
      </c>
      <c r="AA6" s="16">
        <v>2.07E-2</v>
      </c>
      <c r="AB6" s="16">
        <v>5.1999999999999998E-3</v>
      </c>
      <c r="AC6" s="15">
        <v>0</v>
      </c>
      <c r="AD6" s="1"/>
      <c r="AE6" s="23">
        <v>39.49</v>
      </c>
      <c r="AG6" s="25">
        <f t="shared" si="1"/>
        <v>32.4</v>
      </c>
      <c r="AH6" s="26">
        <f t="shared" si="2"/>
        <v>2.07E-2</v>
      </c>
    </row>
    <row r="7" spans="1:34" ht="21" x14ac:dyDescent="0.35">
      <c r="A7" t="str">
        <f t="shared" si="0"/>
        <v>Atikokan Hydro Inc.GENERAL SERVICE LESS THAN 50 KW</v>
      </c>
      <c r="B7" s="20" t="s">
        <v>36</v>
      </c>
      <c r="C7" s="20" t="s">
        <v>31</v>
      </c>
      <c r="D7" s="15">
        <v>2023</v>
      </c>
      <c r="E7" s="15">
        <v>750</v>
      </c>
      <c r="F7" s="18">
        <v>8.6999999999999994E-2</v>
      </c>
      <c r="G7" s="18">
        <v>0.10299999999999999</v>
      </c>
      <c r="H7" s="17">
        <v>86.08</v>
      </c>
      <c r="I7" s="16">
        <v>4.3E-3</v>
      </c>
      <c r="J7" s="16">
        <v>8.2000000000000007E-3</v>
      </c>
      <c r="K7" s="16">
        <v>8.8000000000000005E-3</v>
      </c>
      <c r="L7" s="16">
        <v>5.1000000000000004E-3</v>
      </c>
      <c r="M7" s="16">
        <v>4.4999999999999997E-3</v>
      </c>
      <c r="N7" s="19">
        <v>6.9999999999999999E-4</v>
      </c>
      <c r="O7" s="17">
        <v>0.25</v>
      </c>
      <c r="P7" s="16">
        <v>1.0945</v>
      </c>
      <c r="Q7" s="17">
        <v>0.13</v>
      </c>
      <c r="R7" s="17">
        <v>0.63</v>
      </c>
      <c r="S7" s="17">
        <v>0.18</v>
      </c>
      <c r="T7" s="17">
        <v>0.19</v>
      </c>
      <c r="U7" s="18">
        <v>7.3999999999999996E-2</v>
      </c>
      <c r="V7" s="18">
        <v>0.10199999999999999</v>
      </c>
      <c r="W7" s="18">
        <v>0.151</v>
      </c>
      <c r="X7" s="16">
        <v>3.9039999999999998E-2</v>
      </c>
      <c r="Y7" s="18">
        <v>0.11700000000000001</v>
      </c>
      <c r="Z7" s="17">
        <v>0.42</v>
      </c>
      <c r="AA7" s="16">
        <v>5.1999999999999998E-3</v>
      </c>
      <c r="AB7" s="16">
        <v>-8.9999999999999998E-4</v>
      </c>
      <c r="AC7" s="15">
        <v>0</v>
      </c>
      <c r="AD7" s="1"/>
      <c r="AE7" s="14">
        <v>39.49</v>
      </c>
      <c r="AG7" s="25">
        <f t="shared" si="1"/>
        <v>85.66</v>
      </c>
      <c r="AH7" s="26">
        <f t="shared" si="2"/>
        <v>5.1999999999999998E-3</v>
      </c>
    </row>
    <row r="8" spans="1:34" ht="21" x14ac:dyDescent="0.35">
      <c r="A8" t="str">
        <f t="shared" si="0"/>
        <v>Bluewater Power Distribution CorporationGENERAL SERVICE LESS THAN 50 KW</v>
      </c>
      <c r="B8" s="20" t="s">
        <v>37</v>
      </c>
      <c r="C8" s="20" t="s">
        <v>31</v>
      </c>
      <c r="D8" s="15">
        <v>2023</v>
      </c>
      <c r="E8" s="15">
        <v>750</v>
      </c>
      <c r="F8" s="18">
        <v>8.6999999999999994E-2</v>
      </c>
      <c r="G8" s="18">
        <v>0.10299999999999999</v>
      </c>
      <c r="H8" s="17">
        <v>31.02</v>
      </c>
      <c r="I8" s="16">
        <v>2.41E-2</v>
      </c>
      <c r="J8" s="16">
        <v>-3.7000000000000002E-3</v>
      </c>
      <c r="K8" s="16">
        <v>9.2999999999999992E-3</v>
      </c>
      <c r="L8" s="16">
        <v>7.0000000000000001E-3</v>
      </c>
      <c r="M8" s="16">
        <v>4.4999999999999997E-3</v>
      </c>
      <c r="N8" s="19">
        <v>6.9999999999999999E-4</v>
      </c>
      <c r="O8" s="17">
        <v>0.25</v>
      </c>
      <c r="P8" s="16">
        <v>1.0430999999999999</v>
      </c>
      <c r="Q8" s="17">
        <v>0.13</v>
      </c>
      <c r="R8" s="17">
        <v>0.63</v>
      </c>
      <c r="S8" s="17">
        <v>0.18</v>
      </c>
      <c r="T8" s="17">
        <v>0.19</v>
      </c>
      <c r="U8" s="18">
        <v>7.3999999999999996E-2</v>
      </c>
      <c r="V8" s="18">
        <v>0.10199999999999999</v>
      </c>
      <c r="W8" s="18">
        <v>0.151</v>
      </c>
      <c r="X8" s="16">
        <v>3.9039999999999998E-2</v>
      </c>
      <c r="Y8" s="18">
        <v>0.11700000000000001</v>
      </c>
      <c r="Z8" s="17">
        <v>0.42</v>
      </c>
      <c r="AA8" s="16">
        <v>2.3099999999999999E-2</v>
      </c>
      <c r="AB8" s="16">
        <v>1E-3</v>
      </c>
      <c r="AC8" s="15">
        <v>0</v>
      </c>
      <c r="AD8" s="1"/>
      <c r="AE8" s="23">
        <v>39.49</v>
      </c>
      <c r="AG8" s="25">
        <f t="shared" si="1"/>
        <v>30.599999999999998</v>
      </c>
      <c r="AH8" s="26">
        <f t="shared" si="2"/>
        <v>2.3099999999999999E-2</v>
      </c>
    </row>
    <row r="9" spans="1:34" ht="21" x14ac:dyDescent="0.35">
      <c r="A9" t="str">
        <f t="shared" si="0"/>
        <v>Burlington Hydro Inc.GENERAL SERVICE LESS THAN 50 KW</v>
      </c>
      <c r="B9" s="20" t="s">
        <v>39</v>
      </c>
      <c r="C9" s="20" t="s">
        <v>31</v>
      </c>
      <c r="D9" s="15">
        <v>2023</v>
      </c>
      <c r="E9" s="15">
        <v>750</v>
      </c>
      <c r="F9" s="18">
        <v>8.6999999999999994E-2</v>
      </c>
      <c r="G9" s="18">
        <v>0.10299999999999999</v>
      </c>
      <c r="H9" s="17">
        <v>27.85</v>
      </c>
      <c r="I9" s="16">
        <v>0.02</v>
      </c>
      <c r="J9" s="1">
        <v>-2.3E-3</v>
      </c>
      <c r="K9" s="16">
        <v>1.04E-2</v>
      </c>
      <c r="L9" s="16">
        <v>7.4999999999999997E-3</v>
      </c>
      <c r="M9" s="16">
        <v>4.4999999999999997E-3</v>
      </c>
      <c r="N9" s="19">
        <v>6.9999999999999999E-4</v>
      </c>
      <c r="O9" s="17">
        <v>0.25</v>
      </c>
      <c r="P9" s="16">
        <v>1.0382</v>
      </c>
      <c r="Q9" s="17">
        <v>0.13</v>
      </c>
      <c r="R9" s="17">
        <v>0.63</v>
      </c>
      <c r="S9" s="17">
        <v>0.18</v>
      </c>
      <c r="T9" s="17">
        <v>0.19</v>
      </c>
      <c r="U9" s="18">
        <v>7.3999999999999996E-2</v>
      </c>
      <c r="V9" s="18">
        <v>0.10199999999999999</v>
      </c>
      <c r="W9" s="18">
        <v>0.151</v>
      </c>
      <c r="X9" s="16">
        <v>3.9039999999999998E-2</v>
      </c>
      <c r="Y9" s="18">
        <v>0.11700000000000001</v>
      </c>
      <c r="Z9" s="17">
        <v>0.8</v>
      </c>
      <c r="AA9" s="16">
        <v>1.7899999999999999E-2</v>
      </c>
      <c r="AB9" s="16">
        <v>2.0999999999999999E-3</v>
      </c>
      <c r="AC9" s="15">
        <v>0</v>
      </c>
      <c r="AD9" s="1"/>
      <c r="AE9" s="23">
        <v>39.49</v>
      </c>
      <c r="AG9" s="25">
        <f t="shared" si="1"/>
        <v>27.05</v>
      </c>
      <c r="AH9" s="26">
        <f t="shared" si="2"/>
        <v>1.7899999999999999E-2</v>
      </c>
    </row>
    <row r="10" spans="1:34" ht="21" x14ac:dyDescent="0.35">
      <c r="A10" t="str">
        <f t="shared" si="0"/>
        <v>Canadian Niagara Power Inc.GENERAL SERVICE LESS THAN 50 KW</v>
      </c>
      <c r="B10" s="20" t="s">
        <v>40</v>
      </c>
      <c r="C10" s="20" t="s">
        <v>31</v>
      </c>
      <c r="D10" s="15">
        <v>2023</v>
      </c>
      <c r="E10" s="15">
        <v>750</v>
      </c>
      <c r="F10" s="18">
        <v>8.6999999999999994E-2</v>
      </c>
      <c r="G10" s="18">
        <v>0.10299999999999999</v>
      </c>
      <c r="H10" s="17">
        <v>35.97</v>
      </c>
      <c r="I10" s="16">
        <v>3.0200000000000001E-2</v>
      </c>
      <c r="J10" s="1">
        <v>-4.0000000000000002E-4</v>
      </c>
      <c r="K10" s="16">
        <v>8.6E-3</v>
      </c>
      <c r="L10" s="16">
        <v>6.7000000000000002E-3</v>
      </c>
      <c r="M10" s="16">
        <v>4.4999999999999997E-3</v>
      </c>
      <c r="N10" s="19">
        <v>6.9999999999999999E-4</v>
      </c>
      <c r="O10" s="17">
        <v>0.25</v>
      </c>
      <c r="P10" s="16">
        <v>1.0524</v>
      </c>
      <c r="Q10" s="17">
        <v>0.13</v>
      </c>
      <c r="R10" s="17">
        <v>0.63</v>
      </c>
      <c r="S10" s="17">
        <v>0.18</v>
      </c>
      <c r="T10" s="17">
        <v>0.19</v>
      </c>
      <c r="U10" s="18">
        <v>7.3999999999999996E-2</v>
      </c>
      <c r="V10" s="18">
        <v>0.10199999999999999</v>
      </c>
      <c r="W10" s="18">
        <v>0.151</v>
      </c>
      <c r="X10" s="16">
        <v>3.9039999999999998E-2</v>
      </c>
      <c r="Y10" s="18">
        <v>0.11700000000000001</v>
      </c>
      <c r="Z10" s="17">
        <v>1.03</v>
      </c>
      <c r="AA10" s="16">
        <v>2.8400000000000002E-2</v>
      </c>
      <c r="AB10" s="16">
        <v>1.8E-3</v>
      </c>
      <c r="AC10" s="15">
        <v>0</v>
      </c>
      <c r="AD10" s="1"/>
      <c r="AE10" s="23">
        <v>39.49</v>
      </c>
      <c r="AG10" s="25">
        <f t="shared" si="1"/>
        <v>34.94</v>
      </c>
      <c r="AH10" s="26">
        <f t="shared" si="2"/>
        <v>2.8400000000000002E-2</v>
      </c>
    </row>
    <row r="11" spans="1:34" ht="21" x14ac:dyDescent="0.35">
      <c r="A11" t="str">
        <f t="shared" si="0"/>
        <v>Centre Wellington Hydro Ltd.GENERAL SERVICE LESS THAN 50 KW</v>
      </c>
      <c r="B11" s="20" t="s">
        <v>41</v>
      </c>
      <c r="C11" s="20" t="s">
        <v>31</v>
      </c>
      <c r="D11" s="15">
        <v>2023</v>
      </c>
      <c r="E11" s="15">
        <v>750</v>
      </c>
      <c r="F11" s="18">
        <v>8.6999999999999994E-2</v>
      </c>
      <c r="G11" s="18">
        <v>0.10299999999999999</v>
      </c>
      <c r="H11" s="17">
        <v>23.72</v>
      </c>
      <c r="I11" s="16">
        <v>2.87E-2</v>
      </c>
      <c r="J11" s="1">
        <v>-2.5000000000000001E-3</v>
      </c>
      <c r="K11" s="16">
        <v>8.0000000000000002E-3</v>
      </c>
      <c r="L11" s="16">
        <v>5.4999999999999997E-3</v>
      </c>
      <c r="M11" s="16">
        <v>4.4999999999999997E-3</v>
      </c>
      <c r="N11" s="19">
        <v>6.9999999999999999E-4</v>
      </c>
      <c r="O11" s="17">
        <v>0.25</v>
      </c>
      <c r="P11" s="16">
        <v>1.0452999999999999</v>
      </c>
      <c r="Q11" s="17">
        <v>0.13</v>
      </c>
      <c r="R11" s="17">
        <v>0.63</v>
      </c>
      <c r="S11" s="17">
        <v>0.18</v>
      </c>
      <c r="T11" s="17">
        <v>0.19</v>
      </c>
      <c r="U11" s="18">
        <v>7.3999999999999996E-2</v>
      </c>
      <c r="V11" s="18">
        <v>0.10199999999999999</v>
      </c>
      <c r="W11" s="18">
        <v>0.151</v>
      </c>
      <c r="X11" s="16">
        <v>3.9039999999999998E-2</v>
      </c>
      <c r="Y11" s="18">
        <v>0.11700000000000001</v>
      </c>
      <c r="Z11" s="17">
        <v>0.42</v>
      </c>
      <c r="AA11" s="16">
        <v>2.4299999999999999E-2</v>
      </c>
      <c r="AB11" s="16">
        <v>4.4000000000000003E-3</v>
      </c>
      <c r="AC11" s="15">
        <v>0</v>
      </c>
      <c r="AD11" s="1"/>
      <c r="AE11" s="23">
        <v>39.49</v>
      </c>
      <c r="AG11" s="25">
        <f t="shared" si="1"/>
        <v>23.299999999999997</v>
      </c>
      <c r="AH11" s="26">
        <f t="shared" si="2"/>
        <v>2.4299999999999999E-2</v>
      </c>
    </row>
    <row r="12" spans="1:34" ht="21" x14ac:dyDescent="0.35">
      <c r="A12" t="str">
        <f t="shared" si="0"/>
        <v>Chapleau Public Utilities CorporationGENERAL SERVICE LESS THAN 50 KW</v>
      </c>
      <c r="B12" s="20" t="s">
        <v>42</v>
      </c>
      <c r="C12" s="20" t="s">
        <v>31</v>
      </c>
      <c r="D12" s="15">
        <v>2023</v>
      </c>
      <c r="E12" s="15">
        <v>750</v>
      </c>
      <c r="F12" s="18">
        <v>8.6999999999999994E-2</v>
      </c>
      <c r="G12" s="18">
        <v>0.10299999999999999</v>
      </c>
      <c r="H12" s="17">
        <v>39.04</v>
      </c>
      <c r="I12" s="16">
        <v>3.1600000000000003E-2</v>
      </c>
      <c r="J12" s="16">
        <v>2.9999999999999997E-4</v>
      </c>
      <c r="K12" s="16">
        <v>8.6999999999999994E-3</v>
      </c>
      <c r="L12" s="16">
        <v>1.6000000000000001E-3</v>
      </c>
      <c r="M12" s="16">
        <v>4.4999999999999997E-3</v>
      </c>
      <c r="N12" s="19">
        <v>6.9999999999999999E-4</v>
      </c>
      <c r="O12" s="17">
        <v>0.25</v>
      </c>
      <c r="P12" s="16">
        <v>1.0705</v>
      </c>
      <c r="Q12" s="17">
        <v>0.13</v>
      </c>
      <c r="R12" s="17">
        <v>0.63</v>
      </c>
      <c r="S12" s="17">
        <v>0.18</v>
      </c>
      <c r="T12" s="17">
        <v>0.19</v>
      </c>
      <c r="U12" s="18">
        <v>7.3999999999999996E-2</v>
      </c>
      <c r="V12" s="18">
        <v>0.10199999999999999</v>
      </c>
      <c r="W12" s="18">
        <v>0.151</v>
      </c>
      <c r="X12" s="16">
        <v>3.9039999999999998E-2</v>
      </c>
      <c r="Y12" s="18">
        <v>0.11700000000000001</v>
      </c>
      <c r="Z12" s="17">
        <v>0.42</v>
      </c>
      <c r="AA12" s="16">
        <v>2.9000000000000001E-2</v>
      </c>
      <c r="AB12" s="16">
        <v>2.5999999999999999E-3</v>
      </c>
      <c r="AC12" s="15">
        <v>0</v>
      </c>
      <c r="AD12" s="1"/>
      <c r="AE12" s="23">
        <v>39.49</v>
      </c>
      <c r="AG12" s="25">
        <f t="shared" si="1"/>
        <v>38.619999999999997</v>
      </c>
      <c r="AH12" s="26">
        <f t="shared" si="2"/>
        <v>2.9000000000000001E-2</v>
      </c>
    </row>
    <row r="13" spans="1:34" ht="21" x14ac:dyDescent="0.35">
      <c r="A13" t="str">
        <f t="shared" si="0"/>
        <v>Cooperative Hydro Embrun Inc.GENERAL SERVICE LESS THAN 50 KW</v>
      </c>
      <c r="B13" s="20" t="s">
        <v>43</v>
      </c>
      <c r="C13" s="20" t="s">
        <v>31</v>
      </c>
      <c r="D13" s="15">
        <v>2023</v>
      </c>
      <c r="E13" s="15">
        <v>750</v>
      </c>
      <c r="F13" s="18">
        <v>8.6999999999999994E-2</v>
      </c>
      <c r="G13" s="18">
        <v>0.10299999999999999</v>
      </c>
      <c r="H13" s="17">
        <v>21.66</v>
      </c>
      <c r="I13" s="16">
        <v>2.06E-2</v>
      </c>
      <c r="J13" s="1">
        <v>-2.3E-3</v>
      </c>
      <c r="K13" s="16">
        <v>8.3999999999999995E-3</v>
      </c>
      <c r="L13" s="16">
        <v>5.7000000000000002E-3</v>
      </c>
      <c r="M13" s="16">
        <v>4.4999999999999997E-3</v>
      </c>
      <c r="N13" s="19">
        <v>6.9999999999999999E-4</v>
      </c>
      <c r="O13" s="17">
        <v>0.25</v>
      </c>
      <c r="P13" s="16">
        <v>1.0834999999999999</v>
      </c>
      <c r="Q13" s="17">
        <v>0.13</v>
      </c>
      <c r="R13" s="17">
        <v>0.63</v>
      </c>
      <c r="S13" s="17">
        <v>0.18</v>
      </c>
      <c r="T13" s="17">
        <v>0.19</v>
      </c>
      <c r="U13" s="18">
        <v>7.3999999999999996E-2</v>
      </c>
      <c r="V13" s="18">
        <v>0.10199999999999999</v>
      </c>
      <c r="W13" s="18">
        <v>0.151</v>
      </c>
      <c r="X13" s="16">
        <v>3.9039999999999998E-2</v>
      </c>
      <c r="Y13" s="18">
        <v>0.11700000000000001</v>
      </c>
      <c r="Z13" s="17">
        <v>0.42</v>
      </c>
      <c r="AA13" s="16">
        <v>1.78E-2</v>
      </c>
      <c r="AB13" s="16">
        <v>2.8E-3</v>
      </c>
      <c r="AC13" s="15">
        <v>0</v>
      </c>
      <c r="AD13" s="1"/>
      <c r="AE13" s="23">
        <v>39.49</v>
      </c>
      <c r="AG13" s="25">
        <f t="shared" si="1"/>
        <v>21.24</v>
      </c>
      <c r="AH13" s="26">
        <f t="shared" si="2"/>
        <v>1.78E-2</v>
      </c>
    </row>
    <row r="14" spans="1:34" ht="21" x14ac:dyDescent="0.35">
      <c r="A14" t="str">
        <f t="shared" si="0"/>
        <v>E.L.K. Energy Inc.GENERAL SERVICE LESS THAN 50 KW</v>
      </c>
      <c r="B14" s="20" t="s">
        <v>44</v>
      </c>
      <c r="C14" s="20" t="s">
        <v>31</v>
      </c>
      <c r="D14" s="15">
        <v>2023</v>
      </c>
      <c r="E14" s="15">
        <v>750</v>
      </c>
      <c r="F14" s="18">
        <v>8.6999999999999994E-2</v>
      </c>
      <c r="G14" s="18">
        <v>0.10299999999999999</v>
      </c>
      <c r="H14" s="17">
        <v>19.07</v>
      </c>
      <c r="I14" s="16">
        <v>8.5000000000000006E-3</v>
      </c>
      <c r="J14" s="1">
        <v>-5.3E-3</v>
      </c>
      <c r="K14" s="16">
        <v>9.7000000000000003E-3</v>
      </c>
      <c r="L14" s="16">
        <v>7.1000000000000004E-3</v>
      </c>
      <c r="M14" s="16">
        <v>4.4999999999999997E-3</v>
      </c>
      <c r="N14" s="19">
        <v>6.9999999999999999E-4</v>
      </c>
      <c r="O14" s="17">
        <v>0.25</v>
      </c>
      <c r="P14" s="16">
        <v>1.0417000000000001</v>
      </c>
      <c r="Q14" s="17">
        <v>0.13</v>
      </c>
      <c r="R14" s="17">
        <v>0.63</v>
      </c>
      <c r="S14" s="17">
        <v>0.18</v>
      </c>
      <c r="T14" s="17">
        <v>0.19</v>
      </c>
      <c r="U14" s="18">
        <v>7.3999999999999996E-2</v>
      </c>
      <c r="V14" s="18">
        <v>0.10199999999999999</v>
      </c>
      <c r="W14" s="18">
        <v>0.151</v>
      </c>
      <c r="X14" s="16">
        <v>3.9039999999999998E-2</v>
      </c>
      <c r="Y14" s="18">
        <v>0.11700000000000001</v>
      </c>
      <c r="Z14" s="17">
        <v>0.64</v>
      </c>
      <c r="AA14" s="16">
        <v>6.3E-3</v>
      </c>
      <c r="AB14" s="16">
        <v>2.2000000000000001E-3</v>
      </c>
      <c r="AC14" s="15">
        <v>0</v>
      </c>
      <c r="AD14" s="1"/>
      <c r="AE14" s="23">
        <v>39.49</v>
      </c>
      <c r="AG14" s="25">
        <f t="shared" si="1"/>
        <v>18.43</v>
      </c>
      <c r="AH14" s="26">
        <f t="shared" si="2"/>
        <v>6.3E-3</v>
      </c>
    </row>
    <row r="15" spans="1:34" ht="21" x14ac:dyDescent="0.35">
      <c r="A15" t="str">
        <f t="shared" si="0"/>
        <v>ENWIN Utilities Ltd.GENERAL SERVICE LESS THAN 50 KW</v>
      </c>
      <c r="B15" s="20" t="s">
        <v>45</v>
      </c>
      <c r="C15" s="20" t="s">
        <v>31</v>
      </c>
      <c r="D15" s="15">
        <v>2023</v>
      </c>
      <c r="E15" s="15">
        <v>750</v>
      </c>
      <c r="F15" s="18">
        <v>8.6999999999999994E-2</v>
      </c>
      <c r="G15" s="18">
        <v>0.10299999999999999</v>
      </c>
      <c r="H15" s="17">
        <v>30.08</v>
      </c>
      <c r="I15" s="16">
        <v>1.8200000000000001E-2</v>
      </c>
      <c r="J15" s="16">
        <v>-3.3999999999999998E-3</v>
      </c>
      <c r="K15" s="16">
        <v>1.0699999999999999E-2</v>
      </c>
      <c r="L15" s="16">
        <v>5.8999999999999999E-3</v>
      </c>
      <c r="M15" s="16">
        <v>4.4999999999999997E-3</v>
      </c>
      <c r="N15" s="19">
        <v>6.9999999999999999E-4</v>
      </c>
      <c r="O15" s="17">
        <v>0.25</v>
      </c>
      <c r="P15" s="16">
        <v>1.0310999999999999</v>
      </c>
      <c r="Q15" s="17">
        <v>0.13</v>
      </c>
      <c r="R15" s="17">
        <v>0.63</v>
      </c>
      <c r="S15" s="17">
        <v>0.18</v>
      </c>
      <c r="T15" s="17">
        <v>0.19</v>
      </c>
      <c r="U15" s="18">
        <v>7.3999999999999996E-2</v>
      </c>
      <c r="V15" s="18">
        <v>0.10199999999999999</v>
      </c>
      <c r="W15" s="18">
        <v>0.151</v>
      </c>
      <c r="X15" s="16">
        <v>3.9039999999999998E-2</v>
      </c>
      <c r="Y15" s="18">
        <v>0.11700000000000001</v>
      </c>
      <c r="Z15" s="17">
        <v>0.42</v>
      </c>
      <c r="AA15" s="16">
        <v>1.8599999999999998E-2</v>
      </c>
      <c r="AB15" s="16">
        <v>-4.0000000000000002E-4</v>
      </c>
      <c r="AC15" s="15">
        <v>0</v>
      </c>
      <c r="AD15" s="1"/>
      <c r="AE15" s="23">
        <v>39.49</v>
      </c>
      <c r="AG15" s="25">
        <f t="shared" si="1"/>
        <v>29.659999999999997</v>
      </c>
      <c r="AH15" s="26">
        <f t="shared" si="2"/>
        <v>1.8599999999999998E-2</v>
      </c>
    </row>
    <row r="16" spans="1:34" ht="21" x14ac:dyDescent="0.35">
      <c r="A16" t="str">
        <f t="shared" si="0"/>
        <v>EPCOR Electricity Distribution Ontario Inc.GENERAL SERVICE LESS THAN 50 KW</v>
      </c>
      <c r="B16" s="20" t="s">
        <v>46</v>
      </c>
      <c r="C16" s="20" t="s">
        <v>31</v>
      </c>
      <c r="D16" s="15">
        <v>2023</v>
      </c>
      <c r="E16" s="15">
        <v>750</v>
      </c>
      <c r="F16" s="18">
        <v>8.6999999999999994E-2</v>
      </c>
      <c r="G16" s="18">
        <v>0.10299999999999999</v>
      </c>
      <c r="H16" s="17">
        <v>23.49</v>
      </c>
      <c r="I16" s="16">
        <v>1.67E-2</v>
      </c>
      <c r="J16" s="1"/>
      <c r="K16" s="16">
        <v>8.3000000000000001E-3</v>
      </c>
      <c r="L16" s="16">
        <v>4.1999999999999997E-3</v>
      </c>
      <c r="M16" s="16">
        <v>4.4999999999999997E-3</v>
      </c>
      <c r="N16" s="19">
        <v>6.9999999999999999E-4</v>
      </c>
      <c r="O16" s="17">
        <v>0.25</v>
      </c>
      <c r="P16" s="16">
        <v>1.071</v>
      </c>
      <c r="Q16" s="17">
        <v>0.13</v>
      </c>
      <c r="R16" s="17">
        <v>0.63</v>
      </c>
      <c r="S16" s="17">
        <v>0.18</v>
      </c>
      <c r="T16" s="17">
        <v>0.19</v>
      </c>
      <c r="U16" s="18">
        <v>7.3999999999999996E-2</v>
      </c>
      <c r="V16" s="18">
        <v>0.10199999999999999</v>
      </c>
      <c r="W16" s="18">
        <v>0.151</v>
      </c>
      <c r="X16" s="16">
        <v>3.9039999999999998E-2</v>
      </c>
      <c r="Y16" s="18">
        <v>0.11700000000000001</v>
      </c>
      <c r="Z16" s="17">
        <v>0.42</v>
      </c>
      <c r="AA16" s="16">
        <v>1.5299999999999999E-2</v>
      </c>
      <c r="AB16" s="16">
        <v>1.4E-3</v>
      </c>
      <c r="AC16" s="15">
        <v>0</v>
      </c>
      <c r="AD16" s="1"/>
      <c r="AE16" s="23">
        <v>39.49</v>
      </c>
      <c r="AG16" s="25">
        <f t="shared" si="1"/>
        <v>23.069999999999997</v>
      </c>
      <c r="AH16" s="26">
        <f t="shared" si="2"/>
        <v>1.5299999999999999E-2</v>
      </c>
    </row>
    <row r="17" spans="1:34" ht="21" x14ac:dyDescent="0.35">
      <c r="A17" t="str">
        <f t="shared" si="0"/>
        <v>ERTH Power Corporation-Goderich Rate ZoneGENERAL SERVICE LESS THAN 50 KW</v>
      </c>
      <c r="B17" s="20" t="s">
        <v>113</v>
      </c>
      <c r="C17" s="20" t="s">
        <v>31</v>
      </c>
      <c r="D17" s="15">
        <v>2023</v>
      </c>
      <c r="E17" s="15">
        <v>750</v>
      </c>
      <c r="F17" s="18">
        <v>8.6999999999999994E-2</v>
      </c>
      <c r="G17" s="18">
        <v>0.10299999999999999</v>
      </c>
      <c r="H17" s="17">
        <v>36.14</v>
      </c>
      <c r="I17" s="16">
        <v>1.5299999999999999E-2</v>
      </c>
      <c r="J17" s="16"/>
      <c r="K17" s="16">
        <v>8.5000000000000006E-3</v>
      </c>
      <c r="L17" s="16">
        <v>7.1999999999999998E-3</v>
      </c>
      <c r="M17" s="16">
        <v>4.4999999999999997E-3</v>
      </c>
      <c r="N17" s="19">
        <v>6.9999999999999999E-4</v>
      </c>
      <c r="O17" s="17">
        <v>0.25</v>
      </c>
      <c r="P17" s="16">
        <v>1.0467</v>
      </c>
      <c r="Q17" s="17">
        <v>0.13</v>
      </c>
      <c r="R17" s="17">
        <v>0.63</v>
      </c>
      <c r="S17" s="17">
        <v>0.18</v>
      </c>
      <c r="T17" s="17">
        <v>0.19</v>
      </c>
      <c r="U17" s="18">
        <v>7.3999999999999996E-2</v>
      </c>
      <c r="V17" s="18">
        <v>0.10199999999999999</v>
      </c>
      <c r="W17" s="18">
        <v>0.151</v>
      </c>
      <c r="X17" s="16">
        <v>3.9039999999999998E-2</v>
      </c>
      <c r="Y17" s="18">
        <v>0.11700000000000001</v>
      </c>
      <c r="Z17" s="17">
        <v>0.42</v>
      </c>
      <c r="AA17" s="16">
        <v>1.23E-2</v>
      </c>
      <c r="AB17" s="16">
        <v>3.0000000000000001E-3</v>
      </c>
      <c r="AC17" s="15">
        <v>0</v>
      </c>
      <c r="AD17" s="1"/>
      <c r="AE17" s="23">
        <v>39.49</v>
      </c>
      <c r="AG17" s="25">
        <f t="shared" si="1"/>
        <v>35.72</v>
      </c>
      <c r="AH17" s="26">
        <f t="shared" si="2"/>
        <v>1.23E-2</v>
      </c>
    </row>
    <row r="18" spans="1:34" ht="21" x14ac:dyDescent="0.35">
      <c r="A18" t="str">
        <f t="shared" si="0"/>
        <v>ERTH Power Corporation-Main Rate ZoneGENERAL SERVICE LESS THAN 50 KW</v>
      </c>
      <c r="B18" s="20" t="s">
        <v>119</v>
      </c>
      <c r="C18" s="20" t="s">
        <v>31</v>
      </c>
      <c r="D18" s="15">
        <v>2023</v>
      </c>
      <c r="E18" s="15">
        <v>750</v>
      </c>
      <c r="F18" s="18">
        <v>8.6999999999999994E-2</v>
      </c>
      <c r="G18" s="18">
        <v>0.10299999999999999</v>
      </c>
      <c r="H18" s="17">
        <v>25.24</v>
      </c>
      <c r="I18" s="16">
        <v>2.01E-2</v>
      </c>
      <c r="J18" s="16">
        <v>2E-3</v>
      </c>
      <c r="K18" s="16">
        <v>8.3000000000000001E-3</v>
      </c>
      <c r="L18" s="16">
        <v>6.7999999999999996E-3</v>
      </c>
      <c r="M18" s="16">
        <v>4.4999999999999997E-3</v>
      </c>
      <c r="N18" s="19">
        <v>6.9999999999999999E-4</v>
      </c>
      <c r="O18" s="17">
        <v>0.25</v>
      </c>
      <c r="P18" s="16">
        <v>1.0325</v>
      </c>
      <c r="Q18" s="17">
        <v>0.13</v>
      </c>
      <c r="R18" s="17">
        <v>0.63</v>
      </c>
      <c r="S18" s="17">
        <v>0.18</v>
      </c>
      <c r="T18" s="17">
        <v>0.19</v>
      </c>
      <c r="U18" s="18">
        <v>7.3999999999999996E-2</v>
      </c>
      <c r="V18" s="18">
        <v>0.10199999999999999</v>
      </c>
      <c r="W18" s="18">
        <v>0.151</v>
      </c>
      <c r="X18" s="16">
        <v>3.9039999999999998E-2</v>
      </c>
      <c r="Y18" s="18">
        <v>0.11700000000000001</v>
      </c>
      <c r="Z18" s="17">
        <v>0.42</v>
      </c>
      <c r="AA18" s="16">
        <v>1.5699999999999999E-2</v>
      </c>
      <c r="AB18" s="16">
        <v>4.4000000000000003E-3</v>
      </c>
      <c r="AC18" s="15">
        <v>0</v>
      </c>
      <c r="AD18" s="1"/>
      <c r="AE18" s="23">
        <v>39.49</v>
      </c>
      <c r="AG18" s="25">
        <f t="shared" si="1"/>
        <v>24.819999999999997</v>
      </c>
      <c r="AH18" s="26">
        <f t="shared" si="2"/>
        <v>1.5699999999999999E-2</v>
      </c>
    </row>
    <row r="19" spans="1:34" ht="21" x14ac:dyDescent="0.35">
      <c r="A19" t="str">
        <f t="shared" si="0"/>
        <v>Elexicon Energy Inc.-Veridian Rate ZoneGENERAL SERVICE LESS THAN 50 KW</v>
      </c>
      <c r="B19" s="20" t="s">
        <v>112</v>
      </c>
      <c r="C19" s="20" t="s">
        <v>31</v>
      </c>
      <c r="D19" s="15">
        <v>2023</v>
      </c>
      <c r="E19" s="15">
        <v>750</v>
      </c>
      <c r="F19" s="18">
        <v>8.6999999999999994E-2</v>
      </c>
      <c r="G19" s="18">
        <v>0.10299999999999999</v>
      </c>
      <c r="H19" s="17">
        <v>20.6</v>
      </c>
      <c r="I19" s="16">
        <v>2.6800000000000001E-2</v>
      </c>
      <c r="J19" s="1">
        <v>-2E-3</v>
      </c>
      <c r="K19" s="16">
        <v>8.8999999999999999E-3</v>
      </c>
      <c r="L19" s="16">
        <v>6.1999999999999998E-3</v>
      </c>
      <c r="M19" s="16">
        <v>4.4999999999999997E-3</v>
      </c>
      <c r="N19" s="19">
        <v>6.9999999999999999E-4</v>
      </c>
      <c r="O19" s="17">
        <v>0.25</v>
      </c>
      <c r="P19" s="16">
        <v>1.0482</v>
      </c>
      <c r="Q19" s="17">
        <v>0.13</v>
      </c>
      <c r="R19" s="17">
        <v>0.63</v>
      </c>
      <c r="S19" s="17">
        <v>0.18</v>
      </c>
      <c r="T19" s="17">
        <v>0.19</v>
      </c>
      <c r="U19" s="18">
        <v>7.3999999999999996E-2</v>
      </c>
      <c r="V19" s="18">
        <v>0.10199999999999999</v>
      </c>
      <c r="W19" s="18">
        <v>0.151</v>
      </c>
      <c r="X19" s="16">
        <v>3.9039999999999998E-2</v>
      </c>
      <c r="Y19" s="18">
        <v>0.11700000000000001</v>
      </c>
      <c r="Z19" s="17">
        <v>1.56</v>
      </c>
      <c r="AA19" s="16">
        <v>1.9099999999999999E-2</v>
      </c>
      <c r="AB19" s="16">
        <v>7.7000000000000002E-3</v>
      </c>
      <c r="AC19" s="15">
        <v>0</v>
      </c>
      <c r="AD19" s="1"/>
      <c r="AE19" s="23">
        <v>39.49</v>
      </c>
      <c r="AG19" s="25">
        <f t="shared" si="1"/>
        <v>19.040000000000003</v>
      </c>
      <c r="AH19" s="26">
        <f t="shared" si="2"/>
        <v>1.9099999999999999E-2</v>
      </c>
    </row>
    <row r="20" spans="1:34" ht="21" x14ac:dyDescent="0.35">
      <c r="A20" t="str">
        <f t="shared" si="0"/>
        <v>Elexicon Energy Inc.-Whitby Rate ZoneGENERAL SERVICE LESS THAN 50 KW</v>
      </c>
      <c r="B20" s="20" t="s">
        <v>118</v>
      </c>
      <c r="C20" s="20" t="s">
        <v>31</v>
      </c>
      <c r="D20" s="15">
        <v>2023</v>
      </c>
      <c r="E20" s="15">
        <v>750</v>
      </c>
      <c r="F20" s="18">
        <v>8.6999999999999994E-2</v>
      </c>
      <c r="G20" s="18">
        <v>0.10299999999999999</v>
      </c>
      <c r="H20" s="17">
        <v>29.45</v>
      </c>
      <c r="I20" s="16">
        <v>2.63E-2</v>
      </c>
      <c r="J20" s="16">
        <v>-2.3999999999999998E-3</v>
      </c>
      <c r="K20" s="16">
        <v>1.04E-2</v>
      </c>
      <c r="L20" s="16">
        <v>8.0000000000000002E-3</v>
      </c>
      <c r="M20" s="16">
        <v>4.4999999999999997E-3</v>
      </c>
      <c r="N20" s="19">
        <v>6.9999999999999999E-4</v>
      </c>
      <c r="O20" s="17">
        <v>0.25</v>
      </c>
      <c r="P20" s="16">
        <v>1.0454000000000001</v>
      </c>
      <c r="Q20" s="17">
        <v>0.13</v>
      </c>
      <c r="R20" s="17">
        <v>0.63</v>
      </c>
      <c r="S20" s="17">
        <v>0.18</v>
      </c>
      <c r="T20" s="17">
        <v>0.19</v>
      </c>
      <c r="U20" s="18">
        <v>7.3999999999999996E-2</v>
      </c>
      <c r="V20" s="18">
        <v>0.10199999999999999</v>
      </c>
      <c r="W20" s="18">
        <v>0.151</v>
      </c>
      <c r="X20" s="16">
        <v>3.9039999999999998E-2</v>
      </c>
      <c r="Y20" s="18">
        <v>0.11700000000000001</v>
      </c>
      <c r="Z20" s="17">
        <v>0.42</v>
      </c>
      <c r="AA20" s="16">
        <v>2.1499999999999998E-2</v>
      </c>
      <c r="AB20" s="16">
        <v>4.7999999999999996E-3</v>
      </c>
      <c r="AC20" s="15">
        <v>0</v>
      </c>
      <c r="AD20" s="1"/>
      <c r="AE20" s="23">
        <v>39.49</v>
      </c>
      <c r="AG20" s="25">
        <f t="shared" si="1"/>
        <v>29.029999999999998</v>
      </c>
      <c r="AH20" s="26">
        <f t="shared" si="2"/>
        <v>2.1499999999999998E-2</v>
      </c>
    </row>
    <row r="21" spans="1:34" ht="21" x14ac:dyDescent="0.35">
      <c r="A21" t="str">
        <f t="shared" si="0"/>
        <v>Enova Power Corp.-Kitchener-Wilmot Hydro Rate ZoneGENERAL SERVICE LESS THAN 50 KW</v>
      </c>
      <c r="B21" s="20" t="s">
        <v>260</v>
      </c>
      <c r="C21" s="20" t="s">
        <v>31</v>
      </c>
      <c r="D21" s="15">
        <v>2023</v>
      </c>
      <c r="E21" s="15">
        <v>750</v>
      </c>
      <c r="F21" s="18">
        <v>8.6999999999999994E-2</v>
      </c>
      <c r="G21" s="18">
        <v>0.10299999999999999</v>
      </c>
      <c r="H21" s="17">
        <v>30.4</v>
      </c>
      <c r="I21" s="16">
        <v>1.6899999999999998E-2</v>
      </c>
      <c r="J21" s="16">
        <v>-1.2999999999999999E-3</v>
      </c>
      <c r="K21" s="16">
        <v>8.3000000000000001E-3</v>
      </c>
      <c r="L21" s="16">
        <v>1.4E-3</v>
      </c>
      <c r="M21" s="16">
        <v>4.4999999999999997E-3</v>
      </c>
      <c r="N21" s="19">
        <v>6.9999999999999999E-4</v>
      </c>
      <c r="O21" s="17">
        <v>0.25</v>
      </c>
      <c r="P21" s="16">
        <v>1.0349999999999999</v>
      </c>
      <c r="Q21" s="17">
        <v>0.13</v>
      </c>
      <c r="R21" s="17">
        <v>0.63</v>
      </c>
      <c r="S21" s="17">
        <v>0.18</v>
      </c>
      <c r="T21" s="17">
        <v>0.19</v>
      </c>
      <c r="U21" s="18">
        <v>7.3999999999999996E-2</v>
      </c>
      <c r="V21" s="18">
        <v>0.10199999999999999</v>
      </c>
      <c r="W21" s="18">
        <v>0.151</v>
      </c>
      <c r="X21" s="16">
        <v>3.9039999999999998E-2</v>
      </c>
      <c r="Y21" s="18">
        <v>0.11700000000000001</v>
      </c>
      <c r="Z21" s="17">
        <v>0.42</v>
      </c>
      <c r="AA21" s="16">
        <v>1.44E-2</v>
      </c>
      <c r="AB21" s="16">
        <v>2.5000000000000001E-3</v>
      </c>
      <c r="AC21" s="15">
        <v>0</v>
      </c>
      <c r="AD21" s="1"/>
      <c r="AE21" s="23">
        <v>39.49</v>
      </c>
      <c r="AG21" s="25">
        <f t="shared" si="1"/>
        <v>29.979999999999997</v>
      </c>
      <c r="AH21" s="26">
        <f t="shared" si="2"/>
        <v>1.44E-2</v>
      </c>
    </row>
    <row r="22" spans="1:34" ht="21" x14ac:dyDescent="0.35">
      <c r="A22" t="str">
        <f t="shared" si="0"/>
        <v>Enova Power Corp.-Waterloo North Rate ZoneGENERAL SERVICE LESS THAN 50 KW</v>
      </c>
      <c r="B22" s="20" t="s">
        <v>261</v>
      </c>
      <c r="C22" s="20" t="s">
        <v>31</v>
      </c>
      <c r="D22" s="15">
        <v>2023</v>
      </c>
      <c r="E22" s="15">
        <v>750</v>
      </c>
      <c r="F22" s="18">
        <v>8.6999999999999994E-2</v>
      </c>
      <c r="G22" s="18">
        <v>0.10299999999999999</v>
      </c>
      <c r="H22" s="17">
        <v>34.130000000000003</v>
      </c>
      <c r="I22" s="16">
        <v>2.07E-2</v>
      </c>
      <c r="J22" s="1">
        <v>-5.1000000000000004E-3</v>
      </c>
      <c r="K22" s="16">
        <v>9.1999999999999998E-3</v>
      </c>
      <c r="L22" s="16">
        <v>2.2000000000000001E-3</v>
      </c>
      <c r="M22" s="16">
        <v>4.4999999999999997E-3</v>
      </c>
      <c r="N22" s="19">
        <v>6.9999999999999999E-4</v>
      </c>
      <c r="O22" s="17">
        <v>0.25</v>
      </c>
      <c r="P22" s="16">
        <v>1.0353000000000001</v>
      </c>
      <c r="Q22" s="17">
        <v>0.13</v>
      </c>
      <c r="R22" s="17">
        <v>0.63</v>
      </c>
      <c r="S22" s="17">
        <v>0.18</v>
      </c>
      <c r="T22" s="17">
        <v>0.19</v>
      </c>
      <c r="U22" s="18">
        <v>7.3999999999999996E-2</v>
      </c>
      <c r="V22" s="18">
        <v>0.10199999999999999</v>
      </c>
      <c r="W22" s="18">
        <v>0.151</v>
      </c>
      <c r="X22" s="16">
        <v>3.9039999999999998E-2</v>
      </c>
      <c r="Y22" s="18">
        <v>0.11700000000000001</v>
      </c>
      <c r="Z22" s="17">
        <v>0.42</v>
      </c>
      <c r="AA22" s="16">
        <v>1.9199999999999998E-2</v>
      </c>
      <c r="AB22" s="16">
        <v>1.5E-3</v>
      </c>
      <c r="AC22" s="15">
        <v>0</v>
      </c>
      <c r="AD22" s="1"/>
      <c r="AE22" s="23">
        <v>39.49</v>
      </c>
      <c r="AG22" s="25">
        <f t="shared" si="1"/>
        <v>33.71</v>
      </c>
      <c r="AH22" s="26">
        <f t="shared" si="2"/>
        <v>1.9199999999999998E-2</v>
      </c>
    </row>
    <row r="23" spans="1:34" ht="21" x14ac:dyDescent="0.35">
      <c r="A23" t="str">
        <f t="shared" si="0"/>
        <v>Entegrus Powerlines Inc.-For Entegrus-Main Rate ZoneGENERAL SERVICE LESS THAN 50 KW</v>
      </c>
      <c r="B23" s="20" t="s">
        <v>48</v>
      </c>
      <c r="C23" s="20" t="s">
        <v>31</v>
      </c>
      <c r="D23" s="15">
        <v>2023</v>
      </c>
      <c r="E23" s="15">
        <v>750</v>
      </c>
      <c r="F23" s="18">
        <v>8.6999999999999994E-2</v>
      </c>
      <c r="G23" s="18">
        <v>0.10299999999999999</v>
      </c>
      <c r="H23" s="17">
        <v>35.17</v>
      </c>
      <c r="I23" s="16">
        <v>1.8700000000000001E-2</v>
      </c>
      <c r="J23" s="16">
        <v>-5.9999999999999995E-4</v>
      </c>
      <c r="K23" s="16">
        <v>8.5000000000000006E-3</v>
      </c>
      <c r="L23" s="16">
        <v>5.5999999999999999E-3</v>
      </c>
      <c r="M23" s="16">
        <v>4.4999999999999997E-3</v>
      </c>
      <c r="N23" s="19">
        <v>6.9999999999999999E-4</v>
      </c>
      <c r="O23" s="17">
        <v>0.25</v>
      </c>
      <c r="P23" s="16">
        <v>1.0431999999999999</v>
      </c>
      <c r="Q23" s="17">
        <v>0.13</v>
      </c>
      <c r="R23" s="17">
        <v>0.63</v>
      </c>
      <c r="S23" s="17">
        <v>0.18</v>
      </c>
      <c r="T23" s="17">
        <v>0.19</v>
      </c>
      <c r="U23" s="18">
        <v>7.3999999999999996E-2</v>
      </c>
      <c r="V23" s="18">
        <v>0.10199999999999999</v>
      </c>
      <c r="W23" s="18">
        <v>0.151</v>
      </c>
      <c r="X23" s="16">
        <v>3.9039999999999998E-2</v>
      </c>
      <c r="Y23" s="18">
        <v>0.11700000000000001</v>
      </c>
      <c r="Z23" s="17">
        <v>0.42</v>
      </c>
      <c r="AA23" s="16">
        <v>1.14E-2</v>
      </c>
      <c r="AB23" s="16">
        <v>7.3000000000000001E-3</v>
      </c>
      <c r="AC23" s="15">
        <v>0</v>
      </c>
      <c r="AD23" s="1"/>
      <c r="AE23" s="23">
        <v>39.49</v>
      </c>
      <c r="AG23" s="25">
        <f t="shared" si="1"/>
        <v>34.75</v>
      </c>
      <c r="AH23" s="26">
        <f t="shared" si="2"/>
        <v>1.14E-2</v>
      </c>
    </row>
    <row r="24" spans="1:34" ht="31.5" x14ac:dyDescent="0.35">
      <c r="A24" t="str">
        <f t="shared" si="0"/>
        <v>Entegrus Powerlines Inc.-For Former St. Thomas Energy Rate ZoneGENERAL SERVICE LESS THAN 50 KW</v>
      </c>
      <c r="B24" s="20" t="s">
        <v>49</v>
      </c>
      <c r="C24" s="20" t="s">
        <v>31</v>
      </c>
      <c r="D24" s="15">
        <v>2023</v>
      </c>
      <c r="E24" s="15">
        <v>750</v>
      </c>
      <c r="F24" s="18">
        <v>8.6999999999999994E-2</v>
      </c>
      <c r="G24" s="18">
        <v>0.10299999999999999</v>
      </c>
      <c r="H24" s="17">
        <v>27.7</v>
      </c>
      <c r="I24" s="16">
        <v>2.12E-2</v>
      </c>
      <c r="J24" s="16">
        <v>-3.8E-3</v>
      </c>
      <c r="K24" s="16">
        <v>1.0200000000000001E-2</v>
      </c>
      <c r="L24" s="16">
        <v>6.6E-3</v>
      </c>
      <c r="M24" s="16">
        <v>4.4999999999999997E-3</v>
      </c>
      <c r="N24" s="19">
        <v>6.9999999999999999E-4</v>
      </c>
      <c r="O24" s="17">
        <v>0.25</v>
      </c>
      <c r="P24" s="16">
        <v>1.0392999999999999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7.3999999999999996E-2</v>
      </c>
      <c r="V24" s="18">
        <v>0.10199999999999999</v>
      </c>
      <c r="W24" s="18">
        <v>0.151</v>
      </c>
      <c r="X24" s="16">
        <v>3.9039999999999998E-2</v>
      </c>
      <c r="Y24" s="18">
        <v>0.11700000000000001</v>
      </c>
      <c r="Z24" s="17">
        <v>0.42</v>
      </c>
      <c r="AA24" s="16">
        <v>1.8499999999999999E-2</v>
      </c>
      <c r="AB24" s="16">
        <v>2.7000000000000001E-3</v>
      </c>
      <c r="AC24" s="15">
        <v>0</v>
      </c>
      <c r="AD24" s="1"/>
      <c r="AE24" s="23">
        <v>39.49</v>
      </c>
      <c r="AG24" s="25">
        <f t="shared" si="1"/>
        <v>27.279999999999998</v>
      </c>
      <c r="AH24" s="26">
        <f t="shared" si="2"/>
        <v>1.8499999999999999E-2</v>
      </c>
    </row>
    <row r="25" spans="1:34" ht="21" x14ac:dyDescent="0.35">
      <c r="A25" t="str">
        <f t="shared" si="0"/>
        <v>Espanola Regional Hydro Distribution CorporationGENERAL SERVICE LESS THAN 50 KW</v>
      </c>
      <c r="B25" s="20" t="s">
        <v>50</v>
      </c>
      <c r="C25" s="20" t="s">
        <v>31</v>
      </c>
      <c r="D25" s="15">
        <v>2023</v>
      </c>
      <c r="E25" s="15">
        <v>750</v>
      </c>
      <c r="F25" s="18">
        <v>8.6999999999999994E-2</v>
      </c>
      <c r="G25" s="18">
        <v>0.10299999999999999</v>
      </c>
      <c r="H25" s="17">
        <v>34.24</v>
      </c>
      <c r="I25" s="16">
        <v>3.7499999999999999E-2</v>
      </c>
      <c r="J25" s="16"/>
      <c r="K25" s="16">
        <v>8.5000000000000006E-3</v>
      </c>
      <c r="L25" s="16">
        <v>5.4999999999999997E-3</v>
      </c>
      <c r="M25" s="16">
        <v>4.4999999999999997E-3</v>
      </c>
      <c r="N25" s="19">
        <v>6.9999999999999999E-4</v>
      </c>
      <c r="O25" s="17">
        <v>0.25</v>
      </c>
      <c r="P25" s="16">
        <v>1.0672999999999999</v>
      </c>
      <c r="Q25" s="17">
        <v>0.13</v>
      </c>
      <c r="R25" s="17">
        <v>0.63</v>
      </c>
      <c r="S25" s="17">
        <v>0.18</v>
      </c>
      <c r="T25" s="17">
        <v>0.19</v>
      </c>
      <c r="U25" s="18">
        <v>7.3999999999999996E-2</v>
      </c>
      <c r="V25" s="18">
        <v>0.10199999999999999</v>
      </c>
      <c r="W25" s="18">
        <v>0.151</v>
      </c>
      <c r="X25" s="16">
        <v>3.9039999999999998E-2</v>
      </c>
      <c r="Y25" s="18">
        <v>0.11700000000000001</v>
      </c>
      <c r="Z25" s="17">
        <v>0.42</v>
      </c>
      <c r="AA25" s="16">
        <v>2.7799999999999998E-2</v>
      </c>
      <c r="AB25" s="16">
        <v>9.7000000000000003E-3</v>
      </c>
      <c r="AC25" s="15">
        <v>0</v>
      </c>
      <c r="AD25" s="1"/>
      <c r="AE25" s="23">
        <v>39.49</v>
      </c>
      <c r="AG25" s="25">
        <f t="shared" si="1"/>
        <v>33.82</v>
      </c>
      <c r="AH25" s="26">
        <f t="shared" si="2"/>
        <v>2.7799999999999998E-2</v>
      </c>
    </row>
    <row r="26" spans="1:34" ht="21" x14ac:dyDescent="0.35">
      <c r="A26" t="str">
        <f t="shared" si="0"/>
        <v>Essex Powerlines CorporationGENERAL SERVICE LESS THAN 50 KW</v>
      </c>
      <c r="B26" s="20" t="s">
        <v>51</v>
      </c>
      <c r="C26" s="20" t="s">
        <v>31</v>
      </c>
      <c r="D26" s="15">
        <v>2023</v>
      </c>
      <c r="E26" s="15">
        <v>750</v>
      </c>
      <c r="F26" s="18">
        <v>8.6999999999999994E-2</v>
      </c>
      <c r="G26" s="18">
        <v>0.10299999999999999</v>
      </c>
      <c r="H26" s="17">
        <v>40.409999999999997</v>
      </c>
      <c r="I26" s="16">
        <v>2.07E-2</v>
      </c>
      <c r="J26" s="1"/>
      <c r="K26" s="16">
        <v>7.9000000000000008E-3</v>
      </c>
      <c r="L26" s="16">
        <v>6.1000000000000004E-3</v>
      </c>
      <c r="M26" s="16">
        <v>4.4999999999999997E-3</v>
      </c>
      <c r="N26" s="19">
        <v>6.9999999999999999E-4</v>
      </c>
      <c r="O26" s="17">
        <v>0.25</v>
      </c>
      <c r="P26" s="16">
        <v>1.0355000000000001</v>
      </c>
      <c r="Q26" s="17">
        <v>0.13</v>
      </c>
      <c r="R26" s="17">
        <v>0.63</v>
      </c>
      <c r="S26" s="17">
        <v>0.18</v>
      </c>
      <c r="T26" s="17">
        <v>0.19</v>
      </c>
      <c r="U26" s="18">
        <v>7.3999999999999996E-2</v>
      </c>
      <c r="V26" s="18">
        <v>0.10199999999999999</v>
      </c>
      <c r="W26" s="18">
        <v>0.151</v>
      </c>
      <c r="X26" s="16">
        <v>3.9039999999999998E-2</v>
      </c>
      <c r="Y26" s="18">
        <v>0.11700000000000001</v>
      </c>
      <c r="Z26" s="17">
        <v>0.42</v>
      </c>
      <c r="AA26" s="16">
        <v>1.37E-2</v>
      </c>
      <c r="AB26" s="16">
        <v>7.0000000000000001E-3</v>
      </c>
      <c r="AC26" s="15">
        <v>0</v>
      </c>
      <c r="AD26" s="1"/>
      <c r="AE26" s="23">
        <v>39.49</v>
      </c>
      <c r="AG26" s="25">
        <f t="shared" si="1"/>
        <v>39.989999999999995</v>
      </c>
      <c r="AH26" s="26">
        <f t="shared" si="2"/>
        <v>1.37E-2</v>
      </c>
    </row>
    <row r="27" spans="1:34" ht="21" x14ac:dyDescent="0.35">
      <c r="A27" t="str">
        <f t="shared" si="0"/>
        <v>Festival Hydro Inc.GENERAL SERVICE LESS THAN 50 KW</v>
      </c>
      <c r="B27" s="20" t="s">
        <v>52</v>
      </c>
      <c r="C27" s="20" t="s">
        <v>31</v>
      </c>
      <c r="D27" s="15">
        <v>2023</v>
      </c>
      <c r="E27" s="15">
        <v>750</v>
      </c>
      <c r="F27" s="18">
        <v>8.6999999999999994E-2</v>
      </c>
      <c r="G27" s="18">
        <v>0.10299999999999999</v>
      </c>
      <c r="H27" s="17">
        <v>35.79</v>
      </c>
      <c r="I27" s="16">
        <v>2.41E-2</v>
      </c>
      <c r="J27" s="16"/>
      <c r="K27" s="16">
        <v>8.3999999999999995E-3</v>
      </c>
      <c r="L27" s="16">
        <v>4.7000000000000002E-3</v>
      </c>
      <c r="M27" s="16">
        <v>4.4999999999999997E-3</v>
      </c>
      <c r="N27" s="19">
        <v>6.9999999999999999E-4</v>
      </c>
      <c r="O27" s="17">
        <v>0.25</v>
      </c>
      <c r="P27" s="16">
        <v>1.0290999999999999</v>
      </c>
      <c r="Q27" s="17">
        <v>0.13</v>
      </c>
      <c r="R27" s="17">
        <v>0.63</v>
      </c>
      <c r="S27" s="17">
        <v>0.18</v>
      </c>
      <c r="T27" s="17">
        <v>0.19</v>
      </c>
      <c r="U27" s="18">
        <v>7.3999999999999996E-2</v>
      </c>
      <c r="V27" s="18">
        <v>0.10199999999999999</v>
      </c>
      <c r="W27" s="18">
        <v>0.151</v>
      </c>
      <c r="X27" s="16">
        <v>3.9039999999999998E-2</v>
      </c>
      <c r="Y27" s="18">
        <v>0.11700000000000001</v>
      </c>
      <c r="Z27" s="17">
        <v>0.42</v>
      </c>
      <c r="AA27" s="16">
        <v>1.7500000000000002E-2</v>
      </c>
      <c r="AB27" s="16">
        <v>6.6E-3</v>
      </c>
      <c r="AC27" s="15">
        <v>0</v>
      </c>
      <c r="AD27" s="1"/>
      <c r="AE27" s="23">
        <v>39.49</v>
      </c>
      <c r="AG27" s="25">
        <f t="shared" si="1"/>
        <v>35.369999999999997</v>
      </c>
      <c r="AH27" s="26">
        <f t="shared" si="2"/>
        <v>1.7500000000000002E-2</v>
      </c>
    </row>
    <row r="28" spans="1:34" ht="21" x14ac:dyDescent="0.35">
      <c r="A28" t="str">
        <f t="shared" si="0"/>
        <v>Fort Frances Power CorporationGENERAL SERVICE LESS THAN 50 KW</v>
      </c>
      <c r="B28" s="20" t="s">
        <v>53</v>
      </c>
      <c r="C28" s="20" t="s">
        <v>31</v>
      </c>
      <c r="D28" s="15">
        <v>2023</v>
      </c>
      <c r="E28" s="15">
        <v>750</v>
      </c>
      <c r="F28" s="18">
        <v>8.6999999999999994E-2</v>
      </c>
      <c r="G28" s="18">
        <v>0.10299999999999999</v>
      </c>
      <c r="H28" s="17">
        <v>50.9</v>
      </c>
      <c r="I28" s="16">
        <v>1.15E-2</v>
      </c>
      <c r="J28" s="16">
        <v>2.1700000000000001E-2</v>
      </c>
      <c r="K28" s="16">
        <v>9.7000000000000003E-3</v>
      </c>
      <c r="L28" s="16">
        <v>1.8E-3</v>
      </c>
      <c r="M28" s="16">
        <v>4.4999999999999997E-3</v>
      </c>
      <c r="N28" s="19">
        <v>6.9999999999999999E-4</v>
      </c>
      <c r="O28" s="17">
        <v>0.25</v>
      </c>
      <c r="P28" s="16">
        <v>1.0469999999999999</v>
      </c>
      <c r="Q28" s="17">
        <v>0.13</v>
      </c>
      <c r="R28" s="17">
        <v>0.63</v>
      </c>
      <c r="S28" s="17">
        <v>0.18</v>
      </c>
      <c r="T28" s="17">
        <v>0.19</v>
      </c>
      <c r="U28" s="18">
        <v>7.3999999999999996E-2</v>
      </c>
      <c r="V28" s="18">
        <v>0.10199999999999999</v>
      </c>
      <c r="W28" s="18">
        <v>0.151</v>
      </c>
      <c r="X28" s="16">
        <v>3.9039999999999998E-2</v>
      </c>
      <c r="Y28" s="18">
        <v>0.11700000000000001</v>
      </c>
      <c r="Z28" s="17">
        <v>0.42</v>
      </c>
      <c r="AA28" s="16">
        <v>1.15E-2</v>
      </c>
      <c r="AB28" s="16">
        <v>0</v>
      </c>
      <c r="AC28" s="15">
        <v>0</v>
      </c>
      <c r="AD28" s="1"/>
      <c r="AE28" s="23">
        <v>39.49</v>
      </c>
      <c r="AG28" s="25">
        <f t="shared" si="1"/>
        <v>50.48</v>
      </c>
      <c r="AH28" s="26">
        <f t="shared" si="2"/>
        <v>1.15E-2</v>
      </c>
    </row>
    <row r="29" spans="1:34" ht="21" x14ac:dyDescent="0.35">
      <c r="A29" t="str">
        <f t="shared" si="0"/>
        <v>GrandBridge Energy Inc.-Brantford Power Rate ZoneGENERAL SERVICE LESS THAN 50 KW</v>
      </c>
      <c r="B29" s="20" t="s">
        <v>262</v>
      </c>
      <c r="C29" s="20" t="s">
        <v>31</v>
      </c>
      <c r="D29" s="15">
        <v>2023</v>
      </c>
      <c r="E29" s="15">
        <v>750</v>
      </c>
      <c r="F29" s="18">
        <v>8.6999999999999994E-2</v>
      </c>
      <c r="G29" s="18">
        <v>0.10299999999999999</v>
      </c>
      <c r="H29" s="17">
        <v>33.380000000000003</v>
      </c>
      <c r="I29" s="16">
        <v>1.1900000000000001E-2</v>
      </c>
      <c r="J29" s="16"/>
      <c r="K29" s="16">
        <v>9.4999999999999998E-3</v>
      </c>
      <c r="L29" s="16">
        <v>5.5999999999999999E-3</v>
      </c>
      <c r="M29" s="16">
        <v>4.4999999999999997E-3</v>
      </c>
      <c r="N29" s="19">
        <v>6.9999999999999999E-4</v>
      </c>
      <c r="O29" s="17">
        <v>0.25</v>
      </c>
      <c r="P29" s="16">
        <v>1.0289999999999999</v>
      </c>
      <c r="Q29" s="17">
        <v>0.13</v>
      </c>
      <c r="R29" s="17">
        <v>0.63</v>
      </c>
      <c r="S29" s="17">
        <v>0.18</v>
      </c>
      <c r="T29" s="17">
        <v>0.19</v>
      </c>
      <c r="U29" s="18">
        <v>7.3999999999999996E-2</v>
      </c>
      <c r="V29" s="18">
        <v>0.10199999999999999</v>
      </c>
      <c r="W29" s="18">
        <v>0.151</v>
      </c>
      <c r="X29" s="16">
        <v>3.9039999999999998E-2</v>
      </c>
      <c r="Y29" s="18">
        <v>0.11700000000000001</v>
      </c>
      <c r="Z29" s="17">
        <v>0.42</v>
      </c>
      <c r="AA29" s="16">
        <v>1.1900000000000001E-2</v>
      </c>
      <c r="AB29" s="16">
        <v>0</v>
      </c>
      <c r="AC29" s="15">
        <v>0</v>
      </c>
      <c r="AD29" s="1"/>
      <c r="AE29" s="23">
        <v>39.49</v>
      </c>
      <c r="AG29" s="25">
        <f t="shared" si="1"/>
        <v>32.96</v>
      </c>
      <c r="AH29" s="26">
        <f t="shared" si="2"/>
        <v>1.1900000000000001E-2</v>
      </c>
    </row>
    <row r="30" spans="1:34" ht="21" x14ac:dyDescent="0.35">
      <c r="A30" t="str">
        <f t="shared" si="0"/>
        <v>GrandBridge Energy Inc.-Energy+ Rate ZoneGENERAL SERVICE LESS THAN 50 KW</v>
      </c>
      <c r="B30" s="20" t="s">
        <v>263</v>
      </c>
      <c r="C30" s="20" t="s">
        <v>31</v>
      </c>
      <c r="D30" s="15">
        <v>2023</v>
      </c>
      <c r="E30" s="15">
        <v>750</v>
      </c>
      <c r="F30" s="18">
        <v>8.6999999999999994E-2</v>
      </c>
      <c r="G30" s="18">
        <v>0.10299999999999999</v>
      </c>
      <c r="H30" s="17">
        <v>18.73</v>
      </c>
      <c r="I30" s="16">
        <v>1.9400000000000001E-2</v>
      </c>
      <c r="J30" s="1"/>
      <c r="K30" s="16">
        <v>8.0999999999999996E-3</v>
      </c>
      <c r="L30" s="16">
        <v>4.4000000000000003E-3</v>
      </c>
      <c r="M30" s="16">
        <v>4.4999999999999997E-3</v>
      </c>
      <c r="N30" s="19">
        <v>6.9999999999999999E-4</v>
      </c>
      <c r="O30" s="17">
        <v>0.25</v>
      </c>
      <c r="P30" s="16">
        <v>1.0306999999999999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7.3999999999999996E-2</v>
      </c>
      <c r="V30" s="18">
        <v>0.10199999999999999</v>
      </c>
      <c r="W30" s="18">
        <v>0.151</v>
      </c>
      <c r="X30" s="16">
        <v>3.9039999999999998E-2</v>
      </c>
      <c r="Y30" s="18">
        <v>0.11700000000000001</v>
      </c>
      <c r="Z30" s="17">
        <v>2.12</v>
      </c>
      <c r="AA30" s="16">
        <v>1.77E-2</v>
      </c>
      <c r="AB30" s="16">
        <v>1.6999999999999999E-3</v>
      </c>
      <c r="AC30" s="15">
        <v>0</v>
      </c>
      <c r="AD30" s="1"/>
      <c r="AE30" s="23">
        <v>39.49</v>
      </c>
      <c r="AG30" s="25">
        <f t="shared" si="1"/>
        <v>16.61</v>
      </c>
      <c r="AH30" s="26">
        <f t="shared" si="2"/>
        <v>1.77E-2</v>
      </c>
    </row>
    <row r="31" spans="1:34" ht="21" x14ac:dyDescent="0.35">
      <c r="A31" t="str">
        <f t="shared" si="0"/>
        <v>Greater Sudbury Hydro Inc.GENERAL SERVICE LESS THAN 50 KW</v>
      </c>
      <c r="B31" s="20" t="s">
        <v>54</v>
      </c>
      <c r="C31" s="20" t="s">
        <v>31</v>
      </c>
      <c r="D31" s="15">
        <v>2023</v>
      </c>
      <c r="E31" s="15">
        <v>750</v>
      </c>
      <c r="F31" s="18">
        <v>8.6999999999999994E-2</v>
      </c>
      <c r="G31" s="18">
        <v>0.10299999999999999</v>
      </c>
      <c r="H31" s="17">
        <v>25.79</v>
      </c>
      <c r="I31" s="16">
        <v>2.4400000000000002E-2</v>
      </c>
      <c r="J31" s="16"/>
      <c r="K31" s="16">
        <v>6.7999999999999996E-3</v>
      </c>
      <c r="L31" s="16">
        <v>4.7000000000000002E-3</v>
      </c>
      <c r="M31" s="16">
        <v>4.4999999999999997E-3</v>
      </c>
      <c r="N31" s="19">
        <v>6.9999999999999999E-4</v>
      </c>
      <c r="O31" s="17">
        <v>0.25</v>
      </c>
      <c r="P31" s="16">
        <v>1.0477000000000001</v>
      </c>
      <c r="Q31" s="17">
        <v>0.13</v>
      </c>
      <c r="R31" s="17">
        <v>0.63</v>
      </c>
      <c r="S31" s="17">
        <v>0.18</v>
      </c>
      <c r="T31" s="17">
        <v>0.19</v>
      </c>
      <c r="U31" s="18">
        <v>7.3999999999999996E-2</v>
      </c>
      <c r="V31" s="18">
        <v>0.10199999999999999</v>
      </c>
      <c r="W31" s="18">
        <v>0.151</v>
      </c>
      <c r="X31" s="16">
        <v>3.9039999999999998E-2</v>
      </c>
      <c r="Y31" s="18">
        <v>0.11700000000000001</v>
      </c>
      <c r="Z31" s="17">
        <v>1.45</v>
      </c>
      <c r="AA31" s="16">
        <v>2.35E-2</v>
      </c>
      <c r="AB31" s="16">
        <v>8.9999999999999998E-4</v>
      </c>
      <c r="AC31" s="15">
        <v>0</v>
      </c>
      <c r="AD31" s="1"/>
      <c r="AE31" s="23">
        <v>39.49</v>
      </c>
      <c r="AG31" s="25">
        <f t="shared" si="1"/>
        <v>24.34</v>
      </c>
      <c r="AH31" s="26">
        <f t="shared" si="2"/>
        <v>2.35E-2</v>
      </c>
    </row>
    <row r="32" spans="1:34" ht="21" x14ac:dyDescent="0.35">
      <c r="A32" t="str">
        <f t="shared" si="0"/>
        <v>Grimsby Power IncorporatedGENERAL SERVICE LESS THAN 50 KW</v>
      </c>
      <c r="B32" s="20" t="s">
        <v>55</v>
      </c>
      <c r="C32" s="20" t="s">
        <v>31</v>
      </c>
      <c r="D32" s="15">
        <v>2023</v>
      </c>
      <c r="E32" s="15">
        <v>750</v>
      </c>
      <c r="F32" s="18">
        <v>8.6999999999999994E-2</v>
      </c>
      <c r="G32" s="18">
        <v>0.10299999999999999</v>
      </c>
      <c r="H32" s="17">
        <v>27.79</v>
      </c>
      <c r="I32" s="16">
        <v>2.8500000000000001E-2</v>
      </c>
      <c r="J32" s="16">
        <v>2.8999999999999998E-3</v>
      </c>
      <c r="K32" s="16">
        <v>8.9999999999999993E-3</v>
      </c>
      <c r="L32" s="16">
        <v>4.1999999999999997E-3</v>
      </c>
      <c r="M32" s="16">
        <v>4.4999999999999997E-3</v>
      </c>
      <c r="N32" s="19">
        <v>6.9999999999999999E-4</v>
      </c>
      <c r="O32" s="17">
        <v>0.25</v>
      </c>
      <c r="P32" s="16">
        <v>1.0398000000000001</v>
      </c>
      <c r="Q32" s="17">
        <v>0.13</v>
      </c>
      <c r="R32" s="17">
        <v>0.63</v>
      </c>
      <c r="S32" s="17">
        <v>0.18</v>
      </c>
      <c r="T32" s="17">
        <v>0.19</v>
      </c>
      <c r="U32" s="18">
        <v>7.3999999999999996E-2</v>
      </c>
      <c r="V32" s="18">
        <v>0.10199999999999999</v>
      </c>
      <c r="W32" s="18">
        <v>0.151</v>
      </c>
      <c r="X32" s="16">
        <v>3.9039999999999998E-2</v>
      </c>
      <c r="Y32" s="18">
        <v>0.11700000000000001</v>
      </c>
      <c r="Z32" s="17">
        <v>0.42</v>
      </c>
      <c r="AA32" s="16">
        <v>2.1899999999999999E-2</v>
      </c>
      <c r="AB32" s="16">
        <v>6.6E-3</v>
      </c>
      <c r="AC32" s="15">
        <v>0</v>
      </c>
      <c r="AD32" s="1"/>
      <c r="AE32" s="23">
        <v>39.49</v>
      </c>
      <c r="AG32" s="25">
        <f t="shared" si="1"/>
        <v>27.369999999999997</v>
      </c>
      <c r="AH32" s="26">
        <f t="shared" si="2"/>
        <v>2.1899999999999999E-2</v>
      </c>
    </row>
    <row r="33" spans="1:34" ht="21" x14ac:dyDescent="0.35">
      <c r="A33" t="str">
        <f t="shared" si="0"/>
        <v>Halton Hills Hydro Inc.GENERAL SERVICE LESS THAN 50 KW</v>
      </c>
      <c r="B33" s="20" t="s">
        <v>56</v>
      </c>
      <c r="C33" s="20" t="s">
        <v>31</v>
      </c>
      <c r="D33" s="15">
        <v>2023</v>
      </c>
      <c r="E33" s="15">
        <v>750</v>
      </c>
      <c r="F33" s="18">
        <v>8.6999999999999994E-2</v>
      </c>
      <c r="G33" s="18">
        <v>0.10299999999999999</v>
      </c>
      <c r="H33" s="17">
        <v>31.86</v>
      </c>
      <c r="I33" s="16">
        <v>2.9600000000000001E-2</v>
      </c>
      <c r="J33" s="1">
        <v>4.0000000000000002E-4</v>
      </c>
      <c r="K33" s="16">
        <v>8.8999999999999999E-3</v>
      </c>
      <c r="L33" s="16">
        <v>6.4999999999999997E-3</v>
      </c>
      <c r="M33" s="16">
        <v>4.4999999999999997E-3</v>
      </c>
      <c r="N33" s="19">
        <v>6.9999999999999999E-4</v>
      </c>
      <c r="O33" s="17">
        <v>0.25</v>
      </c>
      <c r="P33" s="16">
        <v>1.0355000000000001</v>
      </c>
      <c r="Q33" s="17">
        <v>0.13</v>
      </c>
      <c r="R33" s="17">
        <v>0.63</v>
      </c>
      <c r="S33" s="17">
        <v>0.18</v>
      </c>
      <c r="T33" s="17">
        <v>0.19</v>
      </c>
      <c r="U33" s="18">
        <v>7.3999999999999996E-2</v>
      </c>
      <c r="V33" s="18">
        <v>0.10199999999999999</v>
      </c>
      <c r="W33" s="18">
        <v>0.151</v>
      </c>
      <c r="X33" s="16">
        <v>3.9039999999999998E-2</v>
      </c>
      <c r="Y33" s="18">
        <v>0.11700000000000001</v>
      </c>
      <c r="Z33" s="17">
        <v>0.42</v>
      </c>
      <c r="AA33" s="16">
        <v>2.1499999999999998E-2</v>
      </c>
      <c r="AB33" s="16">
        <v>8.0999999999999996E-3</v>
      </c>
      <c r="AC33" s="15">
        <v>0</v>
      </c>
      <c r="AD33" s="1"/>
      <c r="AE33" s="23">
        <v>39.49</v>
      </c>
      <c r="AG33" s="25">
        <f t="shared" si="1"/>
        <v>31.439999999999998</v>
      </c>
      <c r="AH33" s="26">
        <f t="shared" si="2"/>
        <v>2.1499999999999998E-2</v>
      </c>
    </row>
    <row r="34" spans="1:34" ht="21" x14ac:dyDescent="0.35">
      <c r="A34" t="str">
        <f t="shared" si="0"/>
        <v>Hearst Power Distribution Co. Ltd.GENERAL SERVICE LESS THAN 50 KW</v>
      </c>
      <c r="B34" s="20" t="s">
        <v>57</v>
      </c>
      <c r="C34" s="20" t="s">
        <v>31</v>
      </c>
      <c r="D34" s="15">
        <v>2023</v>
      </c>
      <c r="E34" s="15">
        <v>750</v>
      </c>
      <c r="F34" s="18">
        <v>8.6999999999999994E-2</v>
      </c>
      <c r="G34" s="18">
        <v>0.10299999999999999</v>
      </c>
      <c r="H34" s="17">
        <v>23.97</v>
      </c>
      <c r="I34" s="16">
        <v>9.5999999999999992E-3</v>
      </c>
      <c r="J34" s="16"/>
      <c r="K34" s="16">
        <v>7.7999999999999996E-3</v>
      </c>
      <c r="L34" s="16">
        <v>6.1000000000000004E-3</v>
      </c>
      <c r="M34" s="16">
        <v>4.4999999999999997E-3</v>
      </c>
      <c r="N34" s="19">
        <v>6.9999999999999999E-4</v>
      </c>
      <c r="O34" s="17">
        <v>0.25</v>
      </c>
      <c r="P34" s="16">
        <v>1.0598000000000001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7.3999999999999996E-2</v>
      </c>
      <c r="V34" s="18">
        <v>0.10199999999999999</v>
      </c>
      <c r="W34" s="18">
        <v>0.151</v>
      </c>
      <c r="X34" s="16">
        <v>3.9039999999999998E-2</v>
      </c>
      <c r="Y34" s="18">
        <v>0.11700000000000001</v>
      </c>
      <c r="Z34" s="17">
        <v>0.42</v>
      </c>
      <c r="AA34" s="16">
        <v>8.0000000000000002E-3</v>
      </c>
      <c r="AB34" s="16">
        <v>1.6000000000000001E-3</v>
      </c>
      <c r="AC34" s="15">
        <v>0</v>
      </c>
      <c r="AD34" s="1"/>
      <c r="AE34" s="23">
        <v>39.49</v>
      </c>
      <c r="AG34" s="25">
        <f t="shared" si="1"/>
        <v>23.549999999999997</v>
      </c>
      <c r="AH34" s="26">
        <f t="shared" si="2"/>
        <v>8.0000000000000002E-3</v>
      </c>
    </row>
    <row r="35" spans="1:34" ht="21" x14ac:dyDescent="0.35">
      <c r="A35" t="str">
        <f t="shared" si="0"/>
        <v>Hydro 2000 Inc.GENERAL SERVICE LESS THAN 50 KW</v>
      </c>
      <c r="B35" s="20" t="s">
        <v>58</v>
      </c>
      <c r="C35" s="20" t="s">
        <v>31</v>
      </c>
      <c r="D35" s="15">
        <v>2023</v>
      </c>
      <c r="E35" s="15">
        <v>750</v>
      </c>
      <c r="F35" s="18">
        <v>8.6999999999999994E-2</v>
      </c>
      <c r="G35" s="18">
        <v>0.10299999999999999</v>
      </c>
      <c r="H35" s="17">
        <v>25.73</v>
      </c>
      <c r="I35" s="16">
        <v>1.9900000000000001E-2</v>
      </c>
      <c r="J35" s="16">
        <v>4.0000000000000002E-4</v>
      </c>
      <c r="K35" s="16">
        <v>8.6999999999999994E-3</v>
      </c>
      <c r="L35" s="16">
        <v>6.8999999999999999E-3</v>
      </c>
      <c r="M35" s="16">
        <v>4.4999999999999997E-3</v>
      </c>
      <c r="N35" s="19">
        <v>6.9999999999999999E-4</v>
      </c>
      <c r="O35" s="17">
        <v>0.25</v>
      </c>
      <c r="P35" s="16">
        <v>1.0771999999999999</v>
      </c>
      <c r="Q35" s="17">
        <v>0.13</v>
      </c>
      <c r="R35" s="17">
        <v>0.63</v>
      </c>
      <c r="S35" s="17">
        <v>0.18</v>
      </c>
      <c r="T35" s="17">
        <v>0.19</v>
      </c>
      <c r="U35" s="18">
        <v>7.3999999999999996E-2</v>
      </c>
      <c r="V35" s="18">
        <v>0.10199999999999999</v>
      </c>
      <c r="W35" s="18">
        <v>0.151</v>
      </c>
      <c r="X35" s="16">
        <v>3.9039999999999998E-2</v>
      </c>
      <c r="Y35" s="18">
        <v>0.11700000000000001</v>
      </c>
      <c r="Z35" s="17">
        <v>0.42</v>
      </c>
      <c r="AA35" s="16">
        <v>1.0999999999999999E-2</v>
      </c>
      <c r="AB35" s="16">
        <v>8.8999999999999999E-3</v>
      </c>
      <c r="AC35" s="15">
        <v>0</v>
      </c>
      <c r="AD35" s="1"/>
      <c r="AE35" s="23">
        <v>39.49</v>
      </c>
      <c r="AG35" s="25">
        <f t="shared" si="1"/>
        <v>25.31</v>
      </c>
      <c r="AH35" s="26">
        <f t="shared" si="2"/>
        <v>1.0999999999999999E-2</v>
      </c>
    </row>
    <row r="36" spans="1:34" ht="21" x14ac:dyDescent="0.35">
      <c r="A36" t="str">
        <f t="shared" si="0"/>
        <v>Hydro Hawkesbury Inc.GENERAL SERVICE LESS THAN 50 KW</v>
      </c>
      <c r="B36" s="20" t="s">
        <v>59</v>
      </c>
      <c r="C36" s="20" t="s">
        <v>31</v>
      </c>
      <c r="D36" s="15">
        <v>2023</v>
      </c>
      <c r="E36" s="15">
        <v>750</v>
      </c>
      <c r="F36" s="18">
        <v>8.6999999999999994E-2</v>
      </c>
      <c r="G36" s="18">
        <v>0.10299999999999999</v>
      </c>
      <c r="H36" s="17">
        <v>17.57</v>
      </c>
      <c r="I36" s="16">
        <v>9.4999999999999998E-3</v>
      </c>
      <c r="J36" s="16"/>
      <c r="K36" s="16">
        <v>8.8999999999999999E-3</v>
      </c>
      <c r="L36" s="16">
        <v>3.5000000000000001E-3</v>
      </c>
      <c r="M36" s="16">
        <v>4.4999999999999997E-3</v>
      </c>
      <c r="N36" s="19">
        <v>6.9999999999999999E-4</v>
      </c>
      <c r="O36" s="17">
        <v>0.25</v>
      </c>
      <c r="P36" s="16">
        <v>1.0508999999999999</v>
      </c>
      <c r="Q36" s="17">
        <v>0.13</v>
      </c>
      <c r="R36" s="17">
        <v>0.63</v>
      </c>
      <c r="S36" s="17">
        <v>0.18</v>
      </c>
      <c r="T36" s="17">
        <v>0.19</v>
      </c>
      <c r="U36" s="18">
        <v>7.3999999999999996E-2</v>
      </c>
      <c r="V36" s="18">
        <v>0.10199999999999999</v>
      </c>
      <c r="W36" s="18">
        <v>0.151</v>
      </c>
      <c r="X36" s="16">
        <v>3.9039999999999998E-2</v>
      </c>
      <c r="Y36" s="18">
        <v>0.11700000000000001</v>
      </c>
      <c r="Z36" s="17">
        <v>0.42</v>
      </c>
      <c r="AA36" s="16">
        <v>7.7999999999999996E-3</v>
      </c>
      <c r="AB36" s="16">
        <v>1.6999999999999999E-3</v>
      </c>
      <c r="AC36" s="15">
        <v>0</v>
      </c>
      <c r="AD36" s="1"/>
      <c r="AE36" s="23">
        <v>39.49</v>
      </c>
      <c r="AG36" s="25">
        <f t="shared" si="1"/>
        <v>17.149999999999999</v>
      </c>
      <c r="AH36" s="26">
        <f t="shared" si="2"/>
        <v>7.7999999999999996E-3</v>
      </c>
    </row>
    <row r="37" spans="1:34" ht="21" x14ac:dyDescent="0.35">
      <c r="A37" t="str">
        <f t="shared" si="0"/>
        <v>Hydro One Networks Inc.AUGE GENERAL SERVICE ENERGY BILLED</v>
      </c>
      <c r="B37" s="20" t="s">
        <v>60</v>
      </c>
      <c r="C37" s="20" t="s">
        <v>269</v>
      </c>
      <c r="D37" s="15">
        <v>2023</v>
      </c>
      <c r="E37" s="15">
        <v>750</v>
      </c>
      <c r="F37" s="18">
        <v>8.6999999999999994E-2</v>
      </c>
      <c r="G37" s="18">
        <v>0.10299999999999999</v>
      </c>
      <c r="H37" s="17">
        <v>26.78</v>
      </c>
      <c r="I37" s="16">
        <v>1.7999999999999999E-2</v>
      </c>
      <c r="J37" s="16">
        <v>-8.9999999999999998E-4</v>
      </c>
      <c r="K37" s="16">
        <v>9.4999999999999998E-3</v>
      </c>
      <c r="L37" s="16">
        <v>6.8999999999999999E-3</v>
      </c>
      <c r="M37" s="16">
        <v>4.4999999999999997E-3</v>
      </c>
      <c r="N37" s="19">
        <v>6.9999999999999999E-4</v>
      </c>
      <c r="O37" s="17">
        <v>0.25</v>
      </c>
      <c r="P37" s="16">
        <v>1.0429999999999999</v>
      </c>
      <c r="Q37" s="17">
        <v>0.13</v>
      </c>
      <c r="R37" s="17">
        <v>0.63</v>
      </c>
      <c r="S37" s="17">
        <v>0.18</v>
      </c>
      <c r="T37" s="17">
        <v>0.19</v>
      </c>
      <c r="U37" s="18">
        <v>7.3999999999999996E-2</v>
      </c>
      <c r="V37" s="18">
        <v>0.10199999999999999</v>
      </c>
      <c r="W37" s="18">
        <v>0.151</v>
      </c>
      <c r="X37" s="16">
        <v>3.9039999999999998E-2</v>
      </c>
      <c r="Y37" s="18">
        <v>0.11700000000000001</v>
      </c>
      <c r="Z37" s="17">
        <v>0.42</v>
      </c>
      <c r="AA37" s="16">
        <v>1.52E-2</v>
      </c>
      <c r="AB37" s="16">
        <v>2.8E-3</v>
      </c>
      <c r="AC37" s="15">
        <v>0</v>
      </c>
      <c r="AD37" s="1"/>
      <c r="AE37" s="23">
        <v>39.49</v>
      </c>
      <c r="AG37" s="25">
        <f t="shared" si="1"/>
        <v>26.36</v>
      </c>
      <c r="AH37" s="26">
        <f t="shared" si="2"/>
        <v>1.52E-2</v>
      </c>
    </row>
    <row r="38" spans="1:34" ht="21" x14ac:dyDescent="0.35">
      <c r="A38" t="str">
        <f t="shared" si="0"/>
        <v>Hydro One Networks Inc.GENERAL SERVICE ENERGY BILLED</v>
      </c>
      <c r="B38" s="20" t="s">
        <v>60</v>
      </c>
      <c r="C38" s="20" t="s">
        <v>115</v>
      </c>
      <c r="D38" s="15">
        <v>2023</v>
      </c>
      <c r="E38" s="15">
        <v>750</v>
      </c>
      <c r="F38" s="18">
        <v>8.6999999999999994E-2</v>
      </c>
      <c r="G38" s="18">
        <v>0.10299999999999999</v>
      </c>
      <c r="H38" s="17">
        <v>26.74</v>
      </c>
      <c r="I38" s="16">
        <v>3.32E-2</v>
      </c>
      <c r="J38" s="16">
        <v>-8.9999999999999998E-4</v>
      </c>
      <c r="K38" s="16">
        <v>9.4000000000000004E-3</v>
      </c>
      <c r="L38" s="16">
        <v>6.8999999999999999E-3</v>
      </c>
      <c r="M38" s="16">
        <v>4.4999999999999997E-3</v>
      </c>
      <c r="N38" s="19">
        <v>6.9999999999999999E-4</v>
      </c>
      <c r="O38" s="17">
        <v>0.25</v>
      </c>
      <c r="P38" s="16">
        <v>1.0669999999999999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7.3999999999999996E-2</v>
      </c>
      <c r="V38" s="18">
        <v>0.10199999999999999</v>
      </c>
      <c r="W38" s="18">
        <v>0.151</v>
      </c>
      <c r="X38" s="16">
        <v>3.9039999999999998E-2</v>
      </c>
      <c r="Y38" s="18">
        <v>0.11700000000000001</v>
      </c>
      <c r="Z38" s="17">
        <v>1.23</v>
      </c>
      <c r="AA38" s="16">
        <v>3.3000000000000002E-2</v>
      </c>
      <c r="AB38" s="16">
        <v>2.0000000000000001E-4</v>
      </c>
      <c r="AC38" s="15">
        <v>0</v>
      </c>
      <c r="AD38" s="1"/>
      <c r="AE38" s="23">
        <v>39.49</v>
      </c>
      <c r="AG38" s="25">
        <f t="shared" si="1"/>
        <v>25.509999999999998</v>
      </c>
      <c r="AH38" s="26">
        <f t="shared" si="2"/>
        <v>3.3000000000000002E-2</v>
      </c>
    </row>
    <row r="39" spans="1:34" ht="42" x14ac:dyDescent="0.35">
      <c r="A39" t="str">
        <f t="shared" si="0"/>
        <v>Hydro One Networks Inc.-Former Orillia Power Distribution Corporation Service AreaGENERAL SERVICE LESS THAN 50 KW</v>
      </c>
      <c r="B39" s="20" t="s">
        <v>117</v>
      </c>
      <c r="C39" s="20" t="s">
        <v>31</v>
      </c>
      <c r="D39" s="15">
        <v>2023</v>
      </c>
      <c r="E39" s="15">
        <v>750</v>
      </c>
      <c r="F39" s="18">
        <v>8.6999999999999994E-2</v>
      </c>
      <c r="G39" s="18">
        <v>0.10299999999999999</v>
      </c>
      <c r="H39" s="17">
        <v>44.95</v>
      </c>
      <c r="I39" s="16">
        <v>1.7500000000000002E-2</v>
      </c>
      <c r="J39" s="16">
        <v>1.4E-3</v>
      </c>
      <c r="K39" s="16">
        <v>7.7000000000000002E-3</v>
      </c>
      <c r="L39" s="16">
        <v>6.4999999999999997E-3</v>
      </c>
      <c r="M39" s="16">
        <v>4.4999999999999997E-3</v>
      </c>
      <c r="N39" s="19">
        <v>6.9999999999999999E-4</v>
      </c>
      <c r="O39" s="17">
        <v>0.25</v>
      </c>
      <c r="P39" s="16">
        <v>1.0561</v>
      </c>
      <c r="Q39" s="17">
        <v>0.13</v>
      </c>
      <c r="R39" s="17">
        <v>0.63</v>
      </c>
      <c r="S39" s="17">
        <v>0.18</v>
      </c>
      <c r="T39" s="17">
        <v>0.19</v>
      </c>
      <c r="U39" s="18">
        <v>7.3999999999999996E-2</v>
      </c>
      <c r="V39" s="18">
        <v>0.10199999999999999</v>
      </c>
      <c r="W39" s="18">
        <v>0.151</v>
      </c>
      <c r="X39" s="16">
        <v>3.9039999999999998E-2</v>
      </c>
      <c r="Y39" s="18">
        <v>0.11700000000000001</v>
      </c>
      <c r="Z39" s="17">
        <v>7.53</v>
      </c>
      <c r="AA39" s="16">
        <v>1.6500000000000001E-2</v>
      </c>
      <c r="AB39" s="16">
        <v>1E-3</v>
      </c>
      <c r="AC39" s="15">
        <v>0</v>
      </c>
      <c r="AD39" s="1"/>
      <c r="AE39" s="23">
        <v>39.49</v>
      </c>
      <c r="AG39" s="25">
        <f t="shared" si="1"/>
        <v>37.42</v>
      </c>
      <c r="AH39" s="26">
        <f t="shared" si="2"/>
        <v>1.6500000000000001E-2</v>
      </c>
    </row>
    <row r="40" spans="1:34" ht="31.5" x14ac:dyDescent="0.35">
      <c r="A40" t="str">
        <f t="shared" si="0"/>
        <v>Hydro One Networks Inc.-Former Peterborough Distribution Inc. Service AreaGENERAL SERVICE LESS THAN 50 KW</v>
      </c>
      <c r="B40" s="20" t="s">
        <v>116</v>
      </c>
      <c r="C40" s="20" t="s">
        <v>31</v>
      </c>
      <c r="D40" s="15">
        <v>2023</v>
      </c>
      <c r="E40" s="15">
        <v>750</v>
      </c>
      <c r="F40" s="18">
        <v>8.6999999999999994E-2</v>
      </c>
      <c r="G40" s="18">
        <v>0.10299999999999999</v>
      </c>
      <c r="H40" s="17">
        <v>31.47</v>
      </c>
      <c r="I40" s="16">
        <v>1.2E-2</v>
      </c>
      <c r="J40" s="16">
        <v>7.0000000000000001E-3</v>
      </c>
      <c r="K40" s="16">
        <v>9.1999999999999998E-3</v>
      </c>
      <c r="L40" s="16">
        <v>6.8999999999999999E-3</v>
      </c>
      <c r="M40" s="16">
        <v>4.4999999999999997E-3</v>
      </c>
      <c r="N40" s="19">
        <v>6.9999999999999999E-4</v>
      </c>
      <c r="O40" s="17">
        <v>0.25</v>
      </c>
      <c r="P40" s="16">
        <v>1.0548</v>
      </c>
      <c r="Q40" s="17">
        <v>0.13</v>
      </c>
      <c r="R40" s="17">
        <v>0.63</v>
      </c>
      <c r="S40" s="17">
        <v>0.18</v>
      </c>
      <c r="T40" s="17">
        <v>0.19</v>
      </c>
      <c r="U40" s="18">
        <v>7.3999999999999996E-2</v>
      </c>
      <c r="V40" s="18">
        <v>0.10199999999999999</v>
      </c>
      <c r="W40" s="18">
        <v>0.151</v>
      </c>
      <c r="X40" s="16">
        <v>3.9039999999999998E-2</v>
      </c>
      <c r="Y40" s="18">
        <v>0.11700000000000001</v>
      </c>
      <c r="Z40" s="17">
        <v>0.11</v>
      </c>
      <c r="AA40" s="16">
        <v>8.8999999999999999E-3</v>
      </c>
      <c r="AB40" s="16">
        <v>3.0999999999999999E-3</v>
      </c>
      <c r="AC40" s="15">
        <v>0</v>
      </c>
      <c r="AD40" s="1"/>
      <c r="AE40" s="23">
        <v>39.49</v>
      </c>
      <c r="AG40" s="25">
        <f t="shared" si="1"/>
        <v>31.36</v>
      </c>
      <c r="AH40" s="26">
        <f t="shared" si="2"/>
        <v>8.8999999999999999E-3</v>
      </c>
    </row>
    <row r="41" spans="1:34" ht="21" x14ac:dyDescent="0.35">
      <c r="A41" t="str">
        <f t="shared" si="0"/>
        <v>Hydro Ottawa LimitedGENERAL SERVICE LESS THAN 50 KW</v>
      </c>
      <c r="B41" s="20" t="s">
        <v>65</v>
      </c>
      <c r="C41" s="20" t="s">
        <v>31</v>
      </c>
      <c r="D41" s="15">
        <v>2023</v>
      </c>
      <c r="E41" s="15">
        <v>750</v>
      </c>
      <c r="F41" s="18">
        <v>8.6999999999999994E-2</v>
      </c>
      <c r="G41" s="18">
        <v>0.10299999999999999</v>
      </c>
      <c r="H41" s="17">
        <v>22.26</v>
      </c>
      <c r="I41" s="16">
        <v>2.9749999999999999E-2</v>
      </c>
      <c r="J41" s="16">
        <v>-2.8999999999999998E-3</v>
      </c>
      <c r="K41" s="16">
        <v>9.7000000000000003E-3</v>
      </c>
      <c r="L41" s="16">
        <v>5.4999999999999997E-3</v>
      </c>
      <c r="M41" s="16">
        <v>4.4999999999999997E-3</v>
      </c>
      <c r="N41" s="19">
        <v>6.9999999999999999E-4</v>
      </c>
      <c r="O41" s="17">
        <v>0.25</v>
      </c>
      <c r="P41" s="16">
        <v>1.0338000000000001</v>
      </c>
      <c r="Q41" s="17">
        <v>0.13</v>
      </c>
      <c r="R41" s="17">
        <v>0.63</v>
      </c>
      <c r="S41" s="17">
        <v>0.18</v>
      </c>
      <c r="T41" s="17">
        <v>0.19</v>
      </c>
      <c r="U41" s="18">
        <v>7.3999999999999996E-2</v>
      </c>
      <c r="V41" s="18">
        <v>0.10199999999999999</v>
      </c>
      <c r="W41" s="18">
        <v>0.151</v>
      </c>
      <c r="X41" s="16">
        <v>3.9039999999999998E-2</v>
      </c>
      <c r="Y41" s="18">
        <v>0.11700000000000001</v>
      </c>
      <c r="Z41" s="17">
        <v>0.42</v>
      </c>
      <c r="AA41" s="16">
        <v>2.8299999999999999E-2</v>
      </c>
      <c r="AB41" s="16">
        <v>1.4499999999999999E-3</v>
      </c>
      <c r="AC41" s="15">
        <v>0</v>
      </c>
      <c r="AD41" s="1"/>
      <c r="AE41" s="23">
        <v>39.49</v>
      </c>
      <c r="AG41" s="25">
        <f t="shared" si="1"/>
        <v>21.84</v>
      </c>
      <c r="AH41" s="26">
        <f t="shared" si="2"/>
        <v>2.8299999999999999E-2</v>
      </c>
    </row>
    <row r="42" spans="1:34" ht="21" x14ac:dyDescent="0.35">
      <c r="A42" t="str">
        <f t="shared" si="0"/>
        <v>InnPower CorporationGENERAL SERVICE LESS THAN 50 KW</v>
      </c>
      <c r="B42" s="20" t="s">
        <v>66</v>
      </c>
      <c r="C42" s="20" t="s">
        <v>31</v>
      </c>
      <c r="D42" s="15">
        <v>2023</v>
      </c>
      <c r="E42" s="15">
        <v>750</v>
      </c>
      <c r="F42" s="18">
        <v>8.6999999999999994E-2</v>
      </c>
      <c r="G42" s="18">
        <v>0.10299999999999999</v>
      </c>
      <c r="H42" s="17">
        <v>46.66</v>
      </c>
      <c r="I42" s="16">
        <v>2.47E-2</v>
      </c>
      <c r="J42" s="16">
        <v>1.4E-3</v>
      </c>
      <c r="K42" s="16">
        <v>7.4999999999999997E-3</v>
      </c>
      <c r="L42" s="16">
        <v>4.7000000000000002E-3</v>
      </c>
      <c r="M42" s="16">
        <v>4.4999999999999997E-3</v>
      </c>
      <c r="N42" s="19">
        <v>6.9999999999999999E-4</v>
      </c>
      <c r="O42" s="17">
        <v>0.25</v>
      </c>
      <c r="P42" s="16">
        <v>1.0604</v>
      </c>
      <c r="Q42" s="17">
        <v>0.13</v>
      </c>
      <c r="R42" s="17">
        <v>0.63</v>
      </c>
      <c r="S42" s="17">
        <v>0.18</v>
      </c>
      <c r="T42" s="17">
        <v>0.19</v>
      </c>
      <c r="U42" s="18">
        <v>7.3999999999999996E-2</v>
      </c>
      <c r="V42" s="18">
        <v>0.10199999999999999</v>
      </c>
      <c r="W42" s="18">
        <v>0.151</v>
      </c>
      <c r="X42" s="16">
        <v>3.9039999999999998E-2</v>
      </c>
      <c r="Y42" s="18">
        <v>0.11700000000000001</v>
      </c>
      <c r="Z42" s="17">
        <v>0.42</v>
      </c>
      <c r="AA42" s="16">
        <v>1.12E-2</v>
      </c>
      <c r="AB42" s="16">
        <v>1.35E-2</v>
      </c>
      <c r="AC42" s="15">
        <v>0</v>
      </c>
      <c r="AD42" s="1"/>
      <c r="AE42" s="23">
        <v>39.49</v>
      </c>
      <c r="AG42" s="25">
        <f t="shared" si="1"/>
        <v>46.239999999999995</v>
      </c>
      <c r="AH42" s="26">
        <f t="shared" si="2"/>
        <v>1.12E-2</v>
      </c>
    </row>
    <row r="43" spans="1:34" ht="21" x14ac:dyDescent="0.35">
      <c r="A43" t="str">
        <f t="shared" si="0"/>
        <v>Kingston Hydro CorporationGENERAL SERVICE LESS THAN 50 KW</v>
      </c>
      <c r="B43" s="20" t="s">
        <v>67</v>
      </c>
      <c r="C43" s="20" t="s">
        <v>31</v>
      </c>
      <c r="D43" s="15">
        <v>2023</v>
      </c>
      <c r="E43" s="15">
        <v>750</v>
      </c>
      <c r="F43" s="18">
        <v>8.6999999999999994E-2</v>
      </c>
      <c r="G43" s="18">
        <v>0.10299999999999999</v>
      </c>
      <c r="H43" s="17">
        <v>16.7</v>
      </c>
      <c r="I43" s="16">
        <v>2.47E-2</v>
      </c>
      <c r="J43" s="16">
        <v>-2.5999999999999999E-3</v>
      </c>
      <c r="K43" s="16">
        <v>8.5000000000000006E-3</v>
      </c>
      <c r="L43" s="16">
        <v>6.1000000000000004E-3</v>
      </c>
      <c r="M43" s="16">
        <v>4.4999999999999997E-3</v>
      </c>
      <c r="N43" s="19">
        <v>6.9999999999999999E-4</v>
      </c>
      <c r="O43" s="17">
        <v>0.25</v>
      </c>
      <c r="P43" s="16">
        <v>1.0468999999999999</v>
      </c>
      <c r="Q43" s="17">
        <v>0.13</v>
      </c>
      <c r="R43" s="17">
        <v>0.63</v>
      </c>
      <c r="S43" s="17">
        <v>0.18</v>
      </c>
      <c r="T43" s="17">
        <v>0.19</v>
      </c>
      <c r="U43" s="18">
        <v>7.3999999999999996E-2</v>
      </c>
      <c r="V43" s="18">
        <v>0.10199999999999999</v>
      </c>
      <c r="W43" s="18">
        <v>0.151</v>
      </c>
      <c r="X43" s="16">
        <v>3.9039999999999998E-2</v>
      </c>
      <c r="Y43" s="18">
        <v>0.11700000000000001</v>
      </c>
      <c r="Z43" s="17">
        <v>0.42</v>
      </c>
      <c r="AA43" s="16">
        <v>1.7899999999999999E-2</v>
      </c>
      <c r="AB43" s="16">
        <v>6.7999999999999996E-3</v>
      </c>
      <c r="AC43" s="15">
        <v>0</v>
      </c>
      <c r="AD43" s="1"/>
      <c r="AE43" s="23">
        <v>39.49</v>
      </c>
      <c r="AG43" s="25">
        <f t="shared" si="1"/>
        <v>16.279999999999998</v>
      </c>
      <c r="AH43" s="26">
        <f t="shared" si="2"/>
        <v>1.7899999999999999E-2</v>
      </c>
    </row>
    <row r="44" spans="1:34" ht="21" x14ac:dyDescent="0.35">
      <c r="A44" t="str">
        <f t="shared" si="0"/>
        <v>Lakefront Utilities Inc.GENERAL SERVICE LESS THAN 50 KW</v>
      </c>
      <c r="B44" s="20" t="s">
        <v>69</v>
      </c>
      <c r="C44" s="20" t="s">
        <v>31</v>
      </c>
      <c r="D44" s="15">
        <v>2023</v>
      </c>
      <c r="E44" s="15">
        <v>750</v>
      </c>
      <c r="F44" s="18">
        <v>8.6999999999999994E-2</v>
      </c>
      <c r="G44" s="18">
        <v>0.10299999999999999</v>
      </c>
      <c r="H44" s="17">
        <v>26.86</v>
      </c>
      <c r="I44" s="16">
        <v>2.0799999999999999E-2</v>
      </c>
      <c r="J44" s="16"/>
      <c r="K44" s="16">
        <v>7.9000000000000008E-3</v>
      </c>
      <c r="L44" s="16">
        <v>5.4000000000000003E-3</v>
      </c>
      <c r="M44" s="16">
        <v>4.4999999999999997E-3</v>
      </c>
      <c r="N44" s="19">
        <v>6.9999999999999999E-4</v>
      </c>
      <c r="O44" s="17">
        <v>0.25</v>
      </c>
      <c r="P44" s="16">
        <v>1.0387999999999999</v>
      </c>
      <c r="Q44" s="17">
        <v>0.13</v>
      </c>
      <c r="R44" s="17">
        <v>0.63</v>
      </c>
      <c r="S44" s="17">
        <v>0.18</v>
      </c>
      <c r="T44" s="17">
        <v>0.19</v>
      </c>
      <c r="U44" s="18">
        <v>7.3999999999999996E-2</v>
      </c>
      <c r="V44" s="18">
        <v>0.10199999999999999</v>
      </c>
      <c r="W44" s="18">
        <v>0.151</v>
      </c>
      <c r="X44" s="16">
        <v>3.9039999999999998E-2</v>
      </c>
      <c r="Y44" s="18">
        <v>0.11700000000000001</v>
      </c>
      <c r="Z44" s="17">
        <v>0.42</v>
      </c>
      <c r="AA44" s="16">
        <v>9.7000000000000003E-3</v>
      </c>
      <c r="AB44" s="16">
        <v>1.11E-2</v>
      </c>
      <c r="AC44" s="15">
        <v>0</v>
      </c>
      <c r="AD44" s="1"/>
      <c r="AE44" s="23">
        <v>39.49</v>
      </c>
      <c r="AG44" s="25">
        <f t="shared" si="1"/>
        <v>26.439999999999998</v>
      </c>
      <c r="AH44" s="26">
        <f t="shared" si="2"/>
        <v>9.7000000000000003E-3</v>
      </c>
    </row>
    <row r="45" spans="1:34" ht="21" x14ac:dyDescent="0.35">
      <c r="A45" t="str">
        <f t="shared" si="0"/>
        <v>Lakeland Power Distribution Ltd.GENERAL SERVICE LESS THAN 50 KW</v>
      </c>
      <c r="B45" s="20" t="s">
        <v>70</v>
      </c>
      <c r="C45" s="20" t="s">
        <v>31</v>
      </c>
      <c r="D45" s="15">
        <v>2023</v>
      </c>
      <c r="E45" s="15">
        <v>750</v>
      </c>
      <c r="F45" s="18">
        <v>8.6999999999999994E-2</v>
      </c>
      <c r="G45" s="18">
        <v>0.10299999999999999</v>
      </c>
      <c r="H45" s="17">
        <v>43.47</v>
      </c>
      <c r="I45" s="16">
        <v>1.6199999999999999E-2</v>
      </c>
      <c r="J45" s="1">
        <v>-3.5000000000000001E-3</v>
      </c>
      <c r="K45" s="16">
        <v>7.3000000000000001E-3</v>
      </c>
      <c r="L45" s="16">
        <v>5.5999999999999999E-3</v>
      </c>
      <c r="M45" s="16">
        <v>4.4999999999999997E-3</v>
      </c>
      <c r="N45" s="19">
        <v>6.9999999999999999E-4</v>
      </c>
      <c r="O45" s="17">
        <v>0.25</v>
      </c>
      <c r="P45" s="16">
        <v>1.0723</v>
      </c>
      <c r="Q45" s="17">
        <v>0.13</v>
      </c>
      <c r="R45" s="17">
        <v>0.63</v>
      </c>
      <c r="S45" s="17">
        <v>0.18</v>
      </c>
      <c r="T45" s="17">
        <v>0.19</v>
      </c>
      <c r="U45" s="18">
        <v>7.3999999999999996E-2</v>
      </c>
      <c r="V45" s="18">
        <v>0.10199999999999999</v>
      </c>
      <c r="W45" s="18">
        <v>0.151</v>
      </c>
      <c r="X45" s="16">
        <v>3.9039999999999998E-2</v>
      </c>
      <c r="Y45" s="18">
        <v>0.11700000000000001</v>
      </c>
      <c r="Z45" s="17">
        <v>0.42</v>
      </c>
      <c r="AA45" s="16">
        <v>1.26E-2</v>
      </c>
      <c r="AB45" s="16">
        <v>3.5999999999999999E-3</v>
      </c>
      <c r="AC45" s="15">
        <v>0</v>
      </c>
      <c r="AD45" s="1"/>
      <c r="AE45" s="23">
        <v>39.49</v>
      </c>
      <c r="AG45" s="25">
        <f t="shared" si="1"/>
        <v>43.05</v>
      </c>
      <c r="AH45" s="26">
        <f t="shared" si="2"/>
        <v>1.26E-2</v>
      </c>
    </row>
    <row r="46" spans="1:34" ht="21" x14ac:dyDescent="0.35">
      <c r="A46" t="str">
        <f t="shared" si="0"/>
        <v>London Hydro Inc.GENERAL SERVICE LESS THAN 50 KW</v>
      </c>
      <c r="B46" s="20" t="s">
        <v>71</v>
      </c>
      <c r="C46" s="20" t="s">
        <v>31</v>
      </c>
      <c r="D46" s="15">
        <v>2023</v>
      </c>
      <c r="E46" s="15">
        <v>750</v>
      </c>
      <c r="F46" s="18">
        <v>8.6999999999999994E-2</v>
      </c>
      <c r="G46" s="18">
        <v>0.10299999999999999</v>
      </c>
      <c r="H46" s="17">
        <v>32.94</v>
      </c>
      <c r="I46" s="16">
        <v>1.61E-2</v>
      </c>
      <c r="J46" s="16"/>
      <c r="K46" s="16">
        <v>9.4999999999999998E-3</v>
      </c>
      <c r="L46" s="16">
        <v>6.7999999999999996E-3</v>
      </c>
      <c r="M46" s="16">
        <v>4.4999999999999997E-3</v>
      </c>
      <c r="N46" s="19">
        <v>6.9999999999999999E-4</v>
      </c>
      <c r="O46" s="17">
        <v>0.25</v>
      </c>
      <c r="P46" s="16">
        <v>1.0287999999999999</v>
      </c>
      <c r="Q46" s="17">
        <v>0.13</v>
      </c>
      <c r="R46" s="17">
        <v>0.63</v>
      </c>
      <c r="S46" s="17">
        <v>0.18</v>
      </c>
      <c r="T46" s="17">
        <v>0.19</v>
      </c>
      <c r="U46" s="18">
        <v>7.3999999999999996E-2</v>
      </c>
      <c r="V46" s="18">
        <v>0.10199999999999999</v>
      </c>
      <c r="W46" s="18">
        <v>0.151</v>
      </c>
      <c r="X46" s="16">
        <v>3.9039999999999998E-2</v>
      </c>
      <c r="Y46" s="18">
        <v>0.11700000000000001</v>
      </c>
      <c r="Z46" s="17">
        <v>0.42</v>
      </c>
      <c r="AA46" s="16">
        <v>1.4E-2</v>
      </c>
      <c r="AB46" s="16">
        <v>2.0999999999999999E-3</v>
      </c>
      <c r="AC46" s="15">
        <v>0</v>
      </c>
      <c r="AD46" s="1"/>
      <c r="AE46" s="23">
        <v>39.49</v>
      </c>
      <c r="AG46" s="25">
        <f t="shared" si="1"/>
        <v>32.519999999999996</v>
      </c>
      <c r="AH46" s="26">
        <f t="shared" si="2"/>
        <v>1.4E-2</v>
      </c>
    </row>
    <row r="47" spans="1:34" ht="21" x14ac:dyDescent="0.35">
      <c r="A47" t="str">
        <f t="shared" si="0"/>
        <v>Milton Hydro Distribution Inc.GENERAL SERVICE LESS THAN 50 KW</v>
      </c>
      <c r="B47" s="20" t="s">
        <v>72</v>
      </c>
      <c r="C47" s="20" t="s">
        <v>31</v>
      </c>
      <c r="D47" s="15">
        <v>2023</v>
      </c>
      <c r="E47" s="15">
        <v>750</v>
      </c>
      <c r="F47" s="18">
        <v>8.6999999999999994E-2</v>
      </c>
      <c r="G47" s="18">
        <v>0.10299999999999999</v>
      </c>
      <c r="H47" s="17">
        <v>20.91</v>
      </c>
      <c r="I47" s="16">
        <v>2.4199999999999999E-2</v>
      </c>
      <c r="J47" s="16">
        <v>-1.1999999999999999E-3</v>
      </c>
      <c r="K47" s="16">
        <v>9.1000000000000004E-3</v>
      </c>
      <c r="L47" s="16">
        <v>6.4999999999999997E-3</v>
      </c>
      <c r="M47" s="16">
        <v>4.4999999999999997E-3</v>
      </c>
      <c r="N47" s="19">
        <v>6.9999999999999999E-4</v>
      </c>
      <c r="O47" s="17">
        <v>0.25</v>
      </c>
      <c r="P47" s="16">
        <v>1.0385</v>
      </c>
      <c r="Q47" s="17">
        <v>0.13</v>
      </c>
      <c r="R47" s="17">
        <v>0.63</v>
      </c>
      <c r="S47" s="17">
        <v>0.18</v>
      </c>
      <c r="T47" s="17">
        <v>0.19</v>
      </c>
      <c r="U47" s="18">
        <v>7.3999999999999996E-2</v>
      </c>
      <c r="V47" s="18">
        <v>0.10199999999999999</v>
      </c>
      <c r="W47" s="18">
        <v>0.151</v>
      </c>
      <c r="X47" s="16">
        <v>3.9039999999999998E-2</v>
      </c>
      <c r="Y47" s="18">
        <v>0.11700000000000001</v>
      </c>
      <c r="Z47" s="17">
        <v>0.42</v>
      </c>
      <c r="AA47" s="16">
        <v>2.1600000000000001E-2</v>
      </c>
      <c r="AB47" s="16">
        <v>2.5999999999999999E-3</v>
      </c>
      <c r="AC47" s="15">
        <v>0</v>
      </c>
      <c r="AD47" s="1"/>
      <c r="AE47" s="23">
        <v>39.49</v>
      </c>
      <c r="AG47" s="25">
        <f t="shared" si="1"/>
        <v>20.49</v>
      </c>
      <c r="AH47" s="26">
        <f t="shared" si="2"/>
        <v>2.1600000000000001E-2</v>
      </c>
    </row>
    <row r="48" spans="1:34" ht="42" x14ac:dyDescent="0.35">
      <c r="A48" t="str">
        <f t="shared" si="0"/>
        <v>Newmarket-Tay Power Distribution Ltd.-For Former Midland Power Utility Rate ZoneGENERAL SERVICE LESS THAN 50 KW</v>
      </c>
      <c r="B48" s="20" t="s">
        <v>73</v>
      </c>
      <c r="C48" s="20" t="s">
        <v>31</v>
      </c>
      <c r="D48" s="15">
        <v>2023</v>
      </c>
      <c r="E48" s="15">
        <v>750</v>
      </c>
      <c r="F48" s="18">
        <v>8.6999999999999994E-2</v>
      </c>
      <c r="G48" s="18">
        <v>0.10299999999999999</v>
      </c>
      <c r="H48" s="17">
        <v>25.96</v>
      </c>
      <c r="I48" s="16">
        <v>2.3800000000000002E-2</v>
      </c>
      <c r="J48" s="1">
        <v>-3.3E-3</v>
      </c>
      <c r="K48" s="16">
        <v>8.0999999999999996E-3</v>
      </c>
      <c r="L48" s="16">
        <v>6.3E-3</v>
      </c>
      <c r="M48" s="16">
        <v>4.4999999999999997E-3</v>
      </c>
      <c r="N48" s="19">
        <v>6.9999999999999999E-4</v>
      </c>
      <c r="O48" s="17">
        <v>0.25</v>
      </c>
      <c r="P48" s="16">
        <v>1.0682</v>
      </c>
      <c r="Q48" s="17">
        <v>0.13</v>
      </c>
      <c r="R48" s="17">
        <v>0.63</v>
      </c>
      <c r="S48" s="17">
        <v>0.18</v>
      </c>
      <c r="T48" s="17">
        <v>0.19</v>
      </c>
      <c r="U48" s="18">
        <v>7.3999999999999996E-2</v>
      </c>
      <c r="V48" s="18">
        <v>0.10199999999999999</v>
      </c>
      <c r="W48" s="18">
        <v>0.151</v>
      </c>
      <c r="X48" s="16">
        <v>3.9039999999999998E-2</v>
      </c>
      <c r="Y48" s="18">
        <v>0.11700000000000001</v>
      </c>
      <c r="Z48" s="17">
        <v>0.42</v>
      </c>
      <c r="AA48" s="16">
        <v>1.8800000000000001E-2</v>
      </c>
      <c r="AB48" s="16">
        <v>5.0000000000000001E-3</v>
      </c>
      <c r="AC48" s="15">
        <v>0</v>
      </c>
      <c r="AD48" s="1"/>
      <c r="AE48" s="23">
        <v>39.49</v>
      </c>
      <c r="AG48" s="25">
        <f t="shared" si="1"/>
        <v>25.54</v>
      </c>
      <c r="AH48" s="26">
        <f t="shared" si="2"/>
        <v>1.8800000000000001E-2</v>
      </c>
    </row>
    <row r="49" spans="1:34" ht="42" x14ac:dyDescent="0.35">
      <c r="A49" t="str">
        <f t="shared" si="0"/>
        <v>Newmarket-Tay Power Distribution Ltd.-For Newmarket-Tay Power Main Rate ZoneGENERAL SERVICE LESS THAN 50 KW</v>
      </c>
      <c r="B49" s="20" t="s">
        <v>74</v>
      </c>
      <c r="C49" s="20" t="s">
        <v>31</v>
      </c>
      <c r="D49" s="15">
        <v>2023</v>
      </c>
      <c r="E49" s="15">
        <v>750</v>
      </c>
      <c r="F49" s="18">
        <v>8.6999999999999994E-2</v>
      </c>
      <c r="G49" s="18">
        <v>0.10299999999999999</v>
      </c>
      <c r="H49" s="17">
        <v>35.32</v>
      </c>
      <c r="I49" s="16">
        <v>2.9899999999999999E-2</v>
      </c>
      <c r="J49" s="1"/>
      <c r="K49" s="16">
        <v>9.7999999999999997E-3</v>
      </c>
      <c r="L49" s="16">
        <v>7.4000000000000003E-3</v>
      </c>
      <c r="M49" s="16">
        <v>4.4999999999999997E-3</v>
      </c>
      <c r="N49" s="19">
        <v>6.9999999999999999E-4</v>
      </c>
      <c r="O49" s="17">
        <v>0.25</v>
      </c>
      <c r="P49" s="16">
        <v>1.0383</v>
      </c>
      <c r="Q49" s="17">
        <v>0.13</v>
      </c>
      <c r="R49" s="17">
        <v>0.63</v>
      </c>
      <c r="S49" s="17">
        <v>0.18</v>
      </c>
      <c r="T49" s="17">
        <v>0.19</v>
      </c>
      <c r="U49" s="18">
        <v>7.3999999999999996E-2</v>
      </c>
      <c r="V49" s="18">
        <v>0.10199999999999999</v>
      </c>
      <c r="W49" s="18">
        <v>0.151</v>
      </c>
      <c r="X49" s="16">
        <v>3.9039999999999998E-2</v>
      </c>
      <c r="Y49" s="18">
        <v>0.11700000000000001</v>
      </c>
      <c r="Z49" s="17">
        <v>1.42</v>
      </c>
      <c r="AA49" s="16">
        <v>2.23E-2</v>
      </c>
      <c r="AB49" s="16">
        <v>7.6E-3</v>
      </c>
      <c r="AC49" s="15">
        <v>0</v>
      </c>
      <c r="AD49" s="1"/>
      <c r="AE49" s="23">
        <v>39.49</v>
      </c>
      <c r="AG49" s="25">
        <f t="shared" si="1"/>
        <v>33.9</v>
      </c>
      <c r="AH49" s="26">
        <f t="shared" si="2"/>
        <v>2.23E-2</v>
      </c>
    </row>
    <row r="50" spans="1:34" ht="21" x14ac:dyDescent="0.35">
      <c r="A50" t="str">
        <f t="shared" si="0"/>
        <v>Niagara Peninsula Energy Inc.GENERAL SERVICE LESS THAN 50 KW</v>
      </c>
      <c r="B50" s="20" t="s">
        <v>75</v>
      </c>
      <c r="C50" s="20" t="s">
        <v>31</v>
      </c>
      <c r="D50" s="15">
        <v>2023</v>
      </c>
      <c r="E50" s="15">
        <v>750</v>
      </c>
      <c r="F50" s="18">
        <v>8.6999999999999994E-2</v>
      </c>
      <c r="G50" s="18">
        <v>0.10299999999999999</v>
      </c>
      <c r="H50" s="17">
        <v>45.16</v>
      </c>
      <c r="I50" s="16">
        <v>1.9599999999999999E-2</v>
      </c>
      <c r="J50" s="1">
        <v>4.0000000000000002E-4</v>
      </c>
      <c r="K50" s="16">
        <v>8.8000000000000005E-3</v>
      </c>
      <c r="L50" s="16">
        <v>4.7999999999999996E-3</v>
      </c>
      <c r="M50" s="16">
        <v>4.4999999999999997E-3</v>
      </c>
      <c r="N50" s="19">
        <v>6.9999999999999999E-4</v>
      </c>
      <c r="O50" s="17">
        <v>0.25</v>
      </c>
      <c r="P50" s="16">
        <v>1.0423</v>
      </c>
      <c r="Q50" s="17">
        <v>0.13</v>
      </c>
      <c r="R50" s="17">
        <v>0.63</v>
      </c>
      <c r="S50" s="17">
        <v>0.18</v>
      </c>
      <c r="T50" s="17">
        <v>0.19</v>
      </c>
      <c r="U50" s="18">
        <v>7.3999999999999996E-2</v>
      </c>
      <c r="V50" s="18">
        <v>0.10199999999999999</v>
      </c>
      <c r="W50" s="18">
        <v>0.151</v>
      </c>
      <c r="X50" s="16">
        <v>3.9039999999999998E-2</v>
      </c>
      <c r="Y50" s="18">
        <v>0.11700000000000001</v>
      </c>
      <c r="Z50" s="17">
        <v>0.42</v>
      </c>
      <c r="AA50" s="16">
        <v>1.6299999999999999E-2</v>
      </c>
      <c r="AB50" s="16">
        <v>3.3E-3</v>
      </c>
      <c r="AC50" s="15">
        <v>0</v>
      </c>
      <c r="AD50" s="1"/>
      <c r="AE50" s="23">
        <v>39.49</v>
      </c>
      <c r="AG50" s="25">
        <f t="shared" si="1"/>
        <v>44.739999999999995</v>
      </c>
      <c r="AH50" s="26">
        <f t="shared" si="2"/>
        <v>1.6299999999999999E-2</v>
      </c>
    </row>
    <row r="51" spans="1:34" ht="21" x14ac:dyDescent="0.35">
      <c r="A51" t="str">
        <f t="shared" si="0"/>
        <v>Niagara-on-the-Lake Hydro Inc.GENERAL SERVICE LESS THAN 50 KW</v>
      </c>
      <c r="B51" s="20" t="s">
        <v>76</v>
      </c>
      <c r="C51" s="20" t="s">
        <v>31</v>
      </c>
      <c r="D51" s="15">
        <v>2023</v>
      </c>
      <c r="E51" s="15">
        <v>750</v>
      </c>
      <c r="F51" s="18">
        <v>8.6999999999999994E-2</v>
      </c>
      <c r="G51" s="18">
        <v>0.10299999999999999</v>
      </c>
      <c r="H51" s="17">
        <v>43.98</v>
      </c>
      <c r="I51" s="16">
        <v>1.34E-2</v>
      </c>
      <c r="J51" s="16">
        <v>1E-4</v>
      </c>
      <c r="K51" s="16">
        <v>8.5000000000000006E-3</v>
      </c>
      <c r="L51" s="16">
        <v>1.2999999999999999E-3</v>
      </c>
      <c r="M51" s="16">
        <v>4.4999999999999997E-3</v>
      </c>
      <c r="N51" s="19">
        <v>6.9999999999999999E-4</v>
      </c>
      <c r="O51" s="17">
        <v>0.25</v>
      </c>
      <c r="P51" s="16">
        <v>1.0373000000000001</v>
      </c>
      <c r="Q51" s="17">
        <v>0.13</v>
      </c>
      <c r="R51" s="17">
        <v>0.63</v>
      </c>
      <c r="S51" s="17">
        <v>0.18</v>
      </c>
      <c r="T51" s="17">
        <v>0.19</v>
      </c>
      <c r="U51" s="18">
        <v>7.3999999999999996E-2</v>
      </c>
      <c r="V51" s="18">
        <v>0.10199999999999999</v>
      </c>
      <c r="W51" s="18">
        <v>0.151</v>
      </c>
      <c r="X51" s="16">
        <v>3.9039999999999998E-2</v>
      </c>
      <c r="Y51" s="18">
        <v>0.11700000000000001</v>
      </c>
      <c r="Z51" s="17">
        <v>0.42</v>
      </c>
      <c r="AA51" s="16">
        <v>1.29E-2</v>
      </c>
      <c r="AB51" s="16">
        <v>5.0000000000000001E-4</v>
      </c>
      <c r="AC51" s="15">
        <v>0</v>
      </c>
      <c r="AD51" s="1"/>
      <c r="AE51" s="23">
        <v>39.49</v>
      </c>
      <c r="AG51" s="25">
        <f t="shared" si="1"/>
        <v>43.559999999999995</v>
      </c>
      <c r="AH51" s="26">
        <f t="shared" si="2"/>
        <v>1.29E-2</v>
      </c>
    </row>
    <row r="52" spans="1:34" ht="21" x14ac:dyDescent="0.35">
      <c r="A52" t="str">
        <f t="shared" si="0"/>
        <v>North Bay Hydro Distribution LimitedGENERAL SERVICE LESS THAN 50 KW</v>
      </c>
      <c r="B52" s="20" t="s">
        <v>77</v>
      </c>
      <c r="C52" s="20" t="s">
        <v>31</v>
      </c>
      <c r="D52" s="15">
        <v>2023</v>
      </c>
      <c r="E52" s="15">
        <v>750</v>
      </c>
      <c r="F52" s="18">
        <v>8.6999999999999994E-2</v>
      </c>
      <c r="G52" s="18">
        <v>0.10299999999999999</v>
      </c>
      <c r="H52" s="17">
        <v>29.01</v>
      </c>
      <c r="I52" s="16">
        <v>2.18E-2</v>
      </c>
      <c r="J52" s="16">
        <v>1E-4</v>
      </c>
      <c r="K52" s="16">
        <v>9.4999999999999998E-3</v>
      </c>
      <c r="L52" s="16">
        <v>7.1000000000000004E-3</v>
      </c>
      <c r="M52" s="16">
        <v>4.4999999999999997E-3</v>
      </c>
      <c r="N52" s="19">
        <v>6.9999999999999999E-4</v>
      </c>
      <c r="O52" s="17">
        <v>0.25</v>
      </c>
      <c r="P52" s="16">
        <v>1.0388999999999999</v>
      </c>
      <c r="Q52" s="17">
        <v>0.13</v>
      </c>
      <c r="R52" s="17">
        <v>0.63</v>
      </c>
      <c r="S52" s="17">
        <v>0.18</v>
      </c>
      <c r="T52" s="17">
        <v>0.19</v>
      </c>
      <c r="U52" s="18">
        <v>7.3999999999999996E-2</v>
      </c>
      <c r="V52" s="18">
        <v>0.10199999999999999</v>
      </c>
      <c r="W52" s="18">
        <v>0.151</v>
      </c>
      <c r="X52" s="16">
        <v>3.9039999999999998E-2</v>
      </c>
      <c r="Y52" s="18">
        <v>0.11700000000000001</v>
      </c>
      <c r="Z52" s="17">
        <v>0.42</v>
      </c>
      <c r="AA52" s="16">
        <v>2.1899999999999999E-2</v>
      </c>
      <c r="AB52" s="16">
        <v>-1E-4</v>
      </c>
      <c r="AC52" s="15">
        <v>0</v>
      </c>
      <c r="AD52" s="1"/>
      <c r="AE52" s="23">
        <v>39.49</v>
      </c>
      <c r="AG52" s="25">
        <f t="shared" si="1"/>
        <v>28.59</v>
      </c>
      <c r="AH52" s="26">
        <f t="shared" si="2"/>
        <v>2.1899999999999999E-2</v>
      </c>
    </row>
    <row r="53" spans="1:34" ht="21" x14ac:dyDescent="0.35">
      <c r="A53" t="str">
        <f t="shared" si="0"/>
        <v>Northern Ontario Wires Inc.GENERAL SERVICE LESS THAN 50 KW</v>
      </c>
      <c r="B53" s="20" t="s">
        <v>78</v>
      </c>
      <c r="C53" s="20" t="s">
        <v>31</v>
      </c>
      <c r="D53" s="15">
        <v>2023</v>
      </c>
      <c r="E53" s="15">
        <v>750</v>
      </c>
      <c r="F53" s="18">
        <v>8.6999999999999994E-2</v>
      </c>
      <c r="G53" s="18">
        <v>0.10299999999999999</v>
      </c>
      <c r="H53" s="17">
        <v>36.840000000000003</v>
      </c>
      <c r="I53" s="16">
        <v>2.35E-2</v>
      </c>
      <c r="J53" s="1">
        <v>-2.2000000000000001E-3</v>
      </c>
      <c r="K53" s="16">
        <v>9.4000000000000004E-3</v>
      </c>
      <c r="L53" s="16">
        <v>3.3999999999999998E-3</v>
      </c>
      <c r="M53" s="16">
        <v>4.4999999999999997E-3</v>
      </c>
      <c r="N53" s="19">
        <v>6.9999999999999999E-4</v>
      </c>
      <c r="O53" s="17">
        <v>0.25</v>
      </c>
      <c r="P53" s="16">
        <v>1.0693999999999999</v>
      </c>
      <c r="Q53" s="17">
        <v>0.13</v>
      </c>
      <c r="R53" s="17">
        <v>0.63</v>
      </c>
      <c r="S53" s="17">
        <v>0.18</v>
      </c>
      <c r="T53" s="17">
        <v>0.19</v>
      </c>
      <c r="U53" s="18">
        <v>7.3999999999999996E-2</v>
      </c>
      <c r="V53" s="18">
        <v>0.10199999999999999</v>
      </c>
      <c r="W53" s="18">
        <v>0.151</v>
      </c>
      <c r="X53" s="16">
        <v>3.9039999999999998E-2</v>
      </c>
      <c r="Y53" s="18">
        <v>0.11700000000000001</v>
      </c>
      <c r="Z53" s="17">
        <v>0.42</v>
      </c>
      <c r="AA53" s="16">
        <v>2.0299999999999999E-2</v>
      </c>
      <c r="AB53" s="16">
        <v>3.2000000000000002E-3</v>
      </c>
      <c r="AC53" s="15">
        <v>0</v>
      </c>
      <c r="AD53" s="1"/>
      <c r="AE53" s="23">
        <v>39.49</v>
      </c>
      <c r="AG53" s="25">
        <f t="shared" si="1"/>
        <v>36.42</v>
      </c>
      <c r="AH53" s="26">
        <f t="shared" si="2"/>
        <v>2.0299999999999999E-2</v>
      </c>
    </row>
    <row r="54" spans="1:34" ht="21" x14ac:dyDescent="0.35">
      <c r="A54" t="str">
        <f t="shared" si="0"/>
        <v>Oakville Hydro Electricity Distribution Inc.GENERAL SERVICE LESS THAN 50 KW</v>
      </c>
      <c r="B54" s="20" t="s">
        <v>79</v>
      </c>
      <c r="C54" s="20" t="s">
        <v>31</v>
      </c>
      <c r="D54" s="15">
        <v>2023</v>
      </c>
      <c r="E54" s="15">
        <v>750</v>
      </c>
      <c r="F54" s="18">
        <v>8.6999999999999994E-2</v>
      </c>
      <c r="G54" s="18">
        <v>0.10299999999999999</v>
      </c>
      <c r="H54" s="17">
        <v>40.93</v>
      </c>
      <c r="I54" s="16">
        <v>2.63E-2</v>
      </c>
      <c r="J54" s="16">
        <v>-1E-3</v>
      </c>
      <c r="K54" s="16">
        <v>1.04E-2</v>
      </c>
      <c r="L54" s="16">
        <v>6.4000000000000003E-3</v>
      </c>
      <c r="M54" s="16">
        <v>4.4999999999999997E-3</v>
      </c>
      <c r="N54" s="19">
        <v>6.9999999999999999E-4</v>
      </c>
      <c r="O54" s="17">
        <v>0.25</v>
      </c>
      <c r="P54" s="16">
        <v>1.0376000000000001</v>
      </c>
      <c r="Q54" s="17">
        <v>0.13</v>
      </c>
      <c r="R54" s="17">
        <v>0.63</v>
      </c>
      <c r="S54" s="17">
        <v>0.18</v>
      </c>
      <c r="T54" s="17">
        <v>0.19</v>
      </c>
      <c r="U54" s="18">
        <v>7.3999999999999996E-2</v>
      </c>
      <c r="V54" s="18">
        <v>0.10199999999999999</v>
      </c>
      <c r="W54" s="18">
        <v>0.151</v>
      </c>
      <c r="X54" s="16">
        <v>3.9039999999999998E-2</v>
      </c>
      <c r="Y54" s="18">
        <v>0.11700000000000001</v>
      </c>
      <c r="Z54" s="17">
        <v>0.42</v>
      </c>
      <c r="AA54" s="16">
        <v>1.7999999999999999E-2</v>
      </c>
      <c r="AB54" s="16">
        <v>8.3000000000000001E-3</v>
      </c>
      <c r="AC54" s="15">
        <v>0</v>
      </c>
      <c r="AD54" s="1"/>
      <c r="AE54" s="23">
        <v>39.49</v>
      </c>
      <c r="AG54" s="25">
        <f t="shared" si="1"/>
        <v>40.51</v>
      </c>
      <c r="AH54" s="26">
        <f t="shared" si="2"/>
        <v>1.7999999999999999E-2</v>
      </c>
    </row>
    <row r="55" spans="1:34" ht="21" x14ac:dyDescent="0.35">
      <c r="A55" t="str">
        <f t="shared" si="0"/>
        <v>Orangeville Hydro LimitedGENERAL SERVICE LESS THAN 50 KW</v>
      </c>
      <c r="B55" s="20" t="s">
        <v>80</v>
      </c>
      <c r="C55" s="20" t="s">
        <v>31</v>
      </c>
      <c r="D55" s="15">
        <v>2023</v>
      </c>
      <c r="E55" s="15">
        <v>750</v>
      </c>
      <c r="F55" s="18">
        <v>8.6999999999999994E-2</v>
      </c>
      <c r="G55" s="18">
        <v>0.10299999999999999</v>
      </c>
      <c r="H55" s="17">
        <v>37.07</v>
      </c>
      <c r="I55" s="16">
        <v>2.1600000000000001E-2</v>
      </c>
      <c r="J55" s="1"/>
      <c r="K55" s="16">
        <v>8.8999999999999999E-3</v>
      </c>
      <c r="L55" s="16">
        <v>5.4999999999999997E-3</v>
      </c>
      <c r="M55" s="16">
        <v>4.4999999999999997E-3</v>
      </c>
      <c r="N55" s="19">
        <v>6.9999999999999999E-4</v>
      </c>
      <c r="O55" s="17">
        <v>0.25</v>
      </c>
      <c r="P55" s="16">
        <v>1.0481</v>
      </c>
      <c r="Q55" s="17">
        <v>0.13</v>
      </c>
      <c r="R55" s="17">
        <v>0.63</v>
      </c>
      <c r="S55" s="17">
        <v>0.18</v>
      </c>
      <c r="T55" s="17">
        <v>0.19</v>
      </c>
      <c r="U55" s="18">
        <v>7.3999999999999996E-2</v>
      </c>
      <c r="V55" s="18">
        <v>0.10199999999999999</v>
      </c>
      <c r="W55" s="18">
        <v>0.151</v>
      </c>
      <c r="X55" s="16">
        <v>3.9039999999999998E-2</v>
      </c>
      <c r="Y55" s="18">
        <v>0.11700000000000001</v>
      </c>
      <c r="Z55" s="17">
        <v>0.42</v>
      </c>
      <c r="AA55" s="16">
        <v>1.12E-2</v>
      </c>
      <c r="AB55" s="16">
        <v>1.04E-2</v>
      </c>
      <c r="AC55" s="15">
        <v>0</v>
      </c>
      <c r="AD55" s="1"/>
      <c r="AE55" s="23">
        <v>39.49</v>
      </c>
      <c r="AG55" s="25">
        <f t="shared" si="1"/>
        <v>36.65</v>
      </c>
      <c r="AH55" s="26">
        <f t="shared" si="2"/>
        <v>1.12E-2</v>
      </c>
    </row>
    <row r="56" spans="1:34" ht="21" x14ac:dyDescent="0.35">
      <c r="A56" t="str">
        <f t="shared" si="0"/>
        <v>Oshawa PUC Networks Inc.GENERAL SERVICE LESS THAN 50 KW</v>
      </c>
      <c r="B56" s="20" t="s">
        <v>81</v>
      </c>
      <c r="C56" s="20" t="s">
        <v>31</v>
      </c>
      <c r="D56" s="15">
        <v>2023</v>
      </c>
      <c r="E56" s="15">
        <v>750</v>
      </c>
      <c r="F56" s="18">
        <v>8.6999999999999994E-2</v>
      </c>
      <c r="G56" s="18">
        <v>0.10299999999999999</v>
      </c>
      <c r="H56" s="17">
        <v>19.52</v>
      </c>
      <c r="I56" s="16">
        <v>1.7899999999999999E-2</v>
      </c>
      <c r="J56" s="16">
        <v>-1.2999999999999999E-3</v>
      </c>
      <c r="K56" s="16">
        <v>1.04E-2</v>
      </c>
      <c r="L56" s="16">
        <v>7.9000000000000008E-3</v>
      </c>
      <c r="M56" s="16">
        <v>4.4999999999999997E-3</v>
      </c>
      <c r="N56" s="19">
        <v>6.9999999999999999E-4</v>
      </c>
      <c r="O56" s="17">
        <v>0.25</v>
      </c>
      <c r="P56" s="16">
        <v>1.0431999999999999</v>
      </c>
      <c r="Q56" s="17">
        <v>0.13</v>
      </c>
      <c r="R56" s="17">
        <v>0.63</v>
      </c>
      <c r="S56" s="17">
        <v>0.18</v>
      </c>
      <c r="T56" s="17">
        <v>0.19</v>
      </c>
      <c r="U56" s="18">
        <v>7.3999999999999996E-2</v>
      </c>
      <c r="V56" s="18">
        <v>0.10199999999999999</v>
      </c>
      <c r="W56" s="18">
        <v>0.151</v>
      </c>
      <c r="X56" s="16">
        <v>3.9039999999999998E-2</v>
      </c>
      <c r="Y56" s="18">
        <v>0.11700000000000001</v>
      </c>
      <c r="Z56" s="17">
        <v>0.42</v>
      </c>
      <c r="AA56" s="16">
        <v>1.95E-2</v>
      </c>
      <c r="AB56" s="16">
        <v>-1.6000000000000001E-3</v>
      </c>
      <c r="AC56" s="15">
        <v>0</v>
      </c>
      <c r="AD56" s="1"/>
      <c r="AE56" s="23">
        <v>39.49</v>
      </c>
      <c r="AG56" s="25">
        <f t="shared" si="1"/>
        <v>19.099999999999998</v>
      </c>
      <c r="AH56" s="26">
        <f t="shared" si="2"/>
        <v>1.95E-2</v>
      </c>
    </row>
    <row r="57" spans="1:34" ht="21" x14ac:dyDescent="0.35">
      <c r="A57" t="str">
        <f t="shared" si="0"/>
        <v>Ottawa River Power CorporationGENERAL SERVICE LESS THAN 50 KW</v>
      </c>
      <c r="B57" s="20" t="s">
        <v>82</v>
      </c>
      <c r="C57" s="20" t="s">
        <v>31</v>
      </c>
      <c r="D57" s="15">
        <v>2023</v>
      </c>
      <c r="E57" s="15">
        <v>750</v>
      </c>
      <c r="F57" s="18">
        <v>8.6999999999999994E-2</v>
      </c>
      <c r="G57" s="18">
        <v>0.10299999999999999</v>
      </c>
      <c r="H57" s="17">
        <v>25</v>
      </c>
      <c r="I57" s="16">
        <v>1.9900000000000001E-2</v>
      </c>
      <c r="J57" s="1">
        <v>-3.5000000000000001E-3</v>
      </c>
      <c r="K57" s="16">
        <v>7.7000000000000002E-3</v>
      </c>
      <c r="L57" s="16">
        <v>5.8999999999999999E-3</v>
      </c>
      <c r="M57" s="16">
        <v>4.4999999999999997E-3</v>
      </c>
      <c r="N57" s="19">
        <v>6.9999999999999999E-4</v>
      </c>
      <c r="O57" s="17">
        <v>0.25</v>
      </c>
      <c r="P57" s="16">
        <v>1.0409999999999999</v>
      </c>
      <c r="Q57" s="17">
        <v>0.13</v>
      </c>
      <c r="R57" s="17">
        <v>0.63</v>
      </c>
      <c r="S57" s="17">
        <v>0.18</v>
      </c>
      <c r="T57" s="17">
        <v>0.19</v>
      </c>
      <c r="U57" s="18">
        <v>7.3999999999999996E-2</v>
      </c>
      <c r="V57" s="18">
        <v>0.10199999999999999</v>
      </c>
      <c r="W57" s="18">
        <v>0.151</v>
      </c>
      <c r="X57" s="16">
        <v>3.9039999999999998E-2</v>
      </c>
      <c r="Y57" s="18">
        <v>0.11700000000000001</v>
      </c>
      <c r="Z57" s="17">
        <v>0.42</v>
      </c>
      <c r="AA57" s="16">
        <v>1.4500000000000001E-2</v>
      </c>
      <c r="AB57" s="16">
        <v>5.4000000000000003E-3</v>
      </c>
      <c r="AC57" s="15">
        <v>0</v>
      </c>
      <c r="AD57" s="1"/>
      <c r="AE57" s="23">
        <v>39.49</v>
      </c>
      <c r="AG57" s="25">
        <f t="shared" si="1"/>
        <v>24.58</v>
      </c>
      <c r="AH57" s="26">
        <f t="shared" si="2"/>
        <v>1.4500000000000001E-2</v>
      </c>
    </row>
    <row r="58" spans="1:34" ht="21" x14ac:dyDescent="0.35">
      <c r="A58" t="str">
        <f t="shared" si="0"/>
        <v>PUC Distribution Inc.GENERAL SERVICE LESS THAN 50 KW</v>
      </c>
      <c r="B58" s="20" t="s">
        <v>83</v>
      </c>
      <c r="C58" s="20" t="s">
        <v>31</v>
      </c>
      <c r="D58" s="15">
        <v>2023</v>
      </c>
      <c r="E58" s="15">
        <v>750</v>
      </c>
      <c r="F58" s="18">
        <v>8.6999999999999994E-2</v>
      </c>
      <c r="G58" s="18">
        <v>0.10299999999999999</v>
      </c>
      <c r="H58" s="17">
        <v>25.22</v>
      </c>
      <c r="I58" s="16">
        <v>3.0300000000000001E-2</v>
      </c>
      <c r="J58" s="1">
        <v>-4.0000000000000002E-4</v>
      </c>
      <c r="K58" s="16">
        <v>8.6E-3</v>
      </c>
      <c r="L58" s="16"/>
      <c r="M58" s="16">
        <v>4.4999999999999997E-3</v>
      </c>
      <c r="N58" s="19">
        <v>6.9999999999999999E-4</v>
      </c>
      <c r="O58" s="17">
        <v>0.25</v>
      </c>
      <c r="P58" s="16">
        <v>1.0462</v>
      </c>
      <c r="Q58" s="17">
        <v>0.13</v>
      </c>
      <c r="R58" s="17">
        <v>0.63</v>
      </c>
      <c r="S58" s="17">
        <v>0.18</v>
      </c>
      <c r="T58" s="17">
        <v>0.19</v>
      </c>
      <c r="U58" s="18">
        <v>7.3999999999999996E-2</v>
      </c>
      <c r="V58" s="18">
        <v>0.10199999999999999</v>
      </c>
      <c r="W58" s="18">
        <v>0.151</v>
      </c>
      <c r="X58" s="16">
        <v>3.9039999999999998E-2</v>
      </c>
      <c r="Y58" s="18">
        <v>0.11700000000000001</v>
      </c>
      <c r="Z58" s="17">
        <v>2.9</v>
      </c>
      <c r="AA58" s="16">
        <v>3.1899999999999998E-2</v>
      </c>
      <c r="AB58" s="16">
        <v>-1.6000000000000001E-3</v>
      </c>
      <c r="AC58" s="15">
        <v>0</v>
      </c>
      <c r="AD58" s="1"/>
      <c r="AE58" s="23">
        <v>39.49</v>
      </c>
      <c r="AG58" s="25">
        <f t="shared" si="1"/>
        <v>22.32</v>
      </c>
      <c r="AH58" s="26">
        <f t="shared" si="2"/>
        <v>3.1899999999999998E-2</v>
      </c>
    </row>
    <row r="59" spans="1:34" ht="21" x14ac:dyDescent="0.35">
      <c r="A59" t="str">
        <f t="shared" si="0"/>
        <v>Renfrew Hydro Inc.GENERAL SERVICE LESS THAN 50 KW</v>
      </c>
      <c r="B59" s="20" t="s">
        <v>84</v>
      </c>
      <c r="C59" s="20" t="s">
        <v>31</v>
      </c>
      <c r="D59" s="15">
        <v>2023</v>
      </c>
      <c r="E59" s="15">
        <v>750</v>
      </c>
      <c r="F59" s="18">
        <v>8.6999999999999994E-2</v>
      </c>
      <c r="G59" s="18">
        <v>0.10299999999999999</v>
      </c>
      <c r="H59" s="17">
        <v>35.590000000000003</v>
      </c>
      <c r="I59" s="16">
        <v>1.9E-2</v>
      </c>
      <c r="J59" s="1">
        <v>-3.8999999999999998E-3</v>
      </c>
      <c r="K59" s="16">
        <v>7.0000000000000001E-3</v>
      </c>
      <c r="L59" s="16">
        <v>4.4000000000000003E-3</v>
      </c>
      <c r="M59" s="16">
        <v>4.4999999999999997E-3</v>
      </c>
      <c r="N59" s="19">
        <v>6.9999999999999999E-4</v>
      </c>
      <c r="O59" s="17">
        <v>0.25</v>
      </c>
      <c r="P59" s="16">
        <v>1.081</v>
      </c>
      <c r="Q59" s="17">
        <v>0.13</v>
      </c>
      <c r="R59" s="17">
        <v>0.63</v>
      </c>
      <c r="S59" s="17">
        <v>0.18</v>
      </c>
      <c r="T59" s="17">
        <v>0.19</v>
      </c>
      <c r="U59" s="18">
        <v>7.3999999999999996E-2</v>
      </c>
      <c r="V59" s="18">
        <v>0.10199999999999999</v>
      </c>
      <c r="W59" s="18">
        <v>0.151</v>
      </c>
      <c r="X59" s="16">
        <v>3.9039999999999998E-2</v>
      </c>
      <c r="Y59" s="18">
        <v>0.11700000000000001</v>
      </c>
      <c r="Z59" s="17">
        <v>0.42</v>
      </c>
      <c r="AA59" s="16">
        <v>1.7299999999999999E-2</v>
      </c>
      <c r="AB59" s="16">
        <v>1.6999999999999999E-3</v>
      </c>
      <c r="AC59" s="15">
        <v>0</v>
      </c>
      <c r="AD59" s="1"/>
      <c r="AE59" s="23">
        <v>39.49</v>
      </c>
      <c r="AG59" s="25">
        <f t="shared" si="1"/>
        <v>35.17</v>
      </c>
      <c r="AH59" s="26">
        <f t="shared" si="2"/>
        <v>1.7299999999999999E-2</v>
      </c>
    </row>
    <row r="60" spans="1:34" ht="21" x14ac:dyDescent="0.35">
      <c r="A60" t="str">
        <f t="shared" si="0"/>
        <v>Rideau St. Lawrence Distribution Inc.GENERAL SERVICE LESS THAN 50 KW</v>
      </c>
      <c r="B60" s="20" t="s">
        <v>85</v>
      </c>
      <c r="C60" s="20" t="s">
        <v>31</v>
      </c>
      <c r="D60" s="15">
        <v>2023</v>
      </c>
      <c r="E60" s="15">
        <v>750</v>
      </c>
      <c r="F60" s="18">
        <v>8.6999999999999994E-2</v>
      </c>
      <c r="G60" s="18">
        <v>0.10299999999999999</v>
      </c>
      <c r="H60" s="17">
        <v>34.83</v>
      </c>
      <c r="I60" s="16">
        <v>2.6200000000000001E-2</v>
      </c>
      <c r="J60" s="16">
        <v>1.5E-3</v>
      </c>
      <c r="K60" s="16">
        <v>7.7999999999999996E-3</v>
      </c>
      <c r="L60" s="1">
        <v>5.8999999999999999E-3</v>
      </c>
      <c r="M60" s="16">
        <v>4.4999999999999997E-3</v>
      </c>
      <c r="N60" s="19">
        <v>6.9999999999999999E-4</v>
      </c>
      <c r="O60" s="17">
        <v>0.25</v>
      </c>
      <c r="P60" s="16">
        <v>1.0852999999999999</v>
      </c>
      <c r="Q60" s="17">
        <v>0.13</v>
      </c>
      <c r="R60" s="17">
        <v>0.63</v>
      </c>
      <c r="S60" s="17">
        <v>0.18</v>
      </c>
      <c r="T60" s="17">
        <v>0.19</v>
      </c>
      <c r="U60" s="18">
        <v>7.3999999999999996E-2</v>
      </c>
      <c r="V60" s="18">
        <v>0.10199999999999999</v>
      </c>
      <c r="W60" s="18">
        <v>0.151</v>
      </c>
      <c r="X60" s="16">
        <v>3.9039999999999998E-2</v>
      </c>
      <c r="Y60" s="18">
        <v>0.11700000000000001</v>
      </c>
      <c r="Z60" s="17">
        <v>1.39</v>
      </c>
      <c r="AA60" s="16">
        <v>1.6799999999999999E-2</v>
      </c>
      <c r="AB60" s="16">
        <v>9.4000000000000004E-3</v>
      </c>
      <c r="AC60" s="15">
        <v>0</v>
      </c>
      <c r="AD60" s="1"/>
      <c r="AE60" s="23">
        <v>39.49</v>
      </c>
      <c r="AG60" s="25">
        <f t="shared" si="1"/>
        <v>33.44</v>
      </c>
      <c r="AH60" s="26">
        <f t="shared" si="2"/>
        <v>1.6799999999999999E-2</v>
      </c>
    </row>
    <row r="61" spans="1:34" ht="21" x14ac:dyDescent="0.35">
      <c r="A61" t="str">
        <f t="shared" si="0"/>
        <v>Sioux Lookout Hydro Inc.GENERAL SERVICE LESS THAN 50 KW</v>
      </c>
      <c r="B61" s="20" t="s">
        <v>86</v>
      </c>
      <c r="C61" s="20" t="s">
        <v>31</v>
      </c>
      <c r="D61" s="15">
        <v>2023</v>
      </c>
      <c r="E61" s="15">
        <v>750</v>
      </c>
      <c r="F61" s="18">
        <v>8.6999999999999994E-2</v>
      </c>
      <c r="G61" s="18">
        <v>0.10299999999999999</v>
      </c>
      <c r="H61" s="17">
        <v>55.81</v>
      </c>
      <c r="I61" s="16">
        <v>1.5100000000000001E-2</v>
      </c>
      <c r="J61" s="1">
        <v>-3.7000000000000002E-3</v>
      </c>
      <c r="K61" s="16">
        <v>8.6999999999999994E-3</v>
      </c>
      <c r="L61" s="16">
        <v>1E-3</v>
      </c>
      <c r="M61" s="16">
        <v>4.4999999999999997E-3</v>
      </c>
      <c r="N61" s="19">
        <v>6.9999999999999999E-4</v>
      </c>
      <c r="O61" s="17">
        <v>0.25</v>
      </c>
      <c r="P61" s="16">
        <v>1.0565</v>
      </c>
      <c r="Q61" s="17">
        <v>0.13</v>
      </c>
      <c r="R61" s="17">
        <v>0.63</v>
      </c>
      <c r="S61" s="17">
        <v>0.18</v>
      </c>
      <c r="T61" s="17">
        <v>0.19</v>
      </c>
      <c r="U61" s="18">
        <v>7.3999999999999996E-2</v>
      </c>
      <c r="V61" s="18">
        <v>0.10199999999999999</v>
      </c>
      <c r="W61" s="18">
        <v>0.151</v>
      </c>
      <c r="X61" s="16">
        <v>3.9039999999999998E-2</v>
      </c>
      <c r="Y61" s="18">
        <v>0.11700000000000001</v>
      </c>
      <c r="Z61" s="17">
        <v>4.33</v>
      </c>
      <c r="AA61" s="16">
        <v>1.1299999999999999E-2</v>
      </c>
      <c r="AB61" s="16">
        <v>3.8E-3</v>
      </c>
      <c r="AC61" s="15">
        <v>0</v>
      </c>
      <c r="AD61" s="1"/>
      <c r="AE61" s="23">
        <v>39.49</v>
      </c>
      <c r="AG61" s="25">
        <f t="shared" si="1"/>
        <v>51.480000000000004</v>
      </c>
      <c r="AH61" s="26">
        <f t="shared" si="2"/>
        <v>1.1299999999999999E-2</v>
      </c>
    </row>
    <row r="62" spans="1:34" ht="21" x14ac:dyDescent="0.35">
      <c r="A62" t="str">
        <f t="shared" si="0"/>
        <v>Synergy North Corporation-Kenora Rate ZoneGENERAL SERVICE LESS THAN 50 KW</v>
      </c>
      <c r="B62" s="20" t="s">
        <v>87</v>
      </c>
      <c r="C62" s="20" t="s">
        <v>31</v>
      </c>
      <c r="D62" s="15">
        <v>2023</v>
      </c>
      <c r="E62" s="15">
        <v>750</v>
      </c>
      <c r="F62" s="18">
        <v>8.6999999999999994E-2</v>
      </c>
      <c r="G62" s="18">
        <v>0.10299999999999999</v>
      </c>
      <c r="H62" s="17">
        <v>43.87</v>
      </c>
      <c r="I62" s="16">
        <v>1.0200000000000001E-2</v>
      </c>
      <c r="J62" s="16"/>
      <c r="K62" s="16">
        <v>9.1000000000000004E-3</v>
      </c>
      <c r="L62" s="16">
        <v>1.6999999999999999E-3</v>
      </c>
      <c r="M62" s="16">
        <v>4.4999999999999997E-3</v>
      </c>
      <c r="N62" s="19">
        <v>6.9999999999999999E-4</v>
      </c>
      <c r="O62" s="17">
        <v>0.25</v>
      </c>
      <c r="P62" s="16">
        <v>1.0429999999999999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7.3999999999999996E-2</v>
      </c>
      <c r="V62" s="18">
        <v>0.10199999999999999</v>
      </c>
      <c r="W62" s="18">
        <v>0.151</v>
      </c>
      <c r="X62" s="16">
        <v>3.9039999999999998E-2</v>
      </c>
      <c r="Y62" s="18">
        <v>0.11700000000000001</v>
      </c>
      <c r="Z62" s="17">
        <v>0.42</v>
      </c>
      <c r="AA62" s="16">
        <v>6.8999999999999999E-3</v>
      </c>
      <c r="AB62" s="16">
        <v>3.3E-3</v>
      </c>
      <c r="AC62" s="15">
        <v>0</v>
      </c>
      <c r="AD62" s="1"/>
      <c r="AE62" s="23">
        <v>39.49</v>
      </c>
      <c r="AG62" s="25">
        <f t="shared" si="1"/>
        <v>43.449999999999996</v>
      </c>
      <c r="AH62" s="26">
        <f t="shared" si="2"/>
        <v>6.8999999999999999E-3</v>
      </c>
    </row>
    <row r="63" spans="1:34" ht="21" x14ac:dyDescent="0.35">
      <c r="A63" t="str">
        <f t="shared" si="0"/>
        <v>Synergy North Corporation-Thunder Bay Rate ZoneGENERAL SERVICE LESS THAN 50 KW</v>
      </c>
      <c r="B63" s="20" t="s">
        <v>88</v>
      </c>
      <c r="C63" s="20" t="s">
        <v>31</v>
      </c>
      <c r="D63" s="15">
        <v>2023</v>
      </c>
      <c r="E63" s="15">
        <v>750</v>
      </c>
      <c r="F63" s="18">
        <v>8.6999999999999994E-2</v>
      </c>
      <c r="G63" s="18">
        <v>0.10299999999999999</v>
      </c>
      <c r="H63" s="17">
        <v>30.91</v>
      </c>
      <c r="I63" s="16">
        <v>2.9700000000000001E-2</v>
      </c>
      <c r="J63" s="16"/>
      <c r="K63" s="16">
        <v>8.6999999999999994E-3</v>
      </c>
      <c r="L63" s="16">
        <v>6.0000000000000001E-3</v>
      </c>
      <c r="M63" s="16">
        <v>4.4999999999999997E-3</v>
      </c>
      <c r="N63" s="19">
        <v>6.9999999999999999E-4</v>
      </c>
      <c r="O63" s="17">
        <v>0.25</v>
      </c>
      <c r="P63" s="16">
        <v>1.0394000000000001</v>
      </c>
      <c r="Q63" s="17">
        <v>0.13</v>
      </c>
      <c r="R63" s="17">
        <v>0.63</v>
      </c>
      <c r="S63" s="17">
        <v>0.18</v>
      </c>
      <c r="T63" s="17">
        <v>0.19</v>
      </c>
      <c r="U63" s="18">
        <v>7.3999999999999996E-2</v>
      </c>
      <c r="V63" s="18">
        <v>0.10199999999999999</v>
      </c>
      <c r="W63" s="18">
        <v>0.151</v>
      </c>
      <c r="X63" s="16">
        <v>3.9039999999999998E-2</v>
      </c>
      <c r="Y63" s="18">
        <v>0.11700000000000001</v>
      </c>
      <c r="Z63" s="17">
        <v>0.42</v>
      </c>
      <c r="AA63" s="16">
        <v>1.9900000000000001E-2</v>
      </c>
      <c r="AB63" s="16">
        <v>9.7999999999999997E-3</v>
      </c>
      <c r="AC63" s="15">
        <v>0</v>
      </c>
      <c r="AD63" s="1"/>
      <c r="AE63" s="23">
        <v>39.49</v>
      </c>
      <c r="AG63" s="25">
        <f t="shared" si="1"/>
        <v>30.49</v>
      </c>
      <c r="AH63" s="26">
        <f t="shared" si="2"/>
        <v>1.9900000000000001E-2</v>
      </c>
    </row>
    <row r="64" spans="1:34" ht="21" x14ac:dyDescent="0.35">
      <c r="A64" t="str">
        <f t="shared" si="0"/>
        <v>Tillsonburg Hydro Inc.GENERAL SERVICE LESS THAN 50 KW</v>
      </c>
      <c r="B64" s="20" t="s">
        <v>89</v>
      </c>
      <c r="C64" s="20" t="s">
        <v>31</v>
      </c>
      <c r="D64" s="15">
        <v>2023</v>
      </c>
      <c r="E64" s="15">
        <v>750</v>
      </c>
      <c r="F64" s="18">
        <v>8.6999999999999994E-2</v>
      </c>
      <c r="G64" s="18">
        <v>0.10299999999999999</v>
      </c>
      <c r="H64" s="17">
        <v>29.6</v>
      </c>
      <c r="I64" s="16">
        <v>2.0400000000000001E-2</v>
      </c>
      <c r="J64" s="16"/>
      <c r="K64" s="16">
        <v>9.1000000000000004E-3</v>
      </c>
      <c r="L64" s="16">
        <v>6.7999999999999996E-3</v>
      </c>
      <c r="M64" s="16">
        <v>4.4999999999999997E-3</v>
      </c>
      <c r="N64" s="19">
        <v>6.9999999999999999E-4</v>
      </c>
      <c r="O64" s="17">
        <v>0.25</v>
      </c>
      <c r="P64" s="16">
        <v>1.0333000000000001</v>
      </c>
      <c r="Q64" s="17">
        <v>0.13</v>
      </c>
      <c r="R64" s="17">
        <v>0.63</v>
      </c>
      <c r="S64" s="17">
        <v>0.18</v>
      </c>
      <c r="T64" s="17">
        <v>0.19</v>
      </c>
      <c r="U64" s="18">
        <v>7.3999999999999996E-2</v>
      </c>
      <c r="V64" s="18">
        <v>0.10199999999999999</v>
      </c>
      <c r="W64" s="18">
        <v>0.151</v>
      </c>
      <c r="X64" s="16">
        <v>3.9039999999999998E-2</v>
      </c>
      <c r="Y64" s="18">
        <v>0.11700000000000001</v>
      </c>
      <c r="Z64" s="17">
        <v>0.42</v>
      </c>
      <c r="AA64" s="16">
        <v>2.0400000000000001E-2</v>
      </c>
      <c r="AB64" s="16">
        <v>0</v>
      </c>
      <c r="AC64" s="15">
        <v>0</v>
      </c>
      <c r="AD64" s="1"/>
      <c r="AE64" s="23">
        <v>39.49</v>
      </c>
      <c r="AG64" s="25">
        <f t="shared" si="1"/>
        <v>29.18</v>
      </c>
      <c r="AH64" s="26">
        <f t="shared" si="2"/>
        <v>2.0400000000000001E-2</v>
      </c>
    </row>
    <row r="65" spans="1:34" ht="21" x14ac:dyDescent="0.35">
      <c r="A65" t="str">
        <f t="shared" si="0"/>
        <v>Toronto Hydro-Electric System LimitedGENERAL SERVICE LESS THAN 50 KW</v>
      </c>
      <c r="B65" s="20" t="s">
        <v>90</v>
      </c>
      <c r="C65" s="20" t="s">
        <v>31</v>
      </c>
      <c r="D65" s="15">
        <v>2023</v>
      </c>
      <c r="E65" s="15">
        <v>750</v>
      </c>
      <c r="F65" s="18">
        <v>8.6999999999999994E-2</v>
      </c>
      <c r="G65" s="18">
        <v>0.10299999999999999</v>
      </c>
      <c r="H65" s="17">
        <v>42.06</v>
      </c>
      <c r="I65" s="16">
        <v>3.882E-2</v>
      </c>
      <c r="J65" s="16">
        <v>-2.5100000000000001E-3</v>
      </c>
      <c r="K65" s="16">
        <v>1.1270000000000001E-2</v>
      </c>
      <c r="L65" s="16">
        <v>6.5599999999999999E-3</v>
      </c>
      <c r="M65" s="16">
        <v>4.4999999999999997E-3</v>
      </c>
      <c r="N65" s="19">
        <v>6.9999999999999999E-4</v>
      </c>
      <c r="O65" s="17">
        <v>0.25</v>
      </c>
      <c r="P65" s="16">
        <v>1.0295000000000001</v>
      </c>
      <c r="Q65" s="17">
        <v>0.13</v>
      </c>
      <c r="R65" s="17">
        <v>0.63</v>
      </c>
      <c r="S65" s="17">
        <v>0.18</v>
      </c>
      <c r="T65" s="17">
        <v>0.19</v>
      </c>
      <c r="U65" s="18">
        <v>7.3999999999999996E-2</v>
      </c>
      <c r="V65" s="18">
        <v>0.10199999999999999</v>
      </c>
      <c r="W65" s="18">
        <v>0.151</v>
      </c>
      <c r="X65" s="16">
        <v>3.9039999999999998E-2</v>
      </c>
      <c r="Y65" s="18">
        <v>0.11700000000000001</v>
      </c>
      <c r="Z65" s="17">
        <v>0.28000000000000003</v>
      </c>
      <c r="AA65" s="16">
        <v>3.8640000000000001E-2</v>
      </c>
      <c r="AB65" s="16">
        <v>1.8000000000000001E-4</v>
      </c>
      <c r="AC65" s="15">
        <v>0</v>
      </c>
      <c r="AD65" s="1"/>
      <c r="AE65" s="23">
        <v>39.49</v>
      </c>
      <c r="AG65" s="25">
        <f t="shared" si="1"/>
        <v>41.78</v>
      </c>
      <c r="AH65" s="26">
        <f t="shared" si="2"/>
        <v>3.8640000000000001E-2</v>
      </c>
    </row>
    <row r="66" spans="1:34" ht="21" x14ac:dyDescent="0.35">
      <c r="A66" t="str">
        <f t="shared" si="0"/>
        <v>Wasaga Distribution Inc.GENERAL SERVICE LESS THAN 50 KW</v>
      </c>
      <c r="B66" s="20" t="s">
        <v>91</v>
      </c>
      <c r="C66" s="20" t="s">
        <v>31</v>
      </c>
      <c r="D66" s="15">
        <v>2023</v>
      </c>
      <c r="E66" s="15">
        <v>750</v>
      </c>
      <c r="F66" s="18">
        <v>8.6999999999999994E-2</v>
      </c>
      <c r="G66" s="18">
        <v>0.10299999999999999</v>
      </c>
      <c r="H66" s="17">
        <v>17.68</v>
      </c>
      <c r="I66" s="16">
        <v>2.52E-2</v>
      </c>
      <c r="J66" s="16">
        <v>-3.0000000000000001E-3</v>
      </c>
      <c r="K66" s="16">
        <v>9.2999999999999992E-3</v>
      </c>
      <c r="L66" s="16">
        <v>5.8999999999999999E-3</v>
      </c>
      <c r="M66" s="16">
        <v>4.4999999999999997E-3</v>
      </c>
      <c r="N66" s="19">
        <v>6.9999999999999999E-4</v>
      </c>
      <c r="O66" s="17">
        <v>0.25</v>
      </c>
      <c r="P66" s="16">
        <v>1.0802</v>
      </c>
      <c r="Q66" s="17">
        <v>0.13</v>
      </c>
      <c r="R66" s="17">
        <v>0.63</v>
      </c>
      <c r="S66" s="17">
        <v>0.18</v>
      </c>
      <c r="T66" s="17">
        <v>0.19</v>
      </c>
      <c r="U66" s="18">
        <v>7.3999999999999996E-2</v>
      </c>
      <c r="V66" s="18">
        <v>0.10199999999999999</v>
      </c>
      <c r="W66" s="18">
        <v>0.151</v>
      </c>
      <c r="X66" s="16">
        <v>3.9039999999999998E-2</v>
      </c>
      <c r="Y66" s="18">
        <v>0.11700000000000001</v>
      </c>
      <c r="Z66" s="17">
        <v>0.42</v>
      </c>
      <c r="AA66" s="16">
        <v>1.7299999999999999E-2</v>
      </c>
      <c r="AB66" s="16">
        <v>7.9000000000000008E-3</v>
      </c>
      <c r="AC66" s="15">
        <v>0</v>
      </c>
      <c r="AD66" s="1"/>
      <c r="AE66" s="23">
        <v>39.49</v>
      </c>
      <c r="AG66" s="25">
        <f t="shared" si="1"/>
        <v>17.259999999999998</v>
      </c>
      <c r="AH66" s="26">
        <f t="shared" si="2"/>
        <v>1.7299999999999999E-2</v>
      </c>
    </row>
    <row r="67" spans="1:34" ht="21" x14ac:dyDescent="0.35">
      <c r="A67" t="str">
        <f t="shared" si="0"/>
        <v>Welland Hydro-Electric System Corp.GENERAL SERVICE LESS THAN 50 KW</v>
      </c>
      <c r="B67" s="20" t="s">
        <v>92</v>
      </c>
      <c r="C67" s="20" t="s">
        <v>31</v>
      </c>
      <c r="D67" s="15">
        <v>2023</v>
      </c>
      <c r="E67" s="15">
        <v>750</v>
      </c>
      <c r="F67" s="18">
        <v>8.6999999999999994E-2</v>
      </c>
      <c r="G67" s="18">
        <v>0.10299999999999999</v>
      </c>
      <c r="H67" s="17">
        <v>35.67</v>
      </c>
      <c r="I67" s="16">
        <v>1.23E-2</v>
      </c>
      <c r="J67" s="1">
        <v>-3.7000000000000002E-3</v>
      </c>
      <c r="K67" s="16">
        <v>1.01E-2</v>
      </c>
      <c r="L67" s="16">
        <v>7.0000000000000001E-3</v>
      </c>
      <c r="M67" s="16">
        <v>4.4999999999999997E-3</v>
      </c>
      <c r="N67" s="19">
        <v>6.9999999999999999E-4</v>
      </c>
      <c r="O67" s="17">
        <v>0.25</v>
      </c>
      <c r="P67" s="16">
        <v>1.0476000000000001</v>
      </c>
      <c r="Q67" s="17">
        <v>0.13</v>
      </c>
      <c r="R67" s="17">
        <v>0.63</v>
      </c>
      <c r="S67" s="17">
        <v>0.18</v>
      </c>
      <c r="T67" s="17">
        <v>0.19</v>
      </c>
      <c r="U67" s="18">
        <v>7.3999999999999996E-2</v>
      </c>
      <c r="V67" s="18">
        <v>0.10199999999999999</v>
      </c>
      <c r="W67" s="18">
        <v>0.151</v>
      </c>
      <c r="X67" s="16">
        <v>3.9039999999999998E-2</v>
      </c>
      <c r="Y67" s="18">
        <v>0.11700000000000001</v>
      </c>
      <c r="Z67" s="17">
        <v>0.42</v>
      </c>
      <c r="AA67" s="16">
        <v>1.04E-2</v>
      </c>
      <c r="AB67" s="16">
        <v>1.9E-3</v>
      </c>
      <c r="AC67" s="15">
        <v>0</v>
      </c>
      <c r="AD67" s="1"/>
      <c r="AE67" s="23">
        <v>39.49</v>
      </c>
      <c r="AG67" s="25">
        <f t="shared" si="1"/>
        <v>35.25</v>
      </c>
      <c r="AH67" s="26">
        <f t="shared" si="2"/>
        <v>1.04E-2</v>
      </c>
    </row>
    <row r="68" spans="1:34" ht="21" x14ac:dyDescent="0.35">
      <c r="A68" t="str">
        <f t="shared" ref="A68:A69" si="3">B68&amp;C68</f>
        <v>Wellington North Power Inc.GENERAL SERVICE LESS THAN 50 KW</v>
      </c>
      <c r="B68" s="20" t="s">
        <v>93</v>
      </c>
      <c r="C68" s="20" t="s">
        <v>31</v>
      </c>
      <c r="D68" s="15">
        <v>2023</v>
      </c>
      <c r="E68" s="15">
        <v>750</v>
      </c>
      <c r="F68" s="18">
        <v>8.6999999999999994E-2</v>
      </c>
      <c r="G68" s="18">
        <v>0.10299999999999999</v>
      </c>
      <c r="H68" s="17">
        <v>52.05</v>
      </c>
      <c r="I68" s="16">
        <v>2.8500000000000001E-2</v>
      </c>
      <c r="J68" s="16">
        <v>5.9999999999999995E-4</v>
      </c>
      <c r="K68" s="16">
        <v>8.8999999999999999E-3</v>
      </c>
      <c r="L68" s="16">
        <v>6.3E-3</v>
      </c>
      <c r="M68" s="16">
        <v>4.4999999999999997E-3</v>
      </c>
      <c r="N68" s="19">
        <v>6.9999999999999999E-4</v>
      </c>
      <c r="O68" s="17">
        <v>0.25</v>
      </c>
      <c r="P68" s="16">
        <v>1.0608</v>
      </c>
      <c r="Q68" s="17">
        <v>0.13</v>
      </c>
      <c r="R68" s="17">
        <v>0.63</v>
      </c>
      <c r="S68" s="17">
        <v>0.18</v>
      </c>
      <c r="T68" s="17">
        <v>0.19</v>
      </c>
      <c r="U68" s="18">
        <v>7.3999999999999996E-2</v>
      </c>
      <c r="V68" s="18">
        <v>0.10199999999999999</v>
      </c>
      <c r="W68" s="18">
        <v>0.151</v>
      </c>
      <c r="X68" s="16">
        <v>3.9039999999999998E-2</v>
      </c>
      <c r="Y68" s="18">
        <v>0.11700000000000001</v>
      </c>
      <c r="Z68" s="17">
        <v>0.42</v>
      </c>
      <c r="AA68" s="16">
        <v>2.12E-2</v>
      </c>
      <c r="AB68" s="16">
        <v>7.3000000000000001E-3</v>
      </c>
      <c r="AC68" s="15">
        <v>0</v>
      </c>
      <c r="AD68" s="1"/>
      <c r="AE68" s="23">
        <v>39.49</v>
      </c>
      <c r="AG68" s="25">
        <f t="shared" ref="AG68:AG69" si="4">H68-Z68</f>
        <v>51.629999999999995</v>
      </c>
      <c r="AH68" s="26">
        <f t="shared" ref="AH68:AH69" si="5">AA68</f>
        <v>2.12E-2</v>
      </c>
    </row>
    <row r="69" spans="1:34" ht="21" x14ac:dyDescent="0.35">
      <c r="A69" t="str">
        <f t="shared" si="3"/>
        <v>Westario Power Inc.GENERAL SERVICE LESS THAN 50 KW</v>
      </c>
      <c r="B69" s="20" t="s">
        <v>94</v>
      </c>
      <c r="C69" s="20" t="s">
        <v>31</v>
      </c>
      <c r="D69" s="15">
        <v>2023</v>
      </c>
      <c r="E69" s="15">
        <v>750</v>
      </c>
      <c r="F69" s="18">
        <v>8.6999999999999994E-2</v>
      </c>
      <c r="G69" s="18">
        <v>0.10299999999999999</v>
      </c>
      <c r="H69" s="17">
        <v>30.82</v>
      </c>
      <c r="I69" s="16">
        <v>2.1299999999999999E-2</v>
      </c>
      <c r="J69" s="16">
        <v>1.8E-3</v>
      </c>
      <c r="K69" s="16">
        <v>7.7999999999999996E-3</v>
      </c>
      <c r="L69" s="16">
        <v>5.1000000000000004E-3</v>
      </c>
      <c r="M69" s="16">
        <v>4.4999999999999997E-3</v>
      </c>
      <c r="N69" s="19">
        <v>6.9999999999999999E-4</v>
      </c>
      <c r="O69" s="17">
        <v>0.25</v>
      </c>
      <c r="P69" s="16">
        <v>1.0712999999999999</v>
      </c>
      <c r="Q69" s="17">
        <v>0.13</v>
      </c>
      <c r="R69" s="17">
        <v>0.63</v>
      </c>
      <c r="S69" s="17">
        <v>0.18</v>
      </c>
      <c r="T69" s="17">
        <v>0.19</v>
      </c>
      <c r="U69" s="18">
        <v>7.3999999999999996E-2</v>
      </c>
      <c r="V69" s="18">
        <v>0.10199999999999999</v>
      </c>
      <c r="W69" s="18">
        <v>0.151</v>
      </c>
      <c r="X69" s="16">
        <v>3.9039999999999998E-2</v>
      </c>
      <c r="Y69" s="18">
        <v>0.11700000000000001</v>
      </c>
      <c r="Z69" s="17">
        <v>0.42</v>
      </c>
      <c r="AA69" s="16">
        <v>1.35E-2</v>
      </c>
      <c r="AB69" s="16">
        <v>7.7999999999999996E-3</v>
      </c>
      <c r="AC69" s="15">
        <v>0</v>
      </c>
      <c r="AD69" s="1"/>
      <c r="AE69" s="23">
        <v>39.49</v>
      </c>
      <c r="AG69" s="25">
        <f t="shared" si="4"/>
        <v>30.4</v>
      </c>
      <c r="AH69" s="26">
        <f t="shared" si="5"/>
        <v>1.35E-2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F26-8454-4C97-AA51-E0801B303C73}">
  <sheetPr codeName="Sheet4"/>
  <dimension ref="A1:AH73"/>
  <sheetViews>
    <sheetView showGridLines="0" topLeftCell="A56" workbookViewId="0">
      <selection activeCell="B70" sqref="B70"/>
    </sheetView>
  </sheetViews>
  <sheetFormatPr defaultRowHeight="14.5" x14ac:dyDescent="0.35"/>
  <cols>
    <col min="2" max="2" width="19.1796875" customWidth="1"/>
    <col min="3" max="3" width="19.81640625" customWidth="1"/>
    <col min="4" max="4" width="5.453125" customWidth="1"/>
    <col min="5" max="5" width="3.81640625" customWidth="1"/>
    <col min="6" max="8" width="5.179687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4.5429687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21" x14ac:dyDescent="0.35">
      <c r="A2" t="str">
        <f>B2&amp;C2</f>
        <v>Alectra Utilities Corporation-Brampton Rate ZoneGENERAL SERVICE LESS THAN 50 KW</v>
      </c>
      <c r="B2" s="20" t="s">
        <v>30</v>
      </c>
      <c r="C2" s="20" t="s">
        <v>31</v>
      </c>
      <c r="D2" s="15">
        <v>2022</v>
      </c>
      <c r="E2" s="15">
        <v>750</v>
      </c>
      <c r="F2" s="18">
        <v>9.8000000000000004E-2</v>
      </c>
      <c r="G2" s="18">
        <v>0.115</v>
      </c>
      <c r="H2" s="17">
        <v>28.3</v>
      </c>
      <c r="I2" s="16">
        <v>1.9300000000000001E-2</v>
      </c>
      <c r="J2" s="16">
        <v>2.9999999999999997E-4</v>
      </c>
      <c r="K2" s="16">
        <v>8.6999999999999994E-3</v>
      </c>
      <c r="L2" s="16">
        <v>5.5999999999999999E-3</v>
      </c>
      <c r="M2" s="16">
        <v>3.3999999999999998E-3</v>
      </c>
      <c r="N2" s="19">
        <v>5.0000000000000001E-4</v>
      </c>
      <c r="O2" s="17">
        <v>0.25</v>
      </c>
      <c r="P2" s="16">
        <v>1.0341</v>
      </c>
      <c r="Q2" s="17">
        <v>0.13</v>
      </c>
      <c r="R2" s="17">
        <v>0.64</v>
      </c>
      <c r="S2" s="17">
        <v>0.18</v>
      </c>
      <c r="T2" s="17">
        <v>0.18</v>
      </c>
      <c r="U2" s="18">
        <v>8.2000000000000003E-2</v>
      </c>
      <c r="V2" s="18">
        <v>0.113</v>
      </c>
      <c r="W2" s="18">
        <v>0.17</v>
      </c>
      <c r="X2" s="16">
        <v>6.8779999999999994E-2</v>
      </c>
      <c r="Y2" s="18">
        <v>0.17</v>
      </c>
      <c r="Z2" s="17">
        <v>0.91</v>
      </c>
      <c r="AA2" s="16">
        <v>1.8200000000000001E-2</v>
      </c>
      <c r="AB2" s="16">
        <v>1.1000000000000001E-3</v>
      </c>
      <c r="AC2" s="15">
        <v>0</v>
      </c>
      <c r="AD2" s="1"/>
      <c r="AE2" s="23">
        <v>38.08</v>
      </c>
      <c r="AG2" s="25">
        <f>H2-Z2</f>
        <v>27.39</v>
      </c>
      <c r="AH2" s="26">
        <f>AA2</f>
        <v>1.8200000000000001E-2</v>
      </c>
    </row>
    <row r="3" spans="1:34" ht="21" x14ac:dyDescent="0.35">
      <c r="A3" t="str">
        <f t="shared" ref="A3:A67" si="0">B3&amp;C3</f>
        <v>Alectra Utilities Corporation-Enersource Rate ZoneGENERAL SERVICE LESS THAN 50 KW</v>
      </c>
      <c r="B3" s="20" t="s">
        <v>32</v>
      </c>
      <c r="C3" s="20" t="s">
        <v>31</v>
      </c>
      <c r="D3" s="15">
        <v>2022</v>
      </c>
      <c r="E3" s="15">
        <v>750</v>
      </c>
      <c r="F3" s="18">
        <v>9.8000000000000004E-2</v>
      </c>
      <c r="G3" s="18">
        <v>0.115</v>
      </c>
      <c r="H3" s="17">
        <v>49.55</v>
      </c>
      <c r="I3" s="16">
        <v>1.5599999999999999E-2</v>
      </c>
      <c r="J3" s="16">
        <v>1.2999999999999999E-3</v>
      </c>
      <c r="K3" s="16">
        <v>9.2999999999999992E-3</v>
      </c>
      <c r="L3" s="16">
        <v>6.7000000000000002E-3</v>
      </c>
      <c r="M3" s="16">
        <v>3.3999999999999998E-3</v>
      </c>
      <c r="N3" s="19">
        <v>5.0000000000000001E-4</v>
      </c>
      <c r="O3" s="17">
        <v>0.25</v>
      </c>
      <c r="P3" s="16">
        <v>1.036</v>
      </c>
      <c r="Q3" s="17">
        <v>0.13</v>
      </c>
      <c r="R3" s="17">
        <v>0.64</v>
      </c>
      <c r="S3" s="17">
        <v>0.18</v>
      </c>
      <c r="T3" s="17">
        <v>0.18</v>
      </c>
      <c r="U3" s="18">
        <v>8.2000000000000003E-2</v>
      </c>
      <c r="V3" s="18">
        <v>0.113</v>
      </c>
      <c r="W3" s="18">
        <v>0.17</v>
      </c>
      <c r="X3" s="16">
        <v>6.8779999999999994E-2</v>
      </c>
      <c r="Y3" s="18">
        <v>0.17</v>
      </c>
      <c r="Z3" s="17">
        <v>2.0299999999999998</v>
      </c>
      <c r="AA3" s="16">
        <v>1.3899999999999999E-2</v>
      </c>
      <c r="AB3" s="16">
        <v>1.6999999999999999E-3</v>
      </c>
      <c r="AC3" s="15">
        <v>0</v>
      </c>
      <c r="AD3" s="1"/>
      <c r="AE3" s="23">
        <v>38.08</v>
      </c>
      <c r="AG3" s="25">
        <f t="shared" ref="AG3:AG67" si="1">H3-Z3</f>
        <v>47.519999999999996</v>
      </c>
      <c r="AH3" s="26">
        <f t="shared" ref="AH3:AH67" si="2">AA3</f>
        <v>1.3899999999999999E-2</v>
      </c>
    </row>
    <row r="4" spans="1:34" ht="21" x14ac:dyDescent="0.35">
      <c r="A4" t="str">
        <f t="shared" si="0"/>
        <v>Alectra Utilities Corporation-Guelph Rate ZoneGENERAL SERVICE LESS THAN 50 KW</v>
      </c>
      <c r="B4" s="20" t="s">
        <v>33</v>
      </c>
      <c r="C4" s="20" t="s">
        <v>31</v>
      </c>
      <c r="D4" s="15">
        <v>2022</v>
      </c>
      <c r="E4" s="15">
        <v>750</v>
      </c>
      <c r="F4" s="18">
        <v>9.8000000000000004E-2</v>
      </c>
      <c r="G4" s="18">
        <v>0.115</v>
      </c>
      <c r="H4" s="17">
        <v>18.02</v>
      </c>
      <c r="I4" s="16">
        <v>1.61E-2</v>
      </c>
      <c r="J4" s="16">
        <v>-2.0999999999999999E-3</v>
      </c>
      <c r="K4" s="16">
        <v>8.2000000000000007E-3</v>
      </c>
      <c r="L4" s="16">
        <v>5.8999999999999999E-3</v>
      </c>
      <c r="M4" s="16">
        <v>3.3999999999999998E-3</v>
      </c>
      <c r="N4" s="19">
        <v>5.0000000000000001E-4</v>
      </c>
      <c r="O4" s="17">
        <v>0.25</v>
      </c>
      <c r="P4" s="16">
        <v>1.026</v>
      </c>
      <c r="Q4" s="17">
        <v>0.13</v>
      </c>
      <c r="R4" s="17">
        <v>0.64</v>
      </c>
      <c r="S4" s="17">
        <v>0.18</v>
      </c>
      <c r="T4" s="17">
        <v>0.18</v>
      </c>
      <c r="U4" s="18">
        <v>8.2000000000000003E-2</v>
      </c>
      <c r="V4" s="18">
        <v>0.113</v>
      </c>
      <c r="W4" s="18">
        <v>0.17</v>
      </c>
      <c r="X4" s="16">
        <v>6.8779999999999994E-2</v>
      </c>
      <c r="Y4" s="18">
        <v>0.17</v>
      </c>
      <c r="Z4" s="17">
        <v>-7.0000000000000007E-2</v>
      </c>
      <c r="AA4" s="16">
        <v>1.5100000000000001E-2</v>
      </c>
      <c r="AB4" s="16">
        <v>1E-3</v>
      </c>
      <c r="AC4" s="15">
        <v>0</v>
      </c>
      <c r="AD4" s="1"/>
      <c r="AE4" s="23">
        <v>38.08</v>
      </c>
      <c r="AG4" s="25">
        <f t="shared" si="1"/>
        <v>18.09</v>
      </c>
      <c r="AH4" s="26">
        <f t="shared" si="2"/>
        <v>1.5100000000000001E-2</v>
      </c>
    </row>
    <row r="5" spans="1:34" ht="21" x14ac:dyDescent="0.35">
      <c r="A5" t="str">
        <f t="shared" si="0"/>
        <v>Alectra Utilities Corporation-Horizon Utilities Rate ZoneGENERAL SERVICE LESS THAN 50 KW</v>
      </c>
      <c r="B5" s="20" t="s">
        <v>34</v>
      </c>
      <c r="C5" s="20" t="s">
        <v>31</v>
      </c>
      <c r="D5" s="15">
        <v>2022</v>
      </c>
      <c r="E5" s="15">
        <v>750</v>
      </c>
      <c r="F5" s="18">
        <v>9.8000000000000004E-2</v>
      </c>
      <c r="G5" s="18">
        <v>0.115</v>
      </c>
      <c r="H5" s="17">
        <v>45.57</v>
      </c>
      <c r="I5" s="16">
        <v>1.176E-2</v>
      </c>
      <c r="J5" s="16">
        <v>-3.0000000000000001E-3</v>
      </c>
      <c r="K5" s="16">
        <v>8.3999999999999995E-3</v>
      </c>
      <c r="L5" s="16">
        <v>6.3E-3</v>
      </c>
      <c r="M5" s="16">
        <v>3.3999999999999998E-3</v>
      </c>
      <c r="N5" s="19">
        <v>5.0000000000000001E-4</v>
      </c>
      <c r="O5" s="17">
        <v>0.25</v>
      </c>
      <c r="P5" s="16">
        <v>1.0379</v>
      </c>
      <c r="Q5" s="17">
        <v>0.13</v>
      </c>
      <c r="R5" s="17">
        <v>0.64</v>
      </c>
      <c r="S5" s="17">
        <v>0.18</v>
      </c>
      <c r="T5" s="17">
        <v>0.18</v>
      </c>
      <c r="U5" s="18">
        <v>8.2000000000000003E-2</v>
      </c>
      <c r="V5" s="18">
        <v>0.113</v>
      </c>
      <c r="W5" s="18">
        <v>0.17</v>
      </c>
      <c r="X5" s="16">
        <v>6.8779999999999994E-2</v>
      </c>
      <c r="Y5" s="18">
        <v>0.17</v>
      </c>
      <c r="Z5" s="17">
        <v>0.43</v>
      </c>
      <c r="AA5" s="16">
        <v>1.1599999999999999E-2</v>
      </c>
      <c r="AB5" s="16">
        <v>1.6000000000000001E-4</v>
      </c>
      <c r="AC5" s="15">
        <v>0</v>
      </c>
      <c r="AD5" s="1"/>
      <c r="AE5" s="23">
        <v>38.08</v>
      </c>
      <c r="AG5" s="25">
        <f t="shared" si="1"/>
        <v>45.14</v>
      </c>
      <c r="AH5" s="26">
        <f t="shared" si="2"/>
        <v>1.1599999999999999E-2</v>
      </c>
    </row>
    <row r="6" spans="1:34" ht="21" x14ac:dyDescent="0.35">
      <c r="A6" t="str">
        <f t="shared" si="0"/>
        <v>Alectra Utilities Corporation-PowerStream Rate ZoneGENERAL SERVICE LESS THAN 50 KW</v>
      </c>
      <c r="B6" s="20" t="s">
        <v>35</v>
      </c>
      <c r="C6" s="20" t="s">
        <v>31</v>
      </c>
      <c r="D6" s="15">
        <v>2022</v>
      </c>
      <c r="E6" s="15">
        <v>750</v>
      </c>
      <c r="F6" s="18">
        <v>9.8000000000000004E-2</v>
      </c>
      <c r="G6" s="18">
        <v>0.115</v>
      </c>
      <c r="H6" s="17">
        <v>32.1</v>
      </c>
      <c r="I6" s="16">
        <v>2.1399999999999999E-2</v>
      </c>
      <c r="J6" s="16">
        <v>2.0000000000000001E-4</v>
      </c>
      <c r="K6" s="16">
        <v>8.5000000000000006E-3</v>
      </c>
      <c r="L6" s="16">
        <v>3.3E-3</v>
      </c>
      <c r="M6" s="16">
        <v>3.3999999999999998E-3</v>
      </c>
      <c r="N6" s="19">
        <v>5.0000000000000001E-4</v>
      </c>
      <c r="O6" s="17">
        <v>0.25</v>
      </c>
      <c r="P6" s="16">
        <v>1.0368999999999999</v>
      </c>
      <c r="Q6" s="17">
        <v>0.13</v>
      </c>
      <c r="R6" s="17">
        <v>0.64</v>
      </c>
      <c r="S6" s="17">
        <v>0.18</v>
      </c>
      <c r="T6" s="17">
        <v>0.18</v>
      </c>
      <c r="U6" s="18">
        <v>8.2000000000000003E-2</v>
      </c>
      <c r="V6" s="18">
        <v>0.113</v>
      </c>
      <c r="W6" s="18">
        <v>0.17</v>
      </c>
      <c r="X6" s="16">
        <v>6.8779999999999994E-2</v>
      </c>
      <c r="Y6" s="18">
        <v>0.17</v>
      </c>
      <c r="Z6" s="17">
        <v>0.77</v>
      </c>
      <c r="AA6" s="16">
        <v>0.02</v>
      </c>
      <c r="AB6" s="16">
        <v>1.4E-3</v>
      </c>
      <c r="AC6" s="15">
        <v>0</v>
      </c>
      <c r="AD6" s="1"/>
      <c r="AE6" s="23">
        <v>38.08</v>
      </c>
      <c r="AG6" s="25">
        <f t="shared" si="1"/>
        <v>31.330000000000002</v>
      </c>
      <c r="AH6" s="26">
        <f t="shared" si="2"/>
        <v>0.02</v>
      </c>
    </row>
    <row r="7" spans="1:34" ht="21" x14ac:dyDescent="0.35">
      <c r="A7" t="str">
        <f t="shared" si="0"/>
        <v>Algoma Power Inc.GENERAL SERVICE LESS THAN 50 KW</v>
      </c>
      <c r="B7" s="20" t="s">
        <v>97</v>
      </c>
      <c r="C7" s="20" t="s">
        <v>31</v>
      </c>
      <c r="D7" s="15">
        <v>2022</v>
      </c>
      <c r="E7" s="15">
        <v>600</v>
      </c>
      <c r="F7" s="18">
        <v>9.8000000000000004E-2</v>
      </c>
      <c r="G7" s="18">
        <v>0.115</v>
      </c>
      <c r="H7" s="17">
        <f>27.01+0.43</f>
        <v>27.44</v>
      </c>
      <c r="I7" s="16">
        <f>0.038+0.0008</f>
        <v>3.8800000000000001E-2</v>
      </c>
      <c r="J7" s="16">
        <v>1.78E-2</v>
      </c>
      <c r="K7" s="16">
        <v>9.1999999999999998E-3</v>
      </c>
      <c r="L7" s="16">
        <v>6.7000000000000002E-3</v>
      </c>
      <c r="M7" s="16">
        <v>3.3999999999999998E-3</v>
      </c>
      <c r="N7" s="19">
        <v>5.0000000000000001E-4</v>
      </c>
      <c r="O7" s="17">
        <v>0.25</v>
      </c>
      <c r="P7" s="16">
        <v>1.0829</v>
      </c>
      <c r="Q7" s="17">
        <v>0.13</v>
      </c>
      <c r="R7" s="17">
        <v>0.64</v>
      </c>
      <c r="S7" s="17">
        <v>0.18</v>
      </c>
      <c r="T7" s="17">
        <v>0.18</v>
      </c>
      <c r="U7" s="18">
        <v>8.2000000000000003E-2</v>
      </c>
      <c r="V7" s="18">
        <v>0.113</v>
      </c>
      <c r="W7" s="18">
        <v>0.17</v>
      </c>
      <c r="X7" s="16">
        <v>6.8779999999999994E-2</v>
      </c>
      <c r="Y7" s="18">
        <v>0.17</v>
      </c>
      <c r="Z7" s="17">
        <v>0.43</v>
      </c>
      <c r="AA7" s="16">
        <v>3.7999999999999999E-2</v>
      </c>
      <c r="AB7" s="16">
        <v>8.0000000000000004E-4</v>
      </c>
      <c r="AC7" s="15">
        <v>0</v>
      </c>
      <c r="AD7" s="1"/>
      <c r="AE7" s="14">
        <v>38.08</v>
      </c>
      <c r="AG7" s="25">
        <f t="shared" si="1"/>
        <v>27.01</v>
      </c>
      <c r="AH7" s="26">
        <f t="shared" si="2"/>
        <v>3.7999999999999999E-2</v>
      </c>
    </row>
    <row r="8" spans="1:34" ht="21" x14ac:dyDescent="0.35">
      <c r="A8" t="str">
        <f t="shared" si="0"/>
        <v>Atikokan Hydro Inc.GENERAL SERVICE LESS THAN 50 KW</v>
      </c>
      <c r="B8" s="20" t="s">
        <v>36</v>
      </c>
      <c r="C8" s="20" t="s">
        <v>31</v>
      </c>
      <c r="D8" s="15">
        <v>2022</v>
      </c>
      <c r="E8" s="15">
        <v>750</v>
      </c>
      <c r="F8" s="18">
        <v>9.8000000000000004E-2</v>
      </c>
      <c r="G8" s="18">
        <v>0.115</v>
      </c>
      <c r="H8" s="17">
        <v>83.27</v>
      </c>
      <c r="I8" s="16">
        <v>4.4999999999999997E-3</v>
      </c>
      <c r="J8" s="1"/>
      <c r="K8" s="16">
        <v>6.7999999999999996E-3</v>
      </c>
      <c r="L8" s="16">
        <v>4.3E-3</v>
      </c>
      <c r="M8" s="16">
        <v>3.3999999999999998E-3</v>
      </c>
      <c r="N8" s="19">
        <v>5.0000000000000001E-4</v>
      </c>
      <c r="O8" s="17">
        <v>0.25</v>
      </c>
      <c r="P8" s="16">
        <v>1.0945</v>
      </c>
      <c r="Q8" s="17">
        <v>0.13</v>
      </c>
      <c r="R8" s="17">
        <v>0.64</v>
      </c>
      <c r="S8" s="17">
        <v>0.18</v>
      </c>
      <c r="T8" s="17">
        <v>0.18</v>
      </c>
      <c r="U8" s="18">
        <v>8.2000000000000003E-2</v>
      </c>
      <c r="V8" s="18">
        <v>0.113</v>
      </c>
      <c r="W8" s="18">
        <v>0.17</v>
      </c>
      <c r="X8" s="16">
        <v>6.8779999999999994E-2</v>
      </c>
      <c r="Y8" s="18">
        <v>0.17</v>
      </c>
      <c r="Z8" s="17">
        <v>0.43</v>
      </c>
      <c r="AA8" s="16">
        <v>5.0000000000000001E-3</v>
      </c>
      <c r="AB8" s="16">
        <v>-5.0000000000000001E-4</v>
      </c>
      <c r="AC8" s="15">
        <v>0</v>
      </c>
      <c r="AD8" s="1"/>
      <c r="AE8" s="23">
        <v>38.08</v>
      </c>
      <c r="AG8" s="25">
        <f t="shared" si="1"/>
        <v>82.839999999999989</v>
      </c>
      <c r="AH8" s="26">
        <f t="shared" si="2"/>
        <v>5.0000000000000001E-3</v>
      </c>
    </row>
    <row r="9" spans="1:34" ht="21" x14ac:dyDescent="0.35">
      <c r="A9" t="str">
        <f t="shared" si="0"/>
        <v>Bluewater Power Distribution CorporationGENERAL SERVICE LESS THAN 50 KW</v>
      </c>
      <c r="B9" s="20" t="s">
        <v>37</v>
      </c>
      <c r="C9" s="20" t="s">
        <v>31</v>
      </c>
      <c r="D9" s="15">
        <v>2022</v>
      </c>
      <c r="E9" s="15">
        <v>750</v>
      </c>
      <c r="F9" s="18">
        <v>9.8000000000000004E-2</v>
      </c>
      <c r="G9" s="18">
        <v>0.115</v>
      </c>
      <c r="H9" s="17">
        <v>31.03</v>
      </c>
      <c r="I9" s="16">
        <v>2.1499999999999998E-2</v>
      </c>
      <c r="J9" s="16">
        <v>4.4000000000000003E-3</v>
      </c>
      <c r="K9" s="16">
        <v>8.6E-3</v>
      </c>
      <c r="L9" s="16">
        <v>6.4999999999999997E-3</v>
      </c>
      <c r="M9" s="16">
        <v>3.3999999999999998E-3</v>
      </c>
      <c r="N9" s="19">
        <v>5.0000000000000001E-4</v>
      </c>
      <c r="O9" s="17">
        <v>0.25</v>
      </c>
      <c r="P9" s="16">
        <v>1.0421</v>
      </c>
      <c r="Q9" s="17">
        <v>0.13</v>
      </c>
      <c r="R9" s="17">
        <v>0.64</v>
      </c>
      <c r="S9" s="17">
        <v>0.18</v>
      </c>
      <c r="T9" s="17">
        <v>0.18</v>
      </c>
      <c r="U9" s="18">
        <v>8.2000000000000003E-2</v>
      </c>
      <c r="V9" s="18">
        <v>0.113</v>
      </c>
      <c r="W9" s="18">
        <v>0.17</v>
      </c>
      <c r="X9" s="16">
        <v>6.8779999999999994E-2</v>
      </c>
      <c r="Y9" s="18">
        <v>0.17</v>
      </c>
      <c r="Z9" s="17">
        <v>0.43</v>
      </c>
      <c r="AA9" s="16">
        <v>2.1299999999999999E-2</v>
      </c>
      <c r="AB9" s="16">
        <v>2.0000000000000001E-4</v>
      </c>
      <c r="AC9" s="15">
        <v>0</v>
      </c>
      <c r="AD9" s="1"/>
      <c r="AE9" s="23">
        <v>38.08</v>
      </c>
      <c r="AG9" s="25">
        <f t="shared" si="1"/>
        <v>30.6</v>
      </c>
      <c r="AH9" s="26">
        <f t="shared" si="2"/>
        <v>2.1299999999999999E-2</v>
      </c>
    </row>
    <row r="10" spans="1:34" ht="21" x14ac:dyDescent="0.35">
      <c r="A10" t="str">
        <f t="shared" si="0"/>
        <v>GrandBridge Energy Inc.-Brantford Power Rate ZoneGENERAL SERVICE LESS THAN 50 KW</v>
      </c>
      <c r="B10" s="20" t="s">
        <v>262</v>
      </c>
      <c r="C10" s="20" t="s">
        <v>31</v>
      </c>
      <c r="D10" s="15">
        <v>2022</v>
      </c>
      <c r="E10" s="15">
        <v>750</v>
      </c>
      <c r="F10" s="18">
        <v>9.8000000000000004E-2</v>
      </c>
      <c r="G10" s="18">
        <v>0.115</v>
      </c>
      <c r="H10" s="17">
        <v>32.31</v>
      </c>
      <c r="I10" s="16">
        <v>1.2699999999999999E-2</v>
      </c>
      <c r="J10" s="16">
        <v>1E-4</v>
      </c>
      <c r="K10" s="16">
        <v>9.1999999999999998E-3</v>
      </c>
      <c r="L10" s="16">
        <v>5.5999999999999999E-3</v>
      </c>
      <c r="M10" s="16">
        <v>3.3999999999999998E-3</v>
      </c>
      <c r="N10" s="19">
        <v>5.0000000000000001E-4</v>
      </c>
      <c r="O10" s="17">
        <v>0.25</v>
      </c>
      <c r="P10" s="16">
        <v>1.0289999999999999</v>
      </c>
      <c r="Q10" s="17">
        <v>0.13</v>
      </c>
      <c r="R10" s="17">
        <v>0.64</v>
      </c>
      <c r="S10" s="17">
        <v>0.18</v>
      </c>
      <c r="T10" s="17">
        <v>0.18</v>
      </c>
      <c r="U10" s="18">
        <v>8.2000000000000003E-2</v>
      </c>
      <c r="V10" s="18">
        <v>0.113</v>
      </c>
      <c r="W10" s="18">
        <v>0.17</v>
      </c>
      <c r="X10" s="16">
        <v>6.8779999999999994E-2</v>
      </c>
      <c r="Y10" s="18">
        <v>0.17</v>
      </c>
      <c r="Z10" s="17">
        <v>0.43</v>
      </c>
      <c r="AA10" s="16">
        <v>1.15E-2</v>
      </c>
      <c r="AB10" s="16">
        <v>1.1999999999999999E-3</v>
      </c>
      <c r="AC10" s="15">
        <v>0</v>
      </c>
      <c r="AD10" s="1"/>
      <c r="AE10" s="23">
        <v>38.08</v>
      </c>
      <c r="AG10" s="25">
        <f t="shared" si="1"/>
        <v>31.880000000000003</v>
      </c>
      <c r="AH10" s="26">
        <f t="shared" si="2"/>
        <v>1.15E-2</v>
      </c>
    </row>
    <row r="11" spans="1:34" ht="21" x14ac:dyDescent="0.35">
      <c r="A11" t="str">
        <f t="shared" si="0"/>
        <v>Burlington Hydro Inc.GENERAL SERVICE LESS THAN 50 KW</v>
      </c>
      <c r="B11" s="20" t="s">
        <v>39</v>
      </c>
      <c r="C11" s="20" t="s">
        <v>31</v>
      </c>
      <c r="D11" s="15">
        <v>2022</v>
      </c>
      <c r="E11" s="15">
        <v>750</v>
      </c>
      <c r="F11" s="18">
        <v>9.8000000000000004E-2</v>
      </c>
      <c r="G11" s="18">
        <v>0.115</v>
      </c>
      <c r="H11" s="17">
        <v>26.55</v>
      </c>
      <c r="I11" s="16">
        <v>1.9E-2</v>
      </c>
      <c r="J11" s="16">
        <v>3.3999999999999998E-3</v>
      </c>
      <c r="K11" s="16">
        <v>9.5999999999999992E-3</v>
      </c>
      <c r="L11" s="16">
        <v>7.1000000000000004E-3</v>
      </c>
      <c r="M11" s="16">
        <v>3.3999999999999998E-3</v>
      </c>
      <c r="N11" s="19">
        <v>5.0000000000000001E-4</v>
      </c>
      <c r="O11" s="17">
        <v>0.25</v>
      </c>
      <c r="P11" s="16">
        <v>1.0382</v>
      </c>
      <c r="Q11" s="17">
        <v>0.13</v>
      </c>
      <c r="R11" s="17">
        <v>0.64</v>
      </c>
      <c r="S11" s="17">
        <v>0.18</v>
      </c>
      <c r="T11" s="17">
        <v>0.18</v>
      </c>
      <c r="U11" s="18">
        <v>8.2000000000000003E-2</v>
      </c>
      <c r="V11" s="18">
        <v>0.113</v>
      </c>
      <c r="W11" s="18">
        <v>0.17</v>
      </c>
      <c r="X11" s="16">
        <v>6.8779999999999994E-2</v>
      </c>
      <c r="Y11" s="18">
        <v>0.17</v>
      </c>
      <c r="Z11" s="17">
        <v>0.43</v>
      </c>
      <c r="AA11" s="16">
        <v>1.7299999999999999E-2</v>
      </c>
      <c r="AB11" s="16">
        <v>1.6999999999999999E-3</v>
      </c>
      <c r="AC11" s="15">
        <v>0</v>
      </c>
      <c r="AD11" s="1"/>
      <c r="AE11" s="23">
        <v>38.08</v>
      </c>
      <c r="AG11" s="25">
        <f t="shared" si="1"/>
        <v>26.12</v>
      </c>
      <c r="AH11" s="26">
        <f t="shared" si="2"/>
        <v>1.7299999999999999E-2</v>
      </c>
    </row>
    <row r="12" spans="1:34" ht="21" x14ac:dyDescent="0.35">
      <c r="A12" t="str">
        <f t="shared" si="0"/>
        <v>Canadian Niagara Power Inc.GENERAL SERVICE LESS THAN 50 KW</v>
      </c>
      <c r="B12" s="20" t="s">
        <v>40</v>
      </c>
      <c r="C12" s="20" t="s">
        <v>31</v>
      </c>
      <c r="D12" s="15">
        <v>2022</v>
      </c>
      <c r="E12" s="15">
        <v>750</v>
      </c>
      <c r="F12" s="18">
        <v>9.8000000000000004E-2</v>
      </c>
      <c r="G12" s="18">
        <v>0.115</v>
      </c>
      <c r="H12" s="17">
        <v>34.270000000000003</v>
      </c>
      <c r="I12" s="16">
        <v>2.3099999999999999E-2</v>
      </c>
      <c r="J12" s="16">
        <v>-1E-4</v>
      </c>
      <c r="K12" s="16">
        <v>8.0000000000000002E-3</v>
      </c>
      <c r="L12" s="16">
        <v>6.1999999999999998E-3</v>
      </c>
      <c r="M12" s="16">
        <v>3.3999999999999998E-3</v>
      </c>
      <c r="N12" s="19">
        <v>5.0000000000000001E-4</v>
      </c>
      <c r="O12" s="17">
        <v>0.25</v>
      </c>
      <c r="P12" s="16">
        <v>1.0524</v>
      </c>
      <c r="Q12" s="17">
        <v>0.13</v>
      </c>
      <c r="R12" s="17">
        <v>0.64</v>
      </c>
      <c r="S12" s="17">
        <v>0.18</v>
      </c>
      <c r="T12" s="17">
        <v>0.18</v>
      </c>
      <c r="U12" s="18">
        <v>8.2000000000000003E-2</v>
      </c>
      <c r="V12" s="18">
        <v>0.113</v>
      </c>
      <c r="W12" s="18">
        <v>0.17</v>
      </c>
      <c r="X12" s="16">
        <v>6.8779999999999994E-2</v>
      </c>
      <c r="Y12" s="18">
        <v>0.17</v>
      </c>
      <c r="Z12" s="17">
        <v>0.43</v>
      </c>
      <c r="AA12" s="16">
        <v>2.75E-2</v>
      </c>
      <c r="AB12" s="16">
        <v>-4.4000000000000003E-3</v>
      </c>
      <c r="AC12" s="15">
        <v>0</v>
      </c>
      <c r="AD12" s="1"/>
      <c r="AE12" s="23">
        <v>38.08</v>
      </c>
      <c r="AG12" s="25">
        <f t="shared" si="1"/>
        <v>33.840000000000003</v>
      </c>
      <c r="AH12" s="26">
        <f t="shared" si="2"/>
        <v>2.75E-2</v>
      </c>
    </row>
    <row r="13" spans="1:34" ht="21" x14ac:dyDescent="0.35">
      <c r="A13" t="str">
        <f t="shared" si="0"/>
        <v>Centre Wellington Hydro Ltd.GENERAL SERVICE LESS THAN 50 KW</v>
      </c>
      <c r="B13" s="20" t="s">
        <v>41</v>
      </c>
      <c r="C13" s="20" t="s">
        <v>31</v>
      </c>
      <c r="D13" s="15">
        <v>2022</v>
      </c>
      <c r="E13" s="15">
        <v>750</v>
      </c>
      <c r="F13" s="18">
        <v>9.8000000000000004E-2</v>
      </c>
      <c r="G13" s="18">
        <v>0.115</v>
      </c>
      <c r="H13" s="17">
        <v>22.96</v>
      </c>
      <c r="I13" s="16">
        <v>2.63E-2</v>
      </c>
      <c r="J13" s="16">
        <v>2.2000000000000001E-3</v>
      </c>
      <c r="K13" s="16">
        <v>6.4000000000000003E-3</v>
      </c>
      <c r="L13" s="16">
        <v>5.1999999999999998E-3</v>
      </c>
      <c r="M13" s="16">
        <v>3.3999999999999998E-3</v>
      </c>
      <c r="N13" s="19">
        <v>5.0000000000000001E-4</v>
      </c>
      <c r="O13" s="17">
        <v>0.25</v>
      </c>
      <c r="P13" s="16">
        <v>1.0452999999999999</v>
      </c>
      <c r="Q13" s="17">
        <v>0.13</v>
      </c>
      <c r="R13" s="17">
        <v>0.64</v>
      </c>
      <c r="S13" s="17">
        <v>0.18</v>
      </c>
      <c r="T13" s="17">
        <v>0.18</v>
      </c>
      <c r="U13" s="18">
        <v>8.2000000000000003E-2</v>
      </c>
      <c r="V13" s="18">
        <v>0.113</v>
      </c>
      <c r="W13" s="18">
        <v>0.17</v>
      </c>
      <c r="X13" s="16">
        <v>6.8779999999999994E-2</v>
      </c>
      <c r="Y13" s="18">
        <v>0.17</v>
      </c>
      <c r="Z13" s="17">
        <v>0.43</v>
      </c>
      <c r="AA13" s="16">
        <v>2.35E-2</v>
      </c>
      <c r="AB13" s="16">
        <v>2.8E-3</v>
      </c>
      <c r="AC13" s="15">
        <v>0</v>
      </c>
      <c r="AD13" s="1"/>
      <c r="AE13" s="23">
        <v>38.08</v>
      </c>
      <c r="AG13" s="25">
        <f t="shared" si="1"/>
        <v>22.53</v>
      </c>
      <c r="AH13" s="26">
        <f t="shared" si="2"/>
        <v>2.35E-2</v>
      </c>
    </row>
    <row r="14" spans="1:34" ht="21" x14ac:dyDescent="0.35">
      <c r="A14" t="str">
        <f t="shared" si="0"/>
        <v>Chapleau Public Utilities CorporationGENERAL SERVICE LESS THAN 50 KW</v>
      </c>
      <c r="B14" s="20" t="s">
        <v>42</v>
      </c>
      <c r="C14" s="20" t="s">
        <v>31</v>
      </c>
      <c r="D14" s="15">
        <v>2022</v>
      </c>
      <c r="E14" s="15">
        <v>750</v>
      </c>
      <c r="F14" s="18">
        <v>9.8000000000000004E-2</v>
      </c>
      <c r="G14" s="18">
        <v>0.115</v>
      </c>
      <c r="H14" s="17">
        <v>37.83</v>
      </c>
      <c r="I14" s="16">
        <v>3.04E-2</v>
      </c>
      <c r="J14" s="16">
        <v>4.7999999999999996E-3</v>
      </c>
      <c r="K14" s="16">
        <v>8.0999999999999996E-3</v>
      </c>
      <c r="L14" s="16">
        <v>1.6000000000000001E-3</v>
      </c>
      <c r="M14" s="16">
        <v>3.3999999999999998E-3</v>
      </c>
      <c r="N14" s="19">
        <v>5.0000000000000001E-4</v>
      </c>
      <c r="O14" s="17">
        <v>0.25</v>
      </c>
      <c r="P14" s="16">
        <v>1.0705</v>
      </c>
      <c r="Q14" s="17">
        <v>0.13</v>
      </c>
      <c r="R14" s="17">
        <v>0.64</v>
      </c>
      <c r="S14" s="17">
        <v>0.18</v>
      </c>
      <c r="T14" s="17">
        <v>0.18</v>
      </c>
      <c r="U14" s="18">
        <v>8.2000000000000003E-2</v>
      </c>
      <c r="V14" s="18">
        <v>0.113</v>
      </c>
      <c r="W14" s="18">
        <v>0.17</v>
      </c>
      <c r="X14" s="16">
        <v>6.8779999999999994E-2</v>
      </c>
      <c r="Y14" s="18">
        <v>0.17</v>
      </c>
      <c r="Z14" s="17">
        <v>0.43</v>
      </c>
      <c r="AA14" s="16">
        <v>2.81E-2</v>
      </c>
      <c r="AB14" s="16">
        <v>2.3E-3</v>
      </c>
      <c r="AC14" s="15">
        <v>0</v>
      </c>
      <c r="AD14" s="1"/>
      <c r="AE14" s="23">
        <v>38.08</v>
      </c>
      <c r="AG14" s="25">
        <f t="shared" si="1"/>
        <v>37.4</v>
      </c>
      <c r="AH14" s="26">
        <f t="shared" si="2"/>
        <v>2.81E-2</v>
      </c>
    </row>
    <row r="15" spans="1:34" ht="21" x14ac:dyDescent="0.35">
      <c r="A15" t="str">
        <f t="shared" si="0"/>
        <v>Cooperative Hydro Embrun Inc.GENERAL SERVICE LESS THAN 50 KW</v>
      </c>
      <c r="B15" s="20" t="s">
        <v>43</v>
      </c>
      <c r="C15" s="20" t="s">
        <v>31</v>
      </c>
      <c r="D15" s="15">
        <v>2022</v>
      </c>
      <c r="E15" s="15">
        <v>750</v>
      </c>
      <c r="F15" s="18">
        <v>9.8000000000000004E-2</v>
      </c>
      <c r="G15" s="18">
        <v>0.115</v>
      </c>
      <c r="H15" s="17">
        <v>22.77</v>
      </c>
      <c r="I15" s="16">
        <v>0.02</v>
      </c>
      <c r="J15" s="16">
        <v>5.7000000000000002E-3</v>
      </c>
      <c r="K15" s="16">
        <v>7.0000000000000001E-3</v>
      </c>
      <c r="L15" s="16">
        <v>5.5999999999999999E-3</v>
      </c>
      <c r="M15" s="16">
        <v>3.3999999999999998E-3</v>
      </c>
      <c r="N15" s="19">
        <v>5.0000000000000001E-4</v>
      </c>
      <c r="O15" s="17">
        <v>0.25</v>
      </c>
      <c r="P15" s="16">
        <v>1.0749</v>
      </c>
      <c r="Q15" s="17">
        <v>0.13</v>
      </c>
      <c r="R15" s="17">
        <v>0.64</v>
      </c>
      <c r="S15" s="17">
        <v>0.18</v>
      </c>
      <c r="T15" s="17">
        <v>0.18</v>
      </c>
      <c r="U15" s="18">
        <v>8.2000000000000003E-2</v>
      </c>
      <c r="V15" s="18">
        <v>0.113</v>
      </c>
      <c r="W15" s="18">
        <v>0.17</v>
      </c>
      <c r="X15" s="16">
        <v>6.8779999999999994E-2</v>
      </c>
      <c r="Y15" s="18">
        <v>0.17</v>
      </c>
      <c r="Z15" s="17">
        <v>0.43</v>
      </c>
      <c r="AA15" s="16">
        <v>1.8700000000000001E-2</v>
      </c>
      <c r="AB15" s="16">
        <v>1.2999999999999999E-3</v>
      </c>
      <c r="AC15" s="15">
        <v>0</v>
      </c>
      <c r="AD15" s="1"/>
      <c r="AE15" s="23">
        <v>38.08</v>
      </c>
      <c r="AG15" s="25">
        <f t="shared" si="1"/>
        <v>22.34</v>
      </c>
      <c r="AH15" s="26">
        <f t="shared" si="2"/>
        <v>1.8700000000000001E-2</v>
      </c>
    </row>
    <row r="16" spans="1:34" ht="21" x14ac:dyDescent="0.35">
      <c r="A16" t="str">
        <f t="shared" si="0"/>
        <v>E.L.K. Energy Inc.GENERAL SERVICE LESS THAN 50 KW</v>
      </c>
      <c r="B16" s="20" t="s">
        <v>44</v>
      </c>
      <c r="C16" s="20" t="s">
        <v>31</v>
      </c>
      <c r="D16" s="15">
        <v>2022</v>
      </c>
      <c r="E16" s="15">
        <v>750</v>
      </c>
      <c r="F16" s="18">
        <v>9.8000000000000004E-2</v>
      </c>
      <c r="G16" s="18">
        <v>0.115</v>
      </c>
      <c r="H16" s="17">
        <v>18.420000000000002</v>
      </c>
      <c r="I16" s="16">
        <v>8.3000000000000001E-3</v>
      </c>
      <c r="J16" s="16">
        <v>-5.3E-3</v>
      </c>
      <c r="K16" s="16">
        <v>8.8000000000000005E-3</v>
      </c>
      <c r="L16" s="16">
        <v>5.7999999999999996E-3</v>
      </c>
      <c r="M16" s="16">
        <v>3.3999999999999998E-3</v>
      </c>
      <c r="N16" s="19">
        <v>5.0000000000000001E-4</v>
      </c>
      <c r="O16" s="17">
        <v>0.25</v>
      </c>
      <c r="P16" s="16">
        <v>1.0417000000000001</v>
      </c>
      <c r="Q16" s="17">
        <v>0.13</v>
      </c>
      <c r="R16" s="17">
        <v>0.64</v>
      </c>
      <c r="S16" s="17">
        <v>0.18</v>
      </c>
      <c r="T16" s="17">
        <v>0.18</v>
      </c>
      <c r="U16" s="18">
        <v>8.2000000000000003E-2</v>
      </c>
      <c r="V16" s="18">
        <v>0.113</v>
      </c>
      <c r="W16" s="18">
        <v>0.17</v>
      </c>
      <c r="X16" s="16">
        <v>6.8779999999999994E-2</v>
      </c>
      <c r="Y16" s="18">
        <v>0.17</v>
      </c>
      <c r="Z16" s="17">
        <v>0.65</v>
      </c>
      <c r="AA16" s="16">
        <v>6.1000000000000004E-3</v>
      </c>
      <c r="AB16" s="16">
        <v>2.2000000000000001E-3</v>
      </c>
      <c r="AC16" s="15">
        <v>0</v>
      </c>
      <c r="AD16" s="1"/>
      <c r="AE16" s="23">
        <v>38.08</v>
      </c>
      <c r="AG16" s="25">
        <f t="shared" si="1"/>
        <v>17.770000000000003</v>
      </c>
      <c r="AH16" s="26">
        <f t="shared" si="2"/>
        <v>6.1000000000000004E-3</v>
      </c>
    </row>
    <row r="17" spans="1:34" ht="21" x14ac:dyDescent="0.35">
      <c r="A17" t="str">
        <f t="shared" si="0"/>
        <v>ENWIN Utilities Ltd.GENERAL SERVICE LESS THAN 50 KW</v>
      </c>
      <c r="B17" s="20" t="s">
        <v>45</v>
      </c>
      <c r="C17" s="20" t="s">
        <v>31</v>
      </c>
      <c r="D17" s="15">
        <v>2022</v>
      </c>
      <c r="E17" s="15">
        <v>750</v>
      </c>
      <c r="F17" s="18">
        <v>9.8000000000000004E-2</v>
      </c>
      <c r="G17" s="18">
        <v>0.115</v>
      </c>
      <c r="H17" s="17">
        <v>29.07</v>
      </c>
      <c r="I17" s="16">
        <v>1.49E-2</v>
      </c>
      <c r="J17" s="16">
        <v>-8.9999999999999998E-4</v>
      </c>
      <c r="K17" s="16">
        <v>9.7999999999999997E-3</v>
      </c>
      <c r="L17" s="16">
        <v>5.7000000000000002E-3</v>
      </c>
      <c r="M17" s="16">
        <v>3.3999999999999998E-3</v>
      </c>
      <c r="N17" s="19">
        <v>5.0000000000000001E-4</v>
      </c>
      <c r="O17" s="17">
        <v>0.25</v>
      </c>
      <c r="P17" s="16">
        <v>1.0310999999999999</v>
      </c>
      <c r="Q17" s="17">
        <v>0.13</v>
      </c>
      <c r="R17" s="17">
        <v>0.64</v>
      </c>
      <c r="S17" s="17">
        <v>0.18</v>
      </c>
      <c r="T17" s="17">
        <v>0.18</v>
      </c>
      <c r="U17" s="18">
        <v>8.2000000000000003E-2</v>
      </c>
      <c r="V17" s="18">
        <v>0.113</v>
      </c>
      <c r="W17" s="18">
        <v>0.17</v>
      </c>
      <c r="X17" s="16">
        <v>6.8779999999999994E-2</v>
      </c>
      <c r="Y17" s="18">
        <v>0.17</v>
      </c>
      <c r="Z17" s="17">
        <v>0.43</v>
      </c>
      <c r="AA17" s="16">
        <v>1.7999999999999999E-2</v>
      </c>
      <c r="AB17" s="16">
        <v>-3.0999999999999999E-3</v>
      </c>
      <c r="AC17" s="15">
        <v>0</v>
      </c>
      <c r="AD17" s="1"/>
      <c r="AE17" s="23">
        <v>38.08</v>
      </c>
      <c r="AG17" s="25">
        <f t="shared" si="1"/>
        <v>28.64</v>
      </c>
      <c r="AH17" s="26">
        <f t="shared" si="2"/>
        <v>1.7999999999999999E-2</v>
      </c>
    </row>
    <row r="18" spans="1:34" ht="21" x14ac:dyDescent="0.35">
      <c r="A18" t="str">
        <f t="shared" si="0"/>
        <v>EPCOR Electricity Distribution Ontario Inc.GENERAL SERVICE LESS THAN 50 KW</v>
      </c>
      <c r="B18" s="20" t="s">
        <v>46</v>
      </c>
      <c r="C18" s="20" t="s">
        <v>31</v>
      </c>
      <c r="D18" s="15">
        <v>2022</v>
      </c>
      <c r="E18" s="15">
        <v>750</v>
      </c>
      <c r="F18" s="18">
        <v>9.8000000000000004E-2</v>
      </c>
      <c r="G18" s="18">
        <v>0.115</v>
      </c>
      <c r="H18" s="17">
        <v>23.5</v>
      </c>
      <c r="I18" s="16">
        <v>2.2599999999999999E-2</v>
      </c>
      <c r="J18" s="16">
        <v>1.5E-3</v>
      </c>
      <c r="K18" s="16">
        <v>8.3000000000000001E-3</v>
      </c>
      <c r="L18" s="16">
        <v>4.1999999999999997E-3</v>
      </c>
      <c r="M18" s="16">
        <v>3.3999999999999998E-3</v>
      </c>
      <c r="N18" s="19">
        <v>5.0000000000000001E-4</v>
      </c>
      <c r="O18" s="17">
        <v>0.25</v>
      </c>
      <c r="P18" s="16">
        <v>1.071</v>
      </c>
      <c r="Q18" s="17">
        <v>0.13</v>
      </c>
      <c r="R18" s="17">
        <v>0.64</v>
      </c>
      <c r="S18" s="17">
        <v>0.18</v>
      </c>
      <c r="T18" s="17">
        <v>0.18</v>
      </c>
      <c r="U18" s="18">
        <v>8.2000000000000003E-2</v>
      </c>
      <c r="V18" s="18">
        <v>0.113</v>
      </c>
      <c r="W18" s="18">
        <v>0.17</v>
      </c>
      <c r="X18" s="16">
        <v>6.8779999999999994E-2</v>
      </c>
      <c r="Y18" s="18">
        <v>0.17</v>
      </c>
      <c r="Z18" s="17">
        <v>0.43</v>
      </c>
      <c r="AA18" s="16">
        <v>1.5299999999999999E-2</v>
      </c>
      <c r="AB18" s="16">
        <v>7.3000000000000001E-3</v>
      </c>
      <c r="AC18" s="15">
        <v>0</v>
      </c>
      <c r="AD18" s="1"/>
      <c r="AE18" s="23">
        <v>38.08</v>
      </c>
      <c r="AG18" s="25">
        <f t="shared" si="1"/>
        <v>23.07</v>
      </c>
      <c r="AH18" s="26">
        <f t="shared" si="2"/>
        <v>1.5299999999999999E-2</v>
      </c>
    </row>
    <row r="19" spans="1:34" ht="21" x14ac:dyDescent="0.35">
      <c r="A19" t="str">
        <f t="shared" si="0"/>
        <v>ERTH Power Corporation-Goderich Rate ZoneGENERAL SERVICE LESS THAN 50 KW</v>
      </c>
      <c r="B19" s="20" t="s">
        <v>113</v>
      </c>
      <c r="C19" s="20" t="s">
        <v>31</v>
      </c>
      <c r="D19" s="15">
        <v>2022</v>
      </c>
      <c r="E19" s="15">
        <v>750</v>
      </c>
      <c r="F19" s="18">
        <v>9.8000000000000004E-2</v>
      </c>
      <c r="G19" s="18">
        <v>0.115</v>
      </c>
      <c r="H19" s="17">
        <v>35.1</v>
      </c>
      <c r="I19" s="16">
        <v>1.4E-2</v>
      </c>
      <c r="J19" s="16">
        <v>4.7999999999999996E-3</v>
      </c>
      <c r="K19" s="16">
        <v>7.6E-3</v>
      </c>
      <c r="L19" s="16">
        <v>6.1000000000000004E-3</v>
      </c>
      <c r="M19" s="16">
        <v>3.3999999999999998E-3</v>
      </c>
      <c r="N19" s="19">
        <v>5.0000000000000001E-4</v>
      </c>
      <c r="O19" s="17">
        <v>0.25</v>
      </c>
      <c r="P19" s="16">
        <v>1.0467</v>
      </c>
      <c r="Q19" s="17">
        <v>0.13</v>
      </c>
      <c r="R19" s="17">
        <v>0.64</v>
      </c>
      <c r="S19" s="17">
        <v>0.18</v>
      </c>
      <c r="T19" s="17">
        <v>0.18</v>
      </c>
      <c r="U19" s="18">
        <v>8.2000000000000003E-2</v>
      </c>
      <c r="V19" s="18">
        <v>0.113</v>
      </c>
      <c r="W19" s="18">
        <v>0.17</v>
      </c>
      <c r="X19" s="16">
        <v>6.8779999999999994E-2</v>
      </c>
      <c r="Y19" s="18">
        <v>0.17</v>
      </c>
      <c r="Z19" s="17">
        <v>0.55000000000000004</v>
      </c>
      <c r="AA19" s="16">
        <v>1.1900000000000001E-2</v>
      </c>
      <c r="AB19" s="16">
        <v>2.0999999999999999E-3</v>
      </c>
      <c r="AC19" s="15">
        <v>0</v>
      </c>
      <c r="AD19" s="1"/>
      <c r="AE19" s="23">
        <v>38.08</v>
      </c>
      <c r="AG19" s="25">
        <f t="shared" si="1"/>
        <v>34.550000000000004</v>
      </c>
      <c r="AH19" s="26">
        <f t="shared" si="2"/>
        <v>1.1900000000000001E-2</v>
      </c>
    </row>
    <row r="20" spans="1:34" ht="21" x14ac:dyDescent="0.35">
      <c r="A20" t="str">
        <f t="shared" si="0"/>
        <v>ERTH Power Corporation-Main Rate ZoneGENERAL SERVICE LESS THAN 50 KW</v>
      </c>
      <c r="B20" s="44" t="s">
        <v>119</v>
      </c>
      <c r="C20" s="44" t="s">
        <v>31</v>
      </c>
      <c r="D20" s="45">
        <v>2022</v>
      </c>
      <c r="E20" s="45">
        <v>750</v>
      </c>
      <c r="F20" s="46">
        <v>9.8000000000000004E-2</v>
      </c>
      <c r="G20" s="46">
        <v>0.115</v>
      </c>
      <c r="H20" s="47">
        <v>24.43</v>
      </c>
      <c r="I20" s="48">
        <v>1.83E-2</v>
      </c>
      <c r="J20" s="49"/>
      <c r="K20" s="48">
        <v>6.4999999999999997E-3</v>
      </c>
      <c r="L20" s="48">
        <v>5.1999999999999998E-3</v>
      </c>
      <c r="M20" s="48">
        <v>3.3999999999999998E-3</v>
      </c>
      <c r="N20" s="50">
        <v>5.0000000000000001E-4</v>
      </c>
      <c r="O20" s="47">
        <v>0.25</v>
      </c>
      <c r="P20" s="48">
        <v>1.0325</v>
      </c>
      <c r="Q20" s="47">
        <v>0.13</v>
      </c>
      <c r="R20" s="47">
        <v>0.64</v>
      </c>
      <c r="S20" s="47">
        <v>0.18</v>
      </c>
      <c r="T20" s="47">
        <v>0.18</v>
      </c>
      <c r="U20" s="46">
        <v>8.2000000000000003E-2</v>
      </c>
      <c r="V20" s="46">
        <v>0.113</v>
      </c>
      <c r="W20" s="46">
        <v>0.17</v>
      </c>
      <c r="X20" s="48">
        <v>6.8779999999999994E-2</v>
      </c>
      <c r="Y20" s="46">
        <v>0.17</v>
      </c>
      <c r="Z20" s="47">
        <v>0.43</v>
      </c>
      <c r="AA20" s="48">
        <v>1.52E-2</v>
      </c>
      <c r="AB20" s="48">
        <v>3.0999999999999999E-3</v>
      </c>
      <c r="AC20" s="45">
        <v>0</v>
      </c>
      <c r="AD20" s="49"/>
      <c r="AE20" s="51">
        <v>38.08</v>
      </c>
      <c r="AG20" s="25">
        <f t="shared" si="1"/>
        <v>24</v>
      </c>
      <c r="AH20" s="26">
        <f t="shared" si="2"/>
        <v>1.52E-2</v>
      </c>
    </row>
    <row r="21" spans="1:34" ht="21" x14ac:dyDescent="0.35">
      <c r="A21" t="str">
        <f t="shared" si="0"/>
        <v>Elexicon Energy Inc.-Veridian Rate ZoneGENERAL SERVICE LESS THAN 50 KW</v>
      </c>
      <c r="B21" s="20" t="s">
        <v>112</v>
      </c>
      <c r="C21" s="20" t="s">
        <v>31</v>
      </c>
      <c r="D21" s="15">
        <v>2022</v>
      </c>
      <c r="E21" s="15">
        <v>750</v>
      </c>
      <c r="F21" s="18">
        <v>9.8000000000000004E-2</v>
      </c>
      <c r="G21" s="18">
        <v>0.115</v>
      </c>
      <c r="H21" s="17">
        <v>19.98</v>
      </c>
      <c r="I21" s="16">
        <v>2.4E-2</v>
      </c>
      <c r="J21" s="16">
        <v>1.1999999999999999E-3</v>
      </c>
      <c r="K21" s="16">
        <v>7.4000000000000003E-3</v>
      </c>
      <c r="L21" s="16">
        <v>5.1999999999999998E-3</v>
      </c>
      <c r="M21" s="16">
        <v>3.3999999999999998E-3</v>
      </c>
      <c r="N21" s="19">
        <v>5.0000000000000001E-4</v>
      </c>
      <c r="O21" s="17">
        <v>0.25</v>
      </c>
      <c r="P21" s="16">
        <v>1.0482</v>
      </c>
      <c r="Q21" s="17">
        <v>0.13</v>
      </c>
      <c r="R21" s="17">
        <v>0.64</v>
      </c>
      <c r="S21" s="17">
        <v>0.18</v>
      </c>
      <c r="T21" s="17">
        <v>0.18</v>
      </c>
      <c r="U21" s="18">
        <v>8.2000000000000003E-2</v>
      </c>
      <c r="V21" s="18">
        <v>0.113</v>
      </c>
      <c r="W21" s="18">
        <v>0.17</v>
      </c>
      <c r="X21" s="16">
        <v>6.8779999999999994E-2</v>
      </c>
      <c r="Y21" s="18">
        <v>0.17</v>
      </c>
      <c r="Z21" s="17">
        <v>1.57</v>
      </c>
      <c r="AA21" s="16">
        <v>1.8499999999999999E-2</v>
      </c>
      <c r="AB21" s="16">
        <v>5.4999999999999997E-3</v>
      </c>
      <c r="AC21" s="15">
        <v>0</v>
      </c>
      <c r="AD21" s="1"/>
      <c r="AE21" s="23">
        <v>38.08</v>
      </c>
      <c r="AG21" s="25">
        <f t="shared" si="1"/>
        <v>18.41</v>
      </c>
      <c r="AH21" s="26">
        <f t="shared" si="2"/>
        <v>1.8499999999999999E-2</v>
      </c>
    </row>
    <row r="22" spans="1:34" ht="21" x14ac:dyDescent="0.35">
      <c r="A22" t="str">
        <f t="shared" si="0"/>
        <v>Elexicon Energy Inc.-Whitby Rate ZoneGENERAL SERVICE LESS THAN 50 KW</v>
      </c>
      <c r="B22" s="20" t="s">
        <v>118</v>
      </c>
      <c r="C22" s="20" t="s">
        <v>31</v>
      </c>
      <c r="D22" s="15">
        <v>2022</v>
      </c>
      <c r="E22" s="15">
        <v>750</v>
      </c>
      <c r="F22" s="18">
        <v>9.8000000000000004E-2</v>
      </c>
      <c r="G22" s="18">
        <v>0.115</v>
      </c>
      <c r="H22" s="17">
        <v>28.51</v>
      </c>
      <c r="I22" s="16">
        <v>2.2200000000000001E-2</v>
      </c>
      <c r="J22" s="1"/>
      <c r="K22" s="16">
        <v>8.6999999999999994E-3</v>
      </c>
      <c r="L22" s="16">
        <v>6.7999999999999996E-3</v>
      </c>
      <c r="M22" s="16">
        <v>3.3999999999999998E-3</v>
      </c>
      <c r="N22" s="19">
        <v>5.0000000000000001E-4</v>
      </c>
      <c r="O22" s="17">
        <v>0.25</v>
      </c>
      <c r="P22" s="16">
        <v>1.0454000000000001</v>
      </c>
      <c r="Q22" s="17">
        <v>0.13</v>
      </c>
      <c r="R22" s="17">
        <v>0.64</v>
      </c>
      <c r="S22" s="17">
        <v>0.18</v>
      </c>
      <c r="T22" s="17">
        <v>0.18</v>
      </c>
      <c r="U22" s="18">
        <v>8.2000000000000003E-2</v>
      </c>
      <c r="V22" s="18">
        <v>0.113</v>
      </c>
      <c r="W22" s="18">
        <v>0.17</v>
      </c>
      <c r="X22" s="16">
        <v>6.8779999999999994E-2</v>
      </c>
      <c r="Y22" s="18">
        <v>0.17</v>
      </c>
      <c r="Z22" s="17">
        <v>0.43</v>
      </c>
      <c r="AA22" s="16">
        <v>2.0799999999999999E-2</v>
      </c>
      <c r="AB22" s="16">
        <v>1.4E-3</v>
      </c>
      <c r="AC22" s="15">
        <v>0</v>
      </c>
      <c r="AD22" s="1"/>
      <c r="AE22" s="23">
        <v>38.08</v>
      </c>
      <c r="AG22" s="25">
        <f t="shared" si="1"/>
        <v>28.080000000000002</v>
      </c>
      <c r="AH22" s="26">
        <f t="shared" si="2"/>
        <v>2.0799999999999999E-2</v>
      </c>
    </row>
    <row r="23" spans="1:34" ht="21" x14ac:dyDescent="0.35">
      <c r="A23" t="str">
        <f t="shared" si="0"/>
        <v>GrandBridge Energy Inc.-Energy+ Rate ZoneGENERAL SERVICE LESS THAN 50 KW</v>
      </c>
      <c r="B23" s="20" t="s">
        <v>263</v>
      </c>
      <c r="C23" s="20" t="s">
        <v>31</v>
      </c>
      <c r="D23" s="15">
        <v>2022</v>
      </c>
      <c r="E23" s="15">
        <v>750</v>
      </c>
      <c r="F23" s="18">
        <v>9.8000000000000004E-2</v>
      </c>
      <c r="G23" s="18">
        <v>0.115</v>
      </c>
      <c r="H23" s="17">
        <v>18.170000000000002</v>
      </c>
      <c r="I23" s="16">
        <v>1.8700000000000001E-2</v>
      </c>
      <c r="J23" s="16">
        <v>1.6000000000000001E-3</v>
      </c>
      <c r="K23" s="16">
        <v>7.7999999999999996E-3</v>
      </c>
      <c r="L23" s="16">
        <v>4.5999999999999999E-3</v>
      </c>
      <c r="M23" s="16">
        <v>3.3999999999999998E-3</v>
      </c>
      <c r="N23" s="19">
        <v>5.0000000000000001E-4</v>
      </c>
      <c r="O23" s="17">
        <v>0.25</v>
      </c>
      <c r="P23" s="16">
        <v>1.0306999999999999</v>
      </c>
      <c r="Q23" s="17">
        <v>0.13</v>
      </c>
      <c r="R23" s="17">
        <v>0.64</v>
      </c>
      <c r="S23" s="17">
        <v>0.18</v>
      </c>
      <c r="T23" s="17">
        <v>0.18</v>
      </c>
      <c r="U23" s="18">
        <v>8.2000000000000003E-2</v>
      </c>
      <c r="V23" s="18">
        <v>0.113</v>
      </c>
      <c r="W23" s="18">
        <v>0.17</v>
      </c>
      <c r="X23" s="16">
        <v>6.8779999999999994E-2</v>
      </c>
      <c r="Y23" s="18">
        <v>0.17</v>
      </c>
      <c r="Z23" s="17">
        <v>2.13</v>
      </c>
      <c r="AA23" s="16">
        <v>1.7100000000000001E-2</v>
      </c>
      <c r="AB23" s="16">
        <v>1.6000000000000001E-3</v>
      </c>
      <c r="AC23" s="15">
        <v>0</v>
      </c>
      <c r="AD23" s="1"/>
      <c r="AE23" s="23">
        <v>38.08</v>
      </c>
      <c r="AG23" s="25">
        <f t="shared" si="1"/>
        <v>16.040000000000003</v>
      </c>
      <c r="AH23" s="26">
        <f t="shared" si="2"/>
        <v>1.7100000000000001E-2</v>
      </c>
    </row>
    <row r="24" spans="1:34" ht="21" x14ac:dyDescent="0.35">
      <c r="A24" t="str">
        <f t="shared" si="0"/>
        <v>Entegrus Powerlines Inc.-For Entegrus-Main Rate ZoneGENERAL SERVICE LESS THAN 50 KW</v>
      </c>
      <c r="B24" s="20" t="s">
        <v>48</v>
      </c>
      <c r="C24" s="20" t="s">
        <v>31</v>
      </c>
      <c r="D24" s="15">
        <v>2022</v>
      </c>
      <c r="E24" s="15">
        <v>750</v>
      </c>
      <c r="F24" s="18">
        <v>9.8000000000000004E-2</v>
      </c>
      <c r="G24" s="18">
        <v>0.115</v>
      </c>
      <c r="H24" s="17">
        <f>33.51+0.43</f>
        <v>33.94</v>
      </c>
      <c r="I24" s="16">
        <f>0.011+0.0015+0.0009</f>
        <v>1.3399999999999999E-2</v>
      </c>
      <c r="J24" s="1"/>
      <c r="K24" s="16">
        <v>7.1000000000000004E-3</v>
      </c>
      <c r="L24" s="16">
        <v>5.1000000000000004E-3</v>
      </c>
      <c r="M24" s="16">
        <v>3.3999999999999998E-3</v>
      </c>
      <c r="N24" s="19">
        <v>5.0000000000000001E-4</v>
      </c>
      <c r="O24" s="17">
        <v>0.25</v>
      </c>
      <c r="P24" s="16">
        <v>1.0431999999999999</v>
      </c>
      <c r="Q24" s="17">
        <v>0.13</v>
      </c>
      <c r="R24" s="17">
        <v>0.64</v>
      </c>
      <c r="S24" s="17">
        <v>0.18</v>
      </c>
      <c r="T24" s="17">
        <v>0.18</v>
      </c>
      <c r="U24" s="18">
        <v>8.2000000000000003E-2</v>
      </c>
      <c r="V24" s="18">
        <v>0.113</v>
      </c>
      <c r="W24" s="18">
        <v>0.17</v>
      </c>
      <c r="X24" s="16">
        <v>6.8779999999999994E-2</v>
      </c>
      <c r="Y24" s="18">
        <v>0.17</v>
      </c>
      <c r="Z24" s="17">
        <v>0.43</v>
      </c>
      <c r="AA24" s="16">
        <v>1.0999999999999999E-2</v>
      </c>
      <c r="AB24" s="16">
        <f>I24-AA24</f>
        <v>2.3999999999999994E-3</v>
      </c>
      <c r="AC24" s="15">
        <v>0</v>
      </c>
      <c r="AD24" s="1"/>
      <c r="AE24" s="23">
        <v>38.08</v>
      </c>
      <c r="AG24" s="25">
        <f t="shared" si="1"/>
        <v>33.51</v>
      </c>
      <c r="AH24" s="26">
        <f t="shared" si="2"/>
        <v>1.0999999999999999E-2</v>
      </c>
    </row>
    <row r="25" spans="1:34" ht="31.5" x14ac:dyDescent="0.35">
      <c r="A25" t="str">
        <f t="shared" si="0"/>
        <v>Entegrus Powerlines Inc.-For Former St. Thomas Energy Rate ZoneGENERAL SERVICE LESS THAN 50 KW</v>
      </c>
      <c r="B25" s="20" t="s">
        <v>49</v>
      </c>
      <c r="C25" s="20" t="s">
        <v>31</v>
      </c>
      <c r="D25" s="15">
        <v>2022</v>
      </c>
      <c r="E25" s="15">
        <v>750</v>
      </c>
      <c r="F25" s="18">
        <v>9.8000000000000004E-2</v>
      </c>
      <c r="G25" s="18">
        <v>0.115</v>
      </c>
      <c r="H25" s="17">
        <v>26.74</v>
      </c>
      <c r="I25" s="16">
        <v>1.7899999999999999E-2</v>
      </c>
      <c r="J25" s="16">
        <v>-2.8E-3</v>
      </c>
      <c r="K25" s="16">
        <v>8.9999999999999993E-3</v>
      </c>
      <c r="L25" s="16">
        <v>6.1999999999999998E-3</v>
      </c>
      <c r="M25" s="16">
        <v>3.3999999999999998E-3</v>
      </c>
      <c r="N25" s="19">
        <v>5.0000000000000001E-4</v>
      </c>
      <c r="O25" s="17">
        <v>0.25</v>
      </c>
      <c r="P25" s="16">
        <v>1.0392999999999999</v>
      </c>
      <c r="Q25" s="17">
        <v>0.13</v>
      </c>
      <c r="R25" s="17">
        <v>0.64</v>
      </c>
      <c r="S25" s="17">
        <v>0.18</v>
      </c>
      <c r="T25" s="17">
        <v>0.18</v>
      </c>
      <c r="U25" s="18">
        <v>8.2000000000000003E-2</v>
      </c>
      <c r="V25" s="18">
        <v>0.113</v>
      </c>
      <c r="W25" s="18">
        <v>0.17</v>
      </c>
      <c r="X25" s="16">
        <v>6.8779999999999994E-2</v>
      </c>
      <c r="Y25" s="18">
        <v>0.17</v>
      </c>
      <c r="Z25" s="17">
        <v>0.43</v>
      </c>
      <c r="AA25" s="16">
        <v>1.78E-2</v>
      </c>
      <c r="AB25" s="16">
        <v>1E-4</v>
      </c>
      <c r="AC25" s="15">
        <v>0</v>
      </c>
      <c r="AD25" s="1"/>
      <c r="AE25" s="23">
        <v>38.08</v>
      </c>
      <c r="AG25" s="25">
        <f t="shared" si="1"/>
        <v>26.31</v>
      </c>
      <c r="AH25" s="26">
        <f t="shared" si="2"/>
        <v>1.78E-2</v>
      </c>
    </row>
    <row r="26" spans="1:34" ht="21" x14ac:dyDescent="0.35">
      <c r="A26" t="str">
        <f t="shared" si="0"/>
        <v>Espanola Regional Hydro Distribution CorporationGENERAL SERVICE LESS THAN 50 KW</v>
      </c>
      <c r="B26" s="20" t="s">
        <v>50</v>
      </c>
      <c r="C26" s="20" t="s">
        <v>31</v>
      </c>
      <c r="D26" s="15">
        <v>2022</v>
      </c>
      <c r="E26" s="15">
        <v>750</v>
      </c>
      <c r="F26" s="18">
        <v>9.8000000000000004E-2</v>
      </c>
      <c r="G26" s="18">
        <v>0.115</v>
      </c>
      <c r="H26" s="17">
        <v>33.090000000000003</v>
      </c>
      <c r="I26" s="16">
        <v>3.9399999999999998E-2</v>
      </c>
      <c r="J26" s="1"/>
      <c r="K26" s="16">
        <v>8.0000000000000002E-3</v>
      </c>
      <c r="L26" s="16">
        <v>4.7999999999999996E-3</v>
      </c>
      <c r="M26" s="16">
        <v>3.3999999999999998E-3</v>
      </c>
      <c r="N26" s="19">
        <v>5.0000000000000001E-4</v>
      </c>
      <c r="O26" s="17">
        <v>0.25</v>
      </c>
      <c r="P26" s="16">
        <v>1.0672999999999999</v>
      </c>
      <c r="Q26" s="17">
        <v>0.13</v>
      </c>
      <c r="R26" s="17">
        <v>0.64</v>
      </c>
      <c r="S26" s="17">
        <v>0.18</v>
      </c>
      <c r="T26" s="17">
        <v>0.18</v>
      </c>
      <c r="U26" s="18">
        <v>8.2000000000000003E-2</v>
      </c>
      <c r="V26" s="18">
        <v>0.113</v>
      </c>
      <c r="W26" s="18">
        <v>0.17</v>
      </c>
      <c r="X26" s="16">
        <v>6.8779999999999994E-2</v>
      </c>
      <c r="Y26" s="18">
        <v>0.17</v>
      </c>
      <c r="Z26" s="17">
        <v>0.43</v>
      </c>
      <c r="AA26" s="16">
        <v>2.6800000000000001E-2</v>
      </c>
      <c r="AB26" s="16">
        <v>1.26E-2</v>
      </c>
      <c r="AC26" s="15">
        <v>0</v>
      </c>
      <c r="AD26" s="1"/>
      <c r="AE26" s="23">
        <v>38.08</v>
      </c>
      <c r="AG26" s="25">
        <f t="shared" si="1"/>
        <v>32.660000000000004</v>
      </c>
      <c r="AH26" s="26">
        <f t="shared" si="2"/>
        <v>2.6800000000000001E-2</v>
      </c>
    </row>
    <row r="27" spans="1:34" ht="21" x14ac:dyDescent="0.35">
      <c r="A27" t="str">
        <f t="shared" si="0"/>
        <v>Essex Powerlines CorporationGENERAL SERVICE LESS THAN 50 KW</v>
      </c>
      <c r="B27" s="20" t="s">
        <v>51</v>
      </c>
      <c r="C27" s="20" t="s">
        <v>31</v>
      </c>
      <c r="D27" s="15">
        <v>2022</v>
      </c>
      <c r="E27" s="15">
        <v>750</v>
      </c>
      <c r="F27" s="18">
        <v>9.8000000000000004E-2</v>
      </c>
      <c r="G27" s="18">
        <v>0.115</v>
      </c>
      <c r="H27" s="17">
        <v>39.049999999999997</v>
      </c>
      <c r="I27" s="16">
        <v>2.69E-2</v>
      </c>
      <c r="J27" s="1"/>
      <c r="K27" s="16">
        <v>7.4000000000000003E-3</v>
      </c>
      <c r="L27" s="16">
        <v>5.1000000000000004E-3</v>
      </c>
      <c r="M27" s="16">
        <v>3.3999999999999998E-3</v>
      </c>
      <c r="N27" s="19">
        <v>5.0000000000000001E-4</v>
      </c>
      <c r="O27" s="17">
        <v>0.25</v>
      </c>
      <c r="P27" s="16">
        <v>1.0355000000000001</v>
      </c>
      <c r="Q27" s="17">
        <v>0.13</v>
      </c>
      <c r="R27" s="17">
        <v>0.64</v>
      </c>
      <c r="S27" s="17">
        <v>0.18</v>
      </c>
      <c r="T27" s="17">
        <v>0.18</v>
      </c>
      <c r="U27" s="18">
        <v>8.2000000000000003E-2</v>
      </c>
      <c r="V27" s="18">
        <v>0.113</v>
      </c>
      <c r="W27" s="18">
        <v>0.17</v>
      </c>
      <c r="X27" s="16">
        <v>6.8779999999999994E-2</v>
      </c>
      <c r="Y27" s="18">
        <v>0.17</v>
      </c>
      <c r="Z27" s="17">
        <v>0.43</v>
      </c>
      <c r="AA27" s="16">
        <v>1.32E-2</v>
      </c>
      <c r="AB27" s="16">
        <v>1.37E-2</v>
      </c>
      <c r="AC27" s="15">
        <v>0</v>
      </c>
      <c r="AD27" s="1"/>
      <c r="AE27" s="23">
        <v>38.08</v>
      </c>
      <c r="AG27" s="25">
        <f t="shared" si="1"/>
        <v>38.619999999999997</v>
      </c>
      <c r="AH27" s="26">
        <f t="shared" si="2"/>
        <v>1.32E-2</v>
      </c>
    </row>
    <row r="28" spans="1:34" ht="21" x14ac:dyDescent="0.35">
      <c r="A28" t="str">
        <f t="shared" si="0"/>
        <v>Festival Hydro Inc.GENERAL SERVICE LESS THAN 50 KW</v>
      </c>
      <c r="B28" s="20" t="s">
        <v>52</v>
      </c>
      <c r="C28" s="20" t="s">
        <v>31</v>
      </c>
      <c r="D28" s="15">
        <v>2022</v>
      </c>
      <c r="E28" s="15">
        <v>750</v>
      </c>
      <c r="F28" s="18">
        <v>9.8000000000000004E-2</v>
      </c>
      <c r="G28" s="18">
        <v>0.115</v>
      </c>
      <c r="H28" s="17">
        <v>34.74</v>
      </c>
      <c r="I28" s="16">
        <v>1.9E-2</v>
      </c>
      <c r="J28" s="1"/>
      <c r="K28" s="16">
        <v>7.7000000000000002E-3</v>
      </c>
      <c r="L28" s="16">
        <v>4.5999999999999999E-3</v>
      </c>
      <c r="M28" s="16">
        <v>3.3999999999999998E-3</v>
      </c>
      <c r="N28" s="19">
        <v>5.0000000000000001E-4</v>
      </c>
      <c r="O28" s="17">
        <v>0.25</v>
      </c>
      <c r="P28" s="16">
        <v>1.0290999999999999</v>
      </c>
      <c r="Q28" s="17">
        <v>0.13</v>
      </c>
      <c r="R28" s="17">
        <v>0.64</v>
      </c>
      <c r="S28" s="17">
        <v>0.18</v>
      </c>
      <c r="T28" s="17">
        <v>0.18</v>
      </c>
      <c r="U28" s="18">
        <v>8.2000000000000003E-2</v>
      </c>
      <c r="V28" s="18">
        <v>0.113</v>
      </c>
      <c r="W28" s="18">
        <v>0.17</v>
      </c>
      <c r="X28" s="16">
        <v>6.8779999999999994E-2</v>
      </c>
      <c r="Y28" s="18">
        <v>0.17</v>
      </c>
      <c r="Z28" s="17">
        <v>0.43</v>
      </c>
      <c r="AA28" s="16">
        <v>1.7000000000000001E-2</v>
      </c>
      <c r="AB28" s="16">
        <v>2E-3</v>
      </c>
      <c r="AC28" s="15">
        <v>0</v>
      </c>
      <c r="AD28" s="1"/>
      <c r="AE28" s="23">
        <v>38.08</v>
      </c>
      <c r="AG28" s="25">
        <f t="shared" si="1"/>
        <v>34.31</v>
      </c>
      <c r="AH28" s="26">
        <f t="shared" si="2"/>
        <v>1.7000000000000001E-2</v>
      </c>
    </row>
    <row r="29" spans="1:34" ht="21" x14ac:dyDescent="0.35">
      <c r="A29" t="str">
        <f t="shared" si="0"/>
        <v>Fort Frances Power CorporationGENERAL SERVICE LESS THAN 50 KW</v>
      </c>
      <c r="B29" s="20" t="s">
        <v>53</v>
      </c>
      <c r="C29" s="20" t="s">
        <v>31</v>
      </c>
      <c r="D29" s="15">
        <v>2022</v>
      </c>
      <c r="E29" s="15">
        <v>750</v>
      </c>
      <c r="F29" s="18">
        <v>9.8000000000000004E-2</v>
      </c>
      <c r="G29" s="18">
        <v>0.115</v>
      </c>
      <c r="H29" s="17">
        <v>49.39</v>
      </c>
      <c r="I29" s="16">
        <v>1.06E-2</v>
      </c>
      <c r="J29" s="16">
        <v>2.1700000000000001E-2</v>
      </c>
      <c r="K29" s="16">
        <v>8.3000000000000001E-3</v>
      </c>
      <c r="L29" s="16">
        <v>1.6000000000000001E-3</v>
      </c>
      <c r="M29" s="16">
        <v>3.3999999999999998E-3</v>
      </c>
      <c r="N29" s="19">
        <v>5.0000000000000001E-4</v>
      </c>
      <c r="O29" s="17">
        <v>0.25</v>
      </c>
      <c r="P29" s="16">
        <v>1.0469999999999999</v>
      </c>
      <c r="Q29" s="17">
        <v>0.13</v>
      </c>
      <c r="R29" s="17">
        <v>0.64</v>
      </c>
      <c r="S29" s="17">
        <v>0.18</v>
      </c>
      <c r="T29" s="17">
        <v>0.18</v>
      </c>
      <c r="U29" s="18">
        <v>8.2000000000000003E-2</v>
      </c>
      <c r="V29" s="18">
        <v>0.113</v>
      </c>
      <c r="W29" s="18">
        <v>0.17</v>
      </c>
      <c r="X29" s="16">
        <v>6.8779999999999994E-2</v>
      </c>
      <c r="Y29" s="18">
        <v>0.17</v>
      </c>
      <c r="Z29" s="17">
        <v>0.43</v>
      </c>
      <c r="AA29" s="16">
        <v>1.12E-2</v>
      </c>
      <c r="AB29" s="16">
        <v>-5.9999999999999995E-4</v>
      </c>
      <c r="AC29" s="15">
        <v>0</v>
      </c>
      <c r="AD29" s="1"/>
      <c r="AE29" s="23">
        <v>38.08</v>
      </c>
      <c r="AG29" s="25">
        <f t="shared" si="1"/>
        <v>48.96</v>
      </c>
      <c r="AH29" s="26">
        <f t="shared" si="2"/>
        <v>1.12E-2</v>
      </c>
    </row>
    <row r="30" spans="1:34" ht="21" x14ac:dyDescent="0.35">
      <c r="A30" t="str">
        <f t="shared" si="0"/>
        <v>Greater Sudbury Hydro Inc.GENERAL SERVICE LESS THAN 50 KW</v>
      </c>
      <c r="B30" s="20" t="s">
        <v>54</v>
      </c>
      <c r="C30" s="20" t="s">
        <v>31</v>
      </c>
      <c r="D30" s="15">
        <v>2022</v>
      </c>
      <c r="E30" s="15">
        <v>750</v>
      </c>
      <c r="F30" s="18">
        <v>9.8000000000000004E-2</v>
      </c>
      <c r="G30" s="18">
        <v>0.115</v>
      </c>
      <c r="H30" s="17">
        <v>25</v>
      </c>
      <c r="I30" s="16">
        <v>2.4799999999999999E-2</v>
      </c>
      <c r="J30" s="16">
        <v>1.6000000000000001E-3</v>
      </c>
      <c r="K30" s="16">
        <v>6.6E-3</v>
      </c>
      <c r="L30" s="16">
        <v>4.4000000000000003E-3</v>
      </c>
      <c r="M30" s="16">
        <v>3.3999999999999998E-3</v>
      </c>
      <c r="N30" s="19">
        <v>5.0000000000000001E-4</v>
      </c>
      <c r="O30" s="17">
        <v>0.25</v>
      </c>
      <c r="P30" s="16">
        <v>1.0477000000000001</v>
      </c>
      <c r="Q30" s="17">
        <v>0.13</v>
      </c>
      <c r="R30" s="17">
        <v>0.64</v>
      </c>
      <c r="S30" s="17">
        <v>0.18</v>
      </c>
      <c r="T30" s="17">
        <v>0.18</v>
      </c>
      <c r="U30" s="18">
        <v>8.2000000000000003E-2</v>
      </c>
      <c r="V30" s="18">
        <v>0.113</v>
      </c>
      <c r="W30" s="18">
        <v>0.17</v>
      </c>
      <c r="X30" s="16">
        <v>6.8779999999999994E-2</v>
      </c>
      <c r="Y30" s="18">
        <v>0.17</v>
      </c>
      <c r="Z30" s="17">
        <v>1.46</v>
      </c>
      <c r="AA30" s="16">
        <v>2.2700000000000001E-2</v>
      </c>
      <c r="AB30" s="16">
        <v>2.0999999999999999E-3</v>
      </c>
      <c r="AC30" s="15">
        <v>0</v>
      </c>
      <c r="AD30" s="1"/>
      <c r="AE30" s="23">
        <v>38.08</v>
      </c>
      <c r="AG30" s="25">
        <f t="shared" si="1"/>
        <v>23.54</v>
      </c>
      <c r="AH30" s="26">
        <f t="shared" si="2"/>
        <v>2.2700000000000001E-2</v>
      </c>
    </row>
    <row r="31" spans="1:34" ht="21" x14ac:dyDescent="0.35">
      <c r="A31" t="str">
        <f t="shared" si="0"/>
        <v>Grimsby Power IncorporatedGENERAL SERVICE LESS THAN 50 KW</v>
      </c>
      <c r="B31" s="20" t="s">
        <v>55</v>
      </c>
      <c r="C31" s="20" t="s">
        <v>31</v>
      </c>
      <c r="D31" s="15">
        <v>2022</v>
      </c>
      <c r="E31" s="15">
        <v>750</v>
      </c>
      <c r="F31" s="18">
        <v>9.8000000000000004E-2</v>
      </c>
      <c r="G31" s="18">
        <v>0.115</v>
      </c>
      <c r="H31" s="17">
        <v>26.82</v>
      </c>
      <c r="I31" s="16">
        <v>2.5700000000000001E-2</v>
      </c>
      <c r="J31" s="16">
        <v>4.8999999999999998E-3</v>
      </c>
      <c r="K31" s="16">
        <v>8.2000000000000007E-3</v>
      </c>
      <c r="L31" s="16">
        <v>3.5000000000000001E-3</v>
      </c>
      <c r="M31" s="16">
        <v>3.3999999999999998E-3</v>
      </c>
      <c r="N31" s="19">
        <v>5.0000000000000001E-4</v>
      </c>
      <c r="O31" s="17">
        <v>0.25</v>
      </c>
      <c r="P31" s="16">
        <v>1.0398000000000001</v>
      </c>
      <c r="Q31" s="17">
        <v>0.13</v>
      </c>
      <c r="R31" s="17">
        <v>0.64</v>
      </c>
      <c r="S31" s="17">
        <v>0.18</v>
      </c>
      <c r="T31" s="17">
        <v>0.18</v>
      </c>
      <c r="U31" s="18">
        <v>8.2000000000000003E-2</v>
      </c>
      <c r="V31" s="18">
        <v>0.113</v>
      </c>
      <c r="W31" s="18">
        <v>0.17</v>
      </c>
      <c r="X31" s="16">
        <v>6.8779999999999994E-2</v>
      </c>
      <c r="Y31" s="18">
        <v>0.17</v>
      </c>
      <c r="Z31" s="17">
        <v>0.43</v>
      </c>
      <c r="AA31" s="16">
        <v>2.1100000000000001E-2</v>
      </c>
      <c r="AB31" s="16">
        <v>4.5999999999999999E-3</v>
      </c>
      <c r="AC31" s="15">
        <v>0</v>
      </c>
      <c r="AD31" s="1"/>
      <c r="AE31" s="23">
        <v>38.08</v>
      </c>
      <c r="AG31" s="25">
        <f t="shared" si="1"/>
        <v>26.39</v>
      </c>
      <c r="AH31" s="26">
        <f t="shared" si="2"/>
        <v>2.1100000000000001E-2</v>
      </c>
    </row>
    <row r="32" spans="1:34" ht="21" x14ac:dyDescent="0.35">
      <c r="A32" t="str">
        <f t="shared" si="0"/>
        <v>Halton Hills Hydro Inc.GENERAL SERVICE LESS THAN 50 KW</v>
      </c>
      <c r="B32" s="20" t="s">
        <v>56</v>
      </c>
      <c r="C32" s="20" t="s">
        <v>31</v>
      </c>
      <c r="D32" s="15">
        <v>2022</v>
      </c>
      <c r="E32" s="15">
        <v>750</v>
      </c>
      <c r="F32" s="18">
        <v>9.8000000000000004E-2</v>
      </c>
      <c r="G32" s="18">
        <v>0.115</v>
      </c>
      <c r="H32" s="17">
        <v>30.75</v>
      </c>
      <c r="I32" s="16">
        <v>2.75E-2</v>
      </c>
      <c r="J32" s="16">
        <v>-5.7000000000000002E-3</v>
      </c>
      <c r="K32" s="16">
        <v>8.3000000000000001E-3</v>
      </c>
      <c r="L32" s="16">
        <v>6.0000000000000001E-3</v>
      </c>
      <c r="M32" s="16">
        <v>3.3999999999999998E-3</v>
      </c>
      <c r="N32" s="19">
        <v>5.0000000000000001E-4</v>
      </c>
      <c r="O32" s="17">
        <v>0.25</v>
      </c>
      <c r="P32" s="16">
        <v>1.0355000000000001</v>
      </c>
      <c r="Q32" s="17">
        <v>0.13</v>
      </c>
      <c r="R32" s="17">
        <v>0.64</v>
      </c>
      <c r="S32" s="17">
        <v>0.18</v>
      </c>
      <c r="T32" s="17">
        <v>0.18</v>
      </c>
      <c r="U32" s="18">
        <v>8.2000000000000003E-2</v>
      </c>
      <c r="V32" s="18">
        <v>0.113</v>
      </c>
      <c r="W32" s="18">
        <v>0.17</v>
      </c>
      <c r="X32" s="16">
        <v>6.8779999999999994E-2</v>
      </c>
      <c r="Y32" s="18">
        <v>0.17</v>
      </c>
      <c r="Z32" s="17">
        <v>0.43</v>
      </c>
      <c r="AA32" s="16">
        <v>2.07E-2</v>
      </c>
      <c r="AB32" s="16">
        <v>6.7999999999999996E-3</v>
      </c>
      <c r="AC32" s="15">
        <v>0</v>
      </c>
      <c r="AD32" s="1"/>
      <c r="AE32" s="23">
        <v>38.08</v>
      </c>
      <c r="AG32" s="25">
        <f t="shared" si="1"/>
        <v>30.32</v>
      </c>
      <c r="AH32" s="26">
        <f t="shared" si="2"/>
        <v>2.07E-2</v>
      </c>
    </row>
    <row r="33" spans="1:34" ht="21" x14ac:dyDescent="0.35">
      <c r="A33" t="str">
        <f t="shared" si="0"/>
        <v>Hearst Power Distribution Co. Ltd.GENERAL SERVICE LESS THAN 50 KW</v>
      </c>
      <c r="B33" s="20" t="s">
        <v>57</v>
      </c>
      <c r="C33" s="20" t="s">
        <v>31</v>
      </c>
      <c r="D33" s="15">
        <v>2022</v>
      </c>
      <c r="E33" s="15">
        <v>750</v>
      </c>
      <c r="F33" s="18">
        <v>9.8000000000000004E-2</v>
      </c>
      <c r="G33" s="18">
        <v>0.115</v>
      </c>
      <c r="H33" s="17">
        <v>23.14</v>
      </c>
      <c r="I33" s="16">
        <v>9.9000000000000008E-3</v>
      </c>
      <c r="J33" s="1"/>
      <c r="K33" s="16">
        <v>7.3000000000000001E-3</v>
      </c>
      <c r="L33" s="16">
        <v>5.3E-3</v>
      </c>
      <c r="M33" s="16">
        <v>3.3999999999999998E-3</v>
      </c>
      <c r="N33" s="19">
        <v>5.0000000000000001E-4</v>
      </c>
      <c r="O33" s="17">
        <v>0.25</v>
      </c>
      <c r="P33" s="16">
        <v>1.0598000000000001</v>
      </c>
      <c r="Q33" s="17">
        <v>0.13</v>
      </c>
      <c r="R33" s="17">
        <v>0.64</v>
      </c>
      <c r="S33" s="17">
        <v>0.18</v>
      </c>
      <c r="T33" s="17">
        <v>0.18</v>
      </c>
      <c r="U33" s="18">
        <v>8.2000000000000003E-2</v>
      </c>
      <c r="V33" s="18">
        <v>0.113</v>
      </c>
      <c r="W33" s="18">
        <v>0.17</v>
      </c>
      <c r="X33" s="16">
        <v>6.8779999999999994E-2</v>
      </c>
      <c r="Y33" s="18">
        <v>0.17</v>
      </c>
      <c r="Z33" s="17">
        <v>0.43</v>
      </c>
      <c r="AA33" s="16">
        <v>7.7000000000000002E-3</v>
      </c>
      <c r="AB33" s="16">
        <v>2.2000000000000001E-3</v>
      </c>
      <c r="AC33" s="15">
        <v>0</v>
      </c>
      <c r="AD33" s="1"/>
      <c r="AE33" s="23">
        <v>38.08</v>
      </c>
      <c r="AG33" s="25">
        <f t="shared" si="1"/>
        <v>22.71</v>
      </c>
      <c r="AH33" s="26">
        <f t="shared" si="2"/>
        <v>7.7000000000000002E-3</v>
      </c>
    </row>
    <row r="34" spans="1:34" ht="21" x14ac:dyDescent="0.35">
      <c r="A34" t="str">
        <f t="shared" si="0"/>
        <v>Hydro 2000 Inc.GENERAL SERVICE LESS THAN 50 KW</v>
      </c>
      <c r="B34" s="20" t="s">
        <v>58</v>
      </c>
      <c r="C34" s="20" t="s">
        <v>31</v>
      </c>
      <c r="D34" s="15">
        <v>2022</v>
      </c>
      <c r="E34" s="15">
        <v>750</v>
      </c>
      <c r="F34" s="18">
        <v>9.8000000000000004E-2</v>
      </c>
      <c r="G34" s="18">
        <v>0.115</v>
      </c>
      <c r="H34" s="17">
        <v>24.87</v>
      </c>
      <c r="I34" s="16">
        <v>2.5100000000000001E-2</v>
      </c>
      <c r="J34" s="16">
        <v>2.0000000000000001E-4</v>
      </c>
      <c r="K34" s="16">
        <v>8.2000000000000007E-3</v>
      </c>
      <c r="L34" s="16">
        <v>6.0000000000000001E-3</v>
      </c>
      <c r="M34" s="16">
        <v>3.3999999999999998E-3</v>
      </c>
      <c r="N34" s="19">
        <v>5.0000000000000001E-4</v>
      </c>
      <c r="O34" s="17">
        <v>0.25</v>
      </c>
      <c r="P34" s="16">
        <v>1.0771999999999999</v>
      </c>
      <c r="Q34" s="17">
        <v>0.13</v>
      </c>
      <c r="R34" s="17">
        <v>0.64</v>
      </c>
      <c r="S34" s="17">
        <v>0.18</v>
      </c>
      <c r="T34" s="17">
        <v>0.18</v>
      </c>
      <c r="U34" s="18">
        <v>8.2000000000000003E-2</v>
      </c>
      <c r="V34" s="18">
        <v>0.113</v>
      </c>
      <c r="W34" s="18">
        <v>0.17</v>
      </c>
      <c r="X34" s="16">
        <v>6.8779999999999994E-2</v>
      </c>
      <c r="Y34" s="18">
        <v>0.17</v>
      </c>
      <c r="Z34" s="17">
        <v>0.43</v>
      </c>
      <c r="AA34" s="16">
        <v>1.06E-2</v>
      </c>
      <c r="AB34" s="16">
        <v>1.4500000000000001E-2</v>
      </c>
      <c r="AC34" s="15">
        <v>0</v>
      </c>
      <c r="AD34" s="1"/>
      <c r="AE34" s="23">
        <v>38.08</v>
      </c>
      <c r="AG34" s="25">
        <f t="shared" si="1"/>
        <v>24.44</v>
      </c>
      <c r="AH34" s="26">
        <f t="shared" si="2"/>
        <v>1.06E-2</v>
      </c>
    </row>
    <row r="35" spans="1:34" ht="21" x14ac:dyDescent="0.35">
      <c r="A35" t="str">
        <f t="shared" si="0"/>
        <v>Hydro Hawkesbury Inc.GENERAL SERVICE LESS THAN 50 KW</v>
      </c>
      <c r="B35" s="20" t="s">
        <v>59</v>
      </c>
      <c r="C35" s="20" t="s">
        <v>31</v>
      </c>
      <c r="D35" s="15">
        <v>2022</v>
      </c>
      <c r="E35" s="15">
        <v>750</v>
      </c>
      <c r="F35" s="18">
        <v>9.8000000000000004E-2</v>
      </c>
      <c r="G35" s="18">
        <v>0.115</v>
      </c>
      <c r="H35" s="17">
        <v>16.97</v>
      </c>
      <c r="I35" s="16">
        <v>7.3000000000000001E-3</v>
      </c>
      <c r="J35" s="1"/>
      <c r="K35" s="16">
        <v>7.7999999999999996E-3</v>
      </c>
      <c r="L35" s="16">
        <v>3.5000000000000001E-3</v>
      </c>
      <c r="M35" s="16">
        <v>3.3999999999999998E-3</v>
      </c>
      <c r="N35" s="19">
        <v>5.0000000000000001E-4</v>
      </c>
      <c r="O35" s="17">
        <v>0.25</v>
      </c>
      <c r="P35" s="16">
        <v>1.0508999999999999</v>
      </c>
      <c r="Q35" s="17">
        <v>0.13</v>
      </c>
      <c r="R35" s="17">
        <v>0.64</v>
      </c>
      <c r="S35" s="17">
        <v>0.18</v>
      </c>
      <c r="T35" s="17">
        <v>0.18</v>
      </c>
      <c r="U35" s="18">
        <v>8.2000000000000003E-2</v>
      </c>
      <c r="V35" s="18">
        <v>0.113</v>
      </c>
      <c r="W35" s="18">
        <v>0.17</v>
      </c>
      <c r="X35" s="16">
        <v>6.8779999999999994E-2</v>
      </c>
      <c r="Y35" s="18">
        <v>0.17</v>
      </c>
      <c r="Z35" s="17">
        <v>0.43</v>
      </c>
      <c r="AA35" s="16">
        <v>7.4999999999999997E-3</v>
      </c>
      <c r="AB35" s="16">
        <v>-2.0000000000000001E-4</v>
      </c>
      <c r="AC35" s="15">
        <v>0</v>
      </c>
      <c r="AD35" s="1"/>
      <c r="AE35" s="23">
        <v>38.08</v>
      </c>
      <c r="AG35" s="25">
        <f t="shared" si="1"/>
        <v>16.54</v>
      </c>
      <c r="AH35" s="26">
        <f t="shared" si="2"/>
        <v>7.4999999999999997E-3</v>
      </c>
    </row>
    <row r="36" spans="1:34" ht="21" x14ac:dyDescent="0.35">
      <c r="A36" t="str">
        <f t="shared" si="0"/>
        <v>Hydro One Networks Inc.GENERAL SERVICE ENERGY BILLED</v>
      </c>
      <c r="B36" s="20" t="s">
        <v>60</v>
      </c>
      <c r="C36" s="20" t="s">
        <v>115</v>
      </c>
      <c r="D36" s="15">
        <v>2022</v>
      </c>
      <c r="E36" s="15">
        <v>750</v>
      </c>
      <c r="F36" s="18">
        <v>9.8000000000000004E-2</v>
      </c>
      <c r="G36" s="18">
        <v>0.115</v>
      </c>
      <c r="H36" s="17">
        <v>35.659999999999997</v>
      </c>
      <c r="I36" s="16">
        <v>7.0190000000000002E-2</v>
      </c>
      <c r="J36" s="1"/>
      <c r="K36" s="16">
        <v>8.0999999999999996E-3</v>
      </c>
      <c r="L36" s="16">
        <v>5.8999999999999999E-3</v>
      </c>
      <c r="M36" s="16">
        <v>3.3999999999999998E-3</v>
      </c>
      <c r="N36" s="19">
        <v>5.0000000000000001E-4</v>
      </c>
      <c r="O36" s="17">
        <v>0.25</v>
      </c>
      <c r="P36" s="16">
        <v>1.0960000000000001</v>
      </c>
      <c r="Q36" s="17">
        <v>0.13</v>
      </c>
      <c r="R36" s="17">
        <v>0.64</v>
      </c>
      <c r="S36" s="17">
        <v>0.18</v>
      </c>
      <c r="T36" s="17">
        <v>0.18</v>
      </c>
      <c r="U36" s="18">
        <v>8.2000000000000003E-2</v>
      </c>
      <c r="V36" s="18">
        <v>0.113</v>
      </c>
      <c r="W36" s="18">
        <v>0.17</v>
      </c>
      <c r="X36" s="16">
        <v>6.8779999999999994E-2</v>
      </c>
      <c r="Y36" s="18">
        <v>0.17</v>
      </c>
      <c r="Z36" s="17">
        <v>1.54</v>
      </c>
      <c r="AA36" s="16">
        <v>6.8000000000000005E-2</v>
      </c>
      <c r="AB36" s="16">
        <v>2.1900000000000001E-3</v>
      </c>
      <c r="AC36" s="15">
        <v>0</v>
      </c>
      <c r="AD36" s="1"/>
      <c r="AE36" s="23">
        <v>38.08</v>
      </c>
      <c r="AG36" s="25">
        <f t="shared" si="1"/>
        <v>34.119999999999997</v>
      </c>
      <c r="AH36" s="26">
        <f t="shared" si="2"/>
        <v>6.8000000000000005E-2</v>
      </c>
    </row>
    <row r="37" spans="1:34" ht="21" x14ac:dyDescent="0.35">
      <c r="A37" t="str">
        <f t="shared" si="0"/>
        <v>Hydro One Networks Inc.URBAN GENERAL SERVICE ENERGY BILLED</v>
      </c>
      <c r="B37" s="20" t="s">
        <v>60</v>
      </c>
      <c r="C37" s="20" t="s">
        <v>61</v>
      </c>
      <c r="D37" s="15">
        <v>2022</v>
      </c>
      <c r="E37" s="15">
        <v>750</v>
      </c>
      <c r="F37" s="18">
        <v>9.8000000000000004E-2</v>
      </c>
      <c r="G37" s="18">
        <v>0.115</v>
      </c>
      <c r="H37" s="17">
        <v>28.2</v>
      </c>
      <c r="I37" s="16">
        <v>3.3360000000000001E-2</v>
      </c>
      <c r="J37" s="1"/>
      <c r="K37" s="16">
        <v>8.6999999999999994E-3</v>
      </c>
      <c r="L37" s="16">
        <v>6.0000000000000001E-3</v>
      </c>
      <c r="M37" s="16">
        <v>3.3999999999999998E-3</v>
      </c>
      <c r="N37" s="19">
        <v>5.0000000000000001E-4</v>
      </c>
      <c r="O37" s="17">
        <v>0.25</v>
      </c>
      <c r="P37" s="16">
        <v>1.0669999999999999</v>
      </c>
      <c r="Q37" s="17">
        <v>0.13</v>
      </c>
      <c r="R37" s="17">
        <v>0.64</v>
      </c>
      <c r="S37" s="17">
        <v>0.18</v>
      </c>
      <c r="T37" s="17">
        <v>0.18</v>
      </c>
      <c r="U37" s="18">
        <v>8.2000000000000003E-2</v>
      </c>
      <c r="V37" s="18">
        <v>0.113</v>
      </c>
      <c r="W37" s="18">
        <v>0.17</v>
      </c>
      <c r="X37" s="16">
        <v>6.8779999999999994E-2</v>
      </c>
      <c r="Y37" s="18">
        <v>0.17</v>
      </c>
      <c r="Z37" s="17">
        <v>1.24</v>
      </c>
      <c r="AA37" s="16">
        <v>3.2390000000000002E-2</v>
      </c>
      <c r="AB37" s="16">
        <v>9.7000000000000005E-4</v>
      </c>
      <c r="AC37" s="15">
        <v>0</v>
      </c>
      <c r="AD37" s="1"/>
      <c r="AE37" s="23">
        <v>38.08</v>
      </c>
      <c r="AG37" s="25">
        <f t="shared" si="1"/>
        <v>26.96</v>
      </c>
      <c r="AH37" s="26">
        <f t="shared" si="2"/>
        <v>3.2390000000000002E-2</v>
      </c>
    </row>
    <row r="38" spans="1:34" ht="31.5" x14ac:dyDescent="0.35">
      <c r="A38" t="str">
        <f t="shared" si="0"/>
        <v>Hydro One Networks Inc.-Former Haldimand County Hydro Inc. Service AreaGENERAL SERVICE LESS THAN 50 KW</v>
      </c>
      <c r="B38" s="20" t="s">
        <v>62</v>
      </c>
      <c r="C38" s="20" t="s">
        <v>31</v>
      </c>
      <c r="D38" s="15">
        <v>2022</v>
      </c>
      <c r="E38" s="15">
        <v>750</v>
      </c>
      <c r="F38" s="18">
        <v>9.8000000000000004E-2</v>
      </c>
      <c r="G38" s="18">
        <v>0.115</v>
      </c>
      <c r="H38" s="17">
        <v>28.69</v>
      </c>
      <c r="I38" s="16">
        <v>1.9699999999999999E-2</v>
      </c>
      <c r="J38" s="1"/>
      <c r="K38" s="16">
        <v>6.3E-3</v>
      </c>
      <c r="L38" s="16">
        <v>5.7000000000000002E-3</v>
      </c>
      <c r="M38" s="16">
        <v>3.3999999999999998E-3</v>
      </c>
      <c r="N38" s="19">
        <v>5.0000000000000001E-4</v>
      </c>
      <c r="O38" s="17">
        <v>0.25</v>
      </c>
      <c r="P38" s="16">
        <v>1.0654999999999999</v>
      </c>
      <c r="Q38" s="17">
        <v>0.13</v>
      </c>
      <c r="R38" s="17">
        <v>0.64</v>
      </c>
      <c r="S38" s="17">
        <v>0.18</v>
      </c>
      <c r="T38" s="17">
        <v>0.18</v>
      </c>
      <c r="U38" s="18">
        <v>8.2000000000000003E-2</v>
      </c>
      <c r="V38" s="18">
        <v>0.113</v>
      </c>
      <c r="W38" s="18">
        <v>0.17</v>
      </c>
      <c r="X38" s="16">
        <v>6.8779999999999994E-2</v>
      </c>
      <c r="Y38" s="18">
        <v>0.17</v>
      </c>
      <c r="Z38" s="17">
        <v>0.5</v>
      </c>
      <c r="AA38" s="16">
        <v>1.9900000000000001E-2</v>
      </c>
      <c r="AB38" s="16">
        <v>-2.0000000000000001E-4</v>
      </c>
      <c r="AC38" s="15">
        <v>0</v>
      </c>
      <c r="AD38" s="1"/>
      <c r="AE38" s="23">
        <v>38.08</v>
      </c>
      <c r="AG38" s="25">
        <f t="shared" si="1"/>
        <v>28.19</v>
      </c>
      <c r="AH38" s="26">
        <f t="shared" si="2"/>
        <v>1.9900000000000001E-2</v>
      </c>
    </row>
    <row r="39" spans="1:34" ht="31.5" x14ac:dyDescent="0.35">
      <c r="A39" t="str">
        <f t="shared" si="0"/>
        <v>Hydro One Networks Inc.-Former Norfolk Power Distribution Inc. Service AreaGENERAL SERVICE LESS THAN 50 KW</v>
      </c>
      <c r="B39" s="20" t="s">
        <v>63</v>
      </c>
      <c r="C39" s="20" t="s">
        <v>31</v>
      </c>
      <c r="D39" s="15">
        <v>2022</v>
      </c>
      <c r="E39" s="15">
        <v>750</v>
      </c>
      <c r="F39" s="18">
        <v>9.8000000000000004E-2</v>
      </c>
      <c r="G39" s="18">
        <v>0.115</v>
      </c>
      <c r="H39" s="17">
        <v>53.67</v>
      </c>
      <c r="I39" s="16">
        <v>2.5499999999999998E-2</v>
      </c>
      <c r="J39" s="1"/>
      <c r="K39" s="16">
        <v>6.7000000000000002E-3</v>
      </c>
      <c r="L39" s="16">
        <v>3.3999999999999998E-3</v>
      </c>
      <c r="M39" s="16">
        <v>3.3999999999999998E-3</v>
      </c>
      <c r="N39" s="19">
        <v>5.0000000000000001E-4</v>
      </c>
      <c r="O39" s="17">
        <v>0.25</v>
      </c>
      <c r="P39" s="16">
        <v>1.0564</v>
      </c>
      <c r="Q39" s="17">
        <v>0.13</v>
      </c>
      <c r="R39" s="17">
        <v>0.64</v>
      </c>
      <c r="S39" s="17">
        <v>0.18</v>
      </c>
      <c r="T39" s="17">
        <v>0.18</v>
      </c>
      <c r="U39" s="18">
        <v>8.2000000000000003E-2</v>
      </c>
      <c r="V39" s="18">
        <v>0.113</v>
      </c>
      <c r="W39" s="18">
        <v>0.17</v>
      </c>
      <c r="X39" s="16">
        <v>6.8779999999999994E-2</v>
      </c>
      <c r="Y39" s="18">
        <v>0.17</v>
      </c>
      <c r="Z39" s="17">
        <v>0.56000000000000005</v>
      </c>
      <c r="AA39" s="16">
        <v>1.66E-2</v>
      </c>
      <c r="AB39" s="16">
        <v>8.8999999999999999E-3</v>
      </c>
      <c r="AC39" s="15">
        <v>0</v>
      </c>
      <c r="AD39" s="1"/>
      <c r="AE39" s="23">
        <v>38.08</v>
      </c>
      <c r="AG39" s="25">
        <f t="shared" si="1"/>
        <v>53.11</v>
      </c>
      <c r="AH39" s="26">
        <f t="shared" si="2"/>
        <v>1.66E-2</v>
      </c>
    </row>
    <row r="40" spans="1:34" ht="42" x14ac:dyDescent="0.35">
      <c r="A40" t="str">
        <f t="shared" si="0"/>
        <v>Hydro One Networks Inc.-Former Orillia Power Distribution Corporation Service AreaGENERAL SERVICE LESS THAN 50 KW</v>
      </c>
      <c r="B40" s="20" t="s">
        <v>117</v>
      </c>
      <c r="C40" s="20" t="s">
        <v>31</v>
      </c>
      <c r="D40" s="15">
        <v>2022</v>
      </c>
      <c r="E40" s="15">
        <v>750</v>
      </c>
      <c r="F40" s="18">
        <v>9.8000000000000004E-2</v>
      </c>
      <c r="G40" s="18">
        <v>0.115</v>
      </c>
      <c r="H40" s="17">
        <v>44.96</v>
      </c>
      <c r="I40" s="16">
        <v>7.4000000000000003E-3</v>
      </c>
      <c r="J40" s="1"/>
      <c r="K40" s="16">
        <v>5.7999999999999996E-3</v>
      </c>
      <c r="L40" s="16">
        <v>5.3E-3</v>
      </c>
      <c r="M40" s="16">
        <v>3.3999999999999998E-3</v>
      </c>
      <c r="N40" s="19">
        <v>5.0000000000000001E-4</v>
      </c>
      <c r="O40" s="17">
        <v>0.25</v>
      </c>
      <c r="P40" s="16">
        <v>1.0561</v>
      </c>
      <c r="Q40" s="17">
        <v>0.13</v>
      </c>
      <c r="R40" s="17">
        <v>0.64</v>
      </c>
      <c r="S40" s="17">
        <v>0.18</v>
      </c>
      <c r="T40" s="17">
        <v>0.18</v>
      </c>
      <c r="U40" s="18">
        <v>8.2000000000000003E-2</v>
      </c>
      <c r="V40" s="18">
        <v>0.113</v>
      </c>
      <c r="W40" s="18">
        <v>0.17</v>
      </c>
      <c r="X40" s="16">
        <v>6.8779999999999994E-2</v>
      </c>
      <c r="Y40" s="18">
        <v>0.17</v>
      </c>
      <c r="Z40" s="17">
        <v>7.54</v>
      </c>
      <c r="AA40" s="16">
        <v>1.6500000000000001E-2</v>
      </c>
      <c r="AB40" s="16">
        <v>-9.1000000000000004E-3</v>
      </c>
      <c r="AC40" s="15">
        <v>0</v>
      </c>
      <c r="AD40" s="1"/>
      <c r="AE40" s="23">
        <v>38.08</v>
      </c>
      <c r="AG40" s="25">
        <f t="shared" si="1"/>
        <v>37.42</v>
      </c>
      <c r="AH40" s="26">
        <f t="shared" si="2"/>
        <v>1.6500000000000001E-2</v>
      </c>
    </row>
    <row r="41" spans="1:34" ht="31.5" x14ac:dyDescent="0.35">
      <c r="A41" t="str">
        <f t="shared" si="0"/>
        <v>Hydro One Networks Inc.-Former Peterborough Distribution Inc. Service AreaGENERAL SERVICE LESS THAN 50 KW</v>
      </c>
      <c r="B41" s="20" t="s">
        <v>116</v>
      </c>
      <c r="C41" s="20" t="s">
        <v>31</v>
      </c>
      <c r="D41" s="15">
        <v>2022</v>
      </c>
      <c r="E41" s="15">
        <v>750</v>
      </c>
      <c r="F41" s="18">
        <v>9.8000000000000004E-2</v>
      </c>
      <c r="G41" s="18">
        <v>0.115</v>
      </c>
      <c r="H41" s="17">
        <v>31.48</v>
      </c>
      <c r="I41" s="16">
        <v>9.7000000000000003E-3</v>
      </c>
      <c r="J41" s="1"/>
      <c r="K41" s="16">
        <v>7.6E-3</v>
      </c>
      <c r="L41" s="16">
        <v>5.5999999999999999E-3</v>
      </c>
      <c r="M41" s="16">
        <v>3.3999999999999998E-3</v>
      </c>
      <c r="N41" s="19">
        <v>5.0000000000000001E-4</v>
      </c>
      <c r="O41" s="17">
        <v>0.25</v>
      </c>
      <c r="P41" s="16">
        <v>1.0548</v>
      </c>
      <c r="Q41" s="17">
        <v>0.13</v>
      </c>
      <c r="R41" s="17">
        <v>0.64</v>
      </c>
      <c r="S41" s="17">
        <v>0.18</v>
      </c>
      <c r="T41" s="17">
        <v>0.18</v>
      </c>
      <c r="U41" s="18">
        <v>8.2000000000000003E-2</v>
      </c>
      <c r="V41" s="18">
        <v>0.113</v>
      </c>
      <c r="W41" s="18">
        <v>0.17</v>
      </c>
      <c r="X41" s="16">
        <v>6.8779999999999994E-2</v>
      </c>
      <c r="Y41" s="18">
        <v>0.17</v>
      </c>
      <c r="Z41" s="17">
        <v>0.12</v>
      </c>
      <c r="AA41" s="16">
        <v>8.8999999999999999E-3</v>
      </c>
      <c r="AB41" s="16">
        <v>8.0000000000000004E-4</v>
      </c>
      <c r="AC41" s="15">
        <v>0</v>
      </c>
      <c r="AD41" s="1"/>
      <c r="AE41" s="23">
        <v>38.08</v>
      </c>
      <c r="AG41" s="25">
        <f t="shared" si="1"/>
        <v>31.36</v>
      </c>
      <c r="AH41" s="26">
        <f t="shared" si="2"/>
        <v>8.8999999999999999E-3</v>
      </c>
    </row>
    <row r="42" spans="1:34" ht="31.5" x14ac:dyDescent="0.35">
      <c r="A42" t="str">
        <f t="shared" si="0"/>
        <v>Hydro One Networks Inc.-Former Woodstock Hydro Services Inc. Service AreaGENERAL SERVICE LESS THAN 50 KW</v>
      </c>
      <c r="B42" s="20" t="s">
        <v>64</v>
      </c>
      <c r="C42" s="20" t="s">
        <v>31</v>
      </c>
      <c r="D42" s="15">
        <v>2022</v>
      </c>
      <c r="E42" s="15">
        <v>750</v>
      </c>
      <c r="F42" s="18">
        <v>9.8000000000000004E-2</v>
      </c>
      <c r="G42" s="18">
        <v>0.115</v>
      </c>
      <c r="H42" s="17">
        <v>31.1</v>
      </c>
      <c r="I42" s="16">
        <v>1.26E-2</v>
      </c>
      <c r="J42" s="1"/>
      <c r="K42" s="16">
        <v>7.0000000000000001E-3</v>
      </c>
      <c r="L42" s="16">
        <v>6.0000000000000001E-3</v>
      </c>
      <c r="M42" s="16">
        <v>3.3999999999999998E-3</v>
      </c>
      <c r="N42" s="19">
        <v>5.0000000000000001E-4</v>
      </c>
      <c r="O42" s="17">
        <v>0.25</v>
      </c>
      <c r="P42" s="16">
        <v>1.0430999999999999</v>
      </c>
      <c r="Q42" s="17">
        <v>0.13</v>
      </c>
      <c r="R42" s="17">
        <v>0.64</v>
      </c>
      <c r="S42" s="17">
        <v>0.18</v>
      </c>
      <c r="T42" s="17">
        <v>0.18</v>
      </c>
      <c r="U42" s="18">
        <v>8.2000000000000003E-2</v>
      </c>
      <c r="V42" s="18">
        <v>0.113</v>
      </c>
      <c r="W42" s="18">
        <v>0.17</v>
      </c>
      <c r="X42" s="16">
        <v>6.8779999999999994E-2</v>
      </c>
      <c r="Y42" s="18">
        <v>0.17</v>
      </c>
      <c r="Z42" s="17">
        <v>4.74</v>
      </c>
      <c r="AA42" s="16">
        <v>1.52E-2</v>
      </c>
      <c r="AB42" s="16">
        <v>-2.5999999999999999E-3</v>
      </c>
      <c r="AC42" s="15">
        <v>0</v>
      </c>
      <c r="AD42" s="1"/>
      <c r="AE42" s="23">
        <v>38.08</v>
      </c>
      <c r="AG42" s="25">
        <f t="shared" si="1"/>
        <v>26.36</v>
      </c>
      <c r="AH42" s="26">
        <f t="shared" si="2"/>
        <v>1.52E-2</v>
      </c>
    </row>
    <row r="43" spans="1:34" ht="21" x14ac:dyDescent="0.35">
      <c r="A43" t="str">
        <f t="shared" si="0"/>
        <v>Hydro Ottawa LimitedGENERAL SERVICE LESS THAN 50 KW</v>
      </c>
      <c r="B43" s="20" t="s">
        <v>65</v>
      </c>
      <c r="C43" s="20" t="s">
        <v>31</v>
      </c>
      <c r="D43" s="15">
        <v>2022</v>
      </c>
      <c r="E43" s="15">
        <v>750</v>
      </c>
      <c r="F43" s="18">
        <v>9.8000000000000004E-2</v>
      </c>
      <c r="G43" s="18">
        <v>0.115</v>
      </c>
      <c r="H43" s="17">
        <f>20.83+0.43</f>
        <v>21.259999999999998</v>
      </c>
      <c r="I43" s="16">
        <f>0.027+0.00005-0.0024+0.0006</f>
        <v>2.5250000000000002E-2</v>
      </c>
      <c r="J43" s="1"/>
      <c r="K43" s="16">
        <v>8.8000000000000005E-3</v>
      </c>
      <c r="L43" s="16">
        <v>5.1999999999999998E-3</v>
      </c>
      <c r="M43" s="16">
        <v>3.3999999999999998E-3</v>
      </c>
      <c r="N43" s="19">
        <v>5.0000000000000001E-4</v>
      </c>
      <c r="O43" s="17">
        <v>0.25</v>
      </c>
      <c r="P43" s="16">
        <v>1.0338000000000001</v>
      </c>
      <c r="Q43" s="17">
        <v>0.13</v>
      </c>
      <c r="R43" s="17">
        <v>0.64</v>
      </c>
      <c r="S43" s="17">
        <v>0.18</v>
      </c>
      <c r="T43" s="17">
        <v>0.18</v>
      </c>
      <c r="U43" s="18">
        <v>8.2000000000000003E-2</v>
      </c>
      <c r="V43" s="18">
        <v>0.113</v>
      </c>
      <c r="W43" s="18">
        <v>0.17</v>
      </c>
      <c r="X43" s="16">
        <v>6.8779999999999994E-2</v>
      </c>
      <c r="Y43" s="18">
        <v>0.17</v>
      </c>
      <c r="Z43" s="17">
        <v>0.43</v>
      </c>
      <c r="AA43" s="16">
        <v>2.7E-2</v>
      </c>
      <c r="AB43" s="16">
        <f>0.00005-0.0024+0.0006</f>
        <v>-1.7499999999999998E-3</v>
      </c>
      <c r="AC43" s="15">
        <v>0</v>
      </c>
      <c r="AD43" s="1"/>
      <c r="AE43" s="23">
        <v>38.08</v>
      </c>
      <c r="AG43" s="25">
        <f t="shared" si="1"/>
        <v>20.83</v>
      </c>
      <c r="AH43" s="26">
        <f t="shared" si="2"/>
        <v>2.7E-2</v>
      </c>
    </row>
    <row r="44" spans="1:34" ht="21" x14ac:dyDescent="0.35">
      <c r="A44" t="str">
        <f t="shared" si="0"/>
        <v>InnPower CorporationGENERAL SERVICE LESS THAN 50 KW</v>
      </c>
      <c r="B44" s="20" t="s">
        <v>66</v>
      </c>
      <c r="C44" s="20" t="s">
        <v>31</v>
      </c>
      <c r="D44" s="15">
        <v>2022</v>
      </c>
      <c r="E44" s="15">
        <v>750</v>
      </c>
      <c r="F44" s="18">
        <v>9.8000000000000004E-2</v>
      </c>
      <c r="G44" s="18">
        <v>0.115</v>
      </c>
      <c r="H44" s="17">
        <v>45.15</v>
      </c>
      <c r="I44" s="16">
        <v>2.63E-2</v>
      </c>
      <c r="J44" s="16">
        <v>2.8999999999999998E-3</v>
      </c>
      <c r="K44" s="16">
        <v>5.7000000000000002E-3</v>
      </c>
      <c r="L44" s="16">
        <v>4.1999999999999997E-3</v>
      </c>
      <c r="M44" s="16">
        <v>3.3999999999999998E-3</v>
      </c>
      <c r="N44" s="19">
        <v>5.0000000000000001E-4</v>
      </c>
      <c r="O44" s="17">
        <v>0.25</v>
      </c>
      <c r="P44" s="16">
        <v>1.0604</v>
      </c>
      <c r="Q44" s="17">
        <v>0.13</v>
      </c>
      <c r="R44" s="17">
        <v>0.64</v>
      </c>
      <c r="S44" s="17">
        <v>0.18</v>
      </c>
      <c r="T44" s="17">
        <v>0.18</v>
      </c>
      <c r="U44" s="18">
        <v>8.2000000000000003E-2</v>
      </c>
      <c r="V44" s="18">
        <v>0.113</v>
      </c>
      <c r="W44" s="18">
        <v>0.17</v>
      </c>
      <c r="X44" s="16">
        <v>6.8779999999999994E-2</v>
      </c>
      <c r="Y44" s="18">
        <v>0.17</v>
      </c>
      <c r="Z44" s="17">
        <v>0.43</v>
      </c>
      <c r="AA44" s="16">
        <v>1.0800000000000001E-2</v>
      </c>
      <c r="AB44" s="16">
        <v>1.55E-2</v>
      </c>
      <c r="AC44" s="15">
        <v>0</v>
      </c>
      <c r="AD44" s="1"/>
      <c r="AE44" s="23">
        <v>38.08</v>
      </c>
      <c r="AG44" s="25">
        <f t="shared" si="1"/>
        <v>44.72</v>
      </c>
      <c r="AH44" s="26">
        <f t="shared" si="2"/>
        <v>1.0800000000000001E-2</v>
      </c>
    </row>
    <row r="45" spans="1:34" ht="21" x14ac:dyDescent="0.35">
      <c r="A45" t="str">
        <f t="shared" si="0"/>
        <v>Kingston Hydro CorporationGENERAL SERVICE LESS THAN 50 KW</v>
      </c>
      <c r="B45" s="20" t="s">
        <v>67</v>
      </c>
      <c r="C45" s="20" t="s">
        <v>31</v>
      </c>
      <c r="D45" s="15">
        <v>2022</v>
      </c>
      <c r="E45" s="15">
        <v>750</v>
      </c>
      <c r="F45" s="18">
        <v>9.8000000000000004E-2</v>
      </c>
      <c r="G45" s="18">
        <v>0.115</v>
      </c>
      <c r="H45" s="17">
        <v>16.59</v>
      </c>
      <c r="I45" s="16">
        <v>2.0199999999999999E-2</v>
      </c>
      <c r="J45" s="16">
        <v>-5.0000000000000001E-4</v>
      </c>
      <c r="K45" s="16">
        <v>7.1000000000000004E-3</v>
      </c>
      <c r="L45" s="16">
        <v>5.8999999999999999E-3</v>
      </c>
      <c r="M45" s="16">
        <v>3.3999999999999998E-3</v>
      </c>
      <c r="N45" s="19">
        <v>5.0000000000000001E-4</v>
      </c>
      <c r="O45" s="17">
        <v>0.25</v>
      </c>
      <c r="P45" s="16">
        <v>1.0392999999999999</v>
      </c>
      <c r="Q45" s="17">
        <v>0.13</v>
      </c>
      <c r="R45" s="17">
        <v>0.64</v>
      </c>
      <c r="S45" s="17">
        <v>0.18</v>
      </c>
      <c r="T45" s="17">
        <v>0.18</v>
      </c>
      <c r="U45" s="18">
        <v>8.2000000000000003E-2</v>
      </c>
      <c r="V45" s="18">
        <v>0.113</v>
      </c>
      <c r="W45" s="18">
        <v>0.17</v>
      </c>
      <c r="X45" s="16">
        <v>6.8779999999999994E-2</v>
      </c>
      <c r="Y45" s="18">
        <v>0.17</v>
      </c>
      <c r="Z45" s="17">
        <v>0.43</v>
      </c>
      <c r="AA45" s="16">
        <v>1.7399999999999999E-2</v>
      </c>
      <c r="AB45" s="16">
        <v>2.8E-3</v>
      </c>
      <c r="AC45" s="15">
        <v>0</v>
      </c>
      <c r="AD45" s="1"/>
      <c r="AE45" s="23">
        <v>38.08</v>
      </c>
      <c r="AG45" s="25">
        <f t="shared" si="1"/>
        <v>16.16</v>
      </c>
      <c r="AH45" s="26">
        <f t="shared" si="2"/>
        <v>1.7399999999999999E-2</v>
      </c>
    </row>
    <row r="46" spans="1:34" ht="21" x14ac:dyDescent="0.35">
      <c r="A46" t="str">
        <f t="shared" si="0"/>
        <v>Enova Power Corp.-Kitchener-Wilmot Hydro Rate ZoneGENERAL SERVICE LESS THAN 50 KW</v>
      </c>
      <c r="B46" s="20" t="s">
        <v>260</v>
      </c>
      <c r="C46" s="20" t="s">
        <v>31</v>
      </c>
      <c r="D46" s="15">
        <v>2022</v>
      </c>
      <c r="E46" s="15">
        <v>750</v>
      </c>
      <c r="F46" s="18">
        <v>9.8000000000000004E-2</v>
      </c>
      <c r="G46" s="18">
        <v>0.115</v>
      </c>
      <c r="H46" s="17">
        <v>29.38</v>
      </c>
      <c r="I46" s="16">
        <v>1.7500000000000002E-2</v>
      </c>
      <c r="J46" s="16">
        <v>1E-3</v>
      </c>
      <c r="K46" s="16">
        <v>7.6E-3</v>
      </c>
      <c r="L46" s="16">
        <v>1.2999999999999999E-3</v>
      </c>
      <c r="M46" s="16">
        <v>3.3999999999999998E-3</v>
      </c>
      <c r="N46" s="19">
        <v>5.0000000000000001E-4</v>
      </c>
      <c r="O46" s="17">
        <v>0.25</v>
      </c>
      <c r="P46" s="16">
        <v>1.0349999999999999</v>
      </c>
      <c r="Q46" s="17">
        <v>0.13</v>
      </c>
      <c r="R46" s="17">
        <v>0.64</v>
      </c>
      <c r="S46" s="17">
        <v>0.18</v>
      </c>
      <c r="T46" s="17">
        <v>0.18</v>
      </c>
      <c r="U46" s="18">
        <v>8.2000000000000003E-2</v>
      </c>
      <c r="V46" s="18">
        <v>0.113</v>
      </c>
      <c r="W46" s="18">
        <v>0.17</v>
      </c>
      <c r="X46" s="16">
        <v>6.8779999999999994E-2</v>
      </c>
      <c r="Y46" s="18">
        <v>0.17</v>
      </c>
      <c r="Z46" s="17">
        <v>0.43</v>
      </c>
      <c r="AA46" s="16">
        <v>1.3899999999999999E-2</v>
      </c>
      <c r="AB46" s="16">
        <v>3.5999999999999999E-3</v>
      </c>
      <c r="AC46" s="15">
        <v>0</v>
      </c>
      <c r="AD46" s="1"/>
      <c r="AE46" s="23">
        <v>38.08</v>
      </c>
      <c r="AG46" s="25">
        <f t="shared" si="1"/>
        <v>28.95</v>
      </c>
      <c r="AH46" s="26">
        <f t="shared" si="2"/>
        <v>1.3899999999999999E-2</v>
      </c>
    </row>
    <row r="47" spans="1:34" ht="21" x14ac:dyDescent="0.35">
      <c r="A47" t="str">
        <f t="shared" si="0"/>
        <v>Lakefront Utilities Inc.GENERAL SERVICE LESS THAN 50 KW</v>
      </c>
      <c r="B47" s="20" t="s">
        <v>69</v>
      </c>
      <c r="C47" s="20" t="s">
        <v>31</v>
      </c>
      <c r="D47" s="15">
        <v>2022</v>
      </c>
      <c r="E47" s="15">
        <v>750</v>
      </c>
      <c r="F47" s="18">
        <v>9.8000000000000004E-2</v>
      </c>
      <c r="G47" s="18">
        <v>0.115</v>
      </c>
      <c r="H47" s="17">
        <v>25.93</v>
      </c>
      <c r="I47" s="16">
        <v>0.01</v>
      </c>
      <c r="J47" s="1"/>
      <c r="K47" s="16">
        <v>6.0000000000000001E-3</v>
      </c>
      <c r="L47" s="16">
        <v>4.8999999999999998E-3</v>
      </c>
      <c r="M47" s="16">
        <v>3.3999999999999998E-3</v>
      </c>
      <c r="N47" s="19">
        <v>5.0000000000000001E-4</v>
      </c>
      <c r="O47" s="17">
        <v>0.25</v>
      </c>
      <c r="P47" s="16">
        <v>1.0441</v>
      </c>
      <c r="Q47" s="17">
        <v>0.13</v>
      </c>
      <c r="R47" s="17">
        <v>0.64</v>
      </c>
      <c r="S47" s="17">
        <v>0.18</v>
      </c>
      <c r="T47" s="17">
        <v>0.18</v>
      </c>
      <c r="U47" s="18">
        <v>8.2000000000000003E-2</v>
      </c>
      <c r="V47" s="18">
        <v>0.113</v>
      </c>
      <c r="W47" s="18">
        <v>0.17</v>
      </c>
      <c r="X47" s="16">
        <v>6.8779999999999994E-2</v>
      </c>
      <c r="Y47" s="18">
        <v>0.17</v>
      </c>
      <c r="Z47" s="17">
        <v>0.43</v>
      </c>
      <c r="AA47" s="16">
        <v>8.8000000000000005E-3</v>
      </c>
      <c r="AB47" s="16">
        <v>1.1999999999999999E-3</v>
      </c>
      <c r="AC47" s="15">
        <v>0</v>
      </c>
      <c r="AD47" s="1"/>
      <c r="AE47" s="23">
        <v>38.08</v>
      </c>
      <c r="AG47" s="25">
        <f t="shared" si="1"/>
        <v>25.5</v>
      </c>
      <c r="AH47" s="26">
        <f t="shared" si="2"/>
        <v>8.8000000000000005E-3</v>
      </c>
    </row>
    <row r="48" spans="1:34" ht="21" x14ac:dyDescent="0.35">
      <c r="A48" t="str">
        <f t="shared" si="0"/>
        <v>Lakeland Power Distribution Ltd.GENERAL SERVICE LESS THAN 50 KW</v>
      </c>
      <c r="B48" s="20" t="s">
        <v>70</v>
      </c>
      <c r="C48" s="20" t="s">
        <v>31</v>
      </c>
      <c r="D48" s="15">
        <v>2022</v>
      </c>
      <c r="E48" s="15">
        <v>750</v>
      </c>
      <c r="F48" s="18">
        <v>9.8000000000000004E-2</v>
      </c>
      <c r="G48" s="18">
        <v>0.115</v>
      </c>
      <c r="H48" s="17">
        <v>42</v>
      </c>
      <c r="I48" s="16">
        <v>1.4800000000000001E-2</v>
      </c>
      <c r="J48" s="16">
        <v>1.8E-3</v>
      </c>
      <c r="K48" s="16">
        <v>6.6E-3</v>
      </c>
      <c r="L48" s="16">
        <v>4.7000000000000002E-3</v>
      </c>
      <c r="M48" s="16">
        <v>3.3999999999999998E-3</v>
      </c>
      <c r="N48" s="19">
        <v>5.0000000000000001E-4</v>
      </c>
      <c r="O48" s="17">
        <v>0.25</v>
      </c>
      <c r="P48" s="16">
        <v>1.0723</v>
      </c>
      <c r="Q48" s="17">
        <v>0.13</v>
      </c>
      <c r="R48" s="17">
        <v>0.64</v>
      </c>
      <c r="S48" s="17">
        <v>0.18</v>
      </c>
      <c r="T48" s="17">
        <v>0.18</v>
      </c>
      <c r="U48" s="18">
        <v>8.2000000000000003E-2</v>
      </c>
      <c r="V48" s="18">
        <v>0.113</v>
      </c>
      <c r="W48" s="18">
        <v>0.17</v>
      </c>
      <c r="X48" s="16">
        <v>6.8779999999999994E-2</v>
      </c>
      <c r="Y48" s="18">
        <v>0.17</v>
      </c>
      <c r="Z48" s="17">
        <v>0.43</v>
      </c>
      <c r="AA48" s="16">
        <v>1.2200000000000001E-2</v>
      </c>
      <c r="AB48" s="16">
        <v>2.5999999999999999E-3</v>
      </c>
      <c r="AC48" s="15">
        <v>0</v>
      </c>
      <c r="AD48" s="1"/>
      <c r="AE48" s="23">
        <v>38.08</v>
      </c>
      <c r="AG48" s="25">
        <f t="shared" si="1"/>
        <v>41.57</v>
      </c>
      <c r="AH48" s="26">
        <f t="shared" si="2"/>
        <v>1.2200000000000001E-2</v>
      </c>
    </row>
    <row r="49" spans="1:34" ht="21" x14ac:dyDescent="0.35">
      <c r="A49" t="str">
        <f t="shared" si="0"/>
        <v>London Hydro Inc.GENERAL SERVICE LESS THAN 50 KW</v>
      </c>
      <c r="B49" s="20" t="s">
        <v>71</v>
      </c>
      <c r="C49" s="20" t="s">
        <v>31</v>
      </c>
      <c r="D49" s="15">
        <v>2022</v>
      </c>
      <c r="E49" s="15">
        <v>750</v>
      </c>
      <c r="F49" s="18">
        <v>9.8000000000000004E-2</v>
      </c>
      <c r="G49" s="18">
        <v>0.115</v>
      </c>
      <c r="H49" s="17">
        <v>31.45</v>
      </c>
      <c r="I49" s="16">
        <v>1.35E-2</v>
      </c>
      <c r="J49" s="1"/>
      <c r="K49" s="16"/>
      <c r="L49" s="16"/>
      <c r="M49" s="16">
        <v>3.3999999999999998E-3</v>
      </c>
      <c r="N49" s="19">
        <v>5.0000000000000001E-4</v>
      </c>
      <c r="O49" s="17">
        <v>0.25</v>
      </c>
      <c r="P49" s="16">
        <v>1.0315000000000001</v>
      </c>
      <c r="Q49" s="17">
        <v>0.13</v>
      </c>
      <c r="R49" s="17">
        <v>0.64</v>
      </c>
      <c r="S49" s="17">
        <v>0.18</v>
      </c>
      <c r="T49" s="17">
        <v>0.18</v>
      </c>
      <c r="U49" s="18">
        <v>8.2000000000000003E-2</v>
      </c>
      <c r="V49" s="18">
        <v>0.113</v>
      </c>
      <c r="W49" s="18">
        <v>0.17</v>
      </c>
      <c r="X49" s="16">
        <v>6.8779999999999994E-2</v>
      </c>
      <c r="Y49" s="18">
        <v>0.17</v>
      </c>
      <c r="Z49" s="17"/>
      <c r="AA49" s="16">
        <v>1.35E-2</v>
      </c>
      <c r="AB49" s="16"/>
      <c r="AC49" s="15">
        <v>0</v>
      </c>
      <c r="AD49" s="1"/>
      <c r="AE49" s="23">
        <v>38.08</v>
      </c>
      <c r="AG49" s="25">
        <f t="shared" si="1"/>
        <v>31.45</v>
      </c>
      <c r="AH49" s="26">
        <f t="shared" si="2"/>
        <v>1.35E-2</v>
      </c>
    </row>
    <row r="50" spans="1:34" ht="21" x14ac:dyDescent="0.35">
      <c r="A50" t="str">
        <f t="shared" si="0"/>
        <v>Milton Hydro Distribution Inc.GENERAL SERVICE LESS THAN 50 KW</v>
      </c>
      <c r="B50" s="20" t="s">
        <v>72</v>
      </c>
      <c r="C50" s="20" t="s">
        <v>31</v>
      </c>
      <c r="D50" s="15">
        <v>2022</v>
      </c>
      <c r="E50" s="15">
        <v>750</v>
      </c>
      <c r="F50" s="18">
        <v>9.8000000000000004E-2</v>
      </c>
      <c r="G50" s="18">
        <v>0.115</v>
      </c>
      <c r="H50" s="17">
        <v>18.809999999999999</v>
      </c>
      <c r="I50" s="16">
        <v>2.5000000000000001E-2</v>
      </c>
      <c r="J50" s="16">
        <v>-1.1999999999999999E-3</v>
      </c>
      <c r="K50" s="16">
        <v>8.0999999999999996E-3</v>
      </c>
      <c r="L50" s="16">
        <v>6.0000000000000001E-3</v>
      </c>
      <c r="M50" s="16">
        <v>3.3999999999999998E-3</v>
      </c>
      <c r="N50" s="19">
        <v>5.0000000000000001E-4</v>
      </c>
      <c r="O50" s="17">
        <v>0.25</v>
      </c>
      <c r="P50" s="16">
        <v>1.0375000000000001</v>
      </c>
      <c r="Q50" s="17">
        <v>0.13</v>
      </c>
      <c r="R50" s="17">
        <v>0.64</v>
      </c>
      <c r="S50" s="17">
        <v>0.18</v>
      </c>
      <c r="T50" s="17">
        <v>0.18</v>
      </c>
      <c r="U50" s="18">
        <v>8.2000000000000003E-2</v>
      </c>
      <c r="V50" s="18">
        <v>0.113</v>
      </c>
      <c r="W50" s="18">
        <v>0.17</v>
      </c>
      <c r="X50" s="16">
        <v>6.8779999999999994E-2</v>
      </c>
      <c r="Y50" s="18">
        <v>0.17</v>
      </c>
      <c r="Z50" s="17">
        <v>0.43</v>
      </c>
      <c r="AA50" s="16">
        <v>1.9400000000000001E-2</v>
      </c>
      <c r="AB50" s="16">
        <v>5.5999999999999999E-3</v>
      </c>
      <c r="AC50" s="15">
        <v>0</v>
      </c>
      <c r="AD50" s="1"/>
      <c r="AE50" s="23">
        <v>38.08</v>
      </c>
      <c r="AG50" s="25">
        <f t="shared" si="1"/>
        <v>18.38</v>
      </c>
      <c r="AH50" s="26">
        <f t="shared" si="2"/>
        <v>1.9400000000000001E-2</v>
      </c>
    </row>
    <row r="51" spans="1:34" ht="42" x14ac:dyDescent="0.35">
      <c r="A51" t="str">
        <f t="shared" si="0"/>
        <v>Newmarket-Tay Power Distribution Ltd.-For Former Midland Power Utility Rate ZoneGENERAL SERVICE LESS THAN 50 KW</v>
      </c>
      <c r="B51" s="20" t="s">
        <v>73</v>
      </c>
      <c r="C51" s="20" t="s">
        <v>31</v>
      </c>
      <c r="D51" s="15">
        <v>2022</v>
      </c>
      <c r="E51" s="15">
        <v>750</v>
      </c>
      <c r="F51" s="18">
        <v>9.8000000000000004E-2</v>
      </c>
      <c r="G51" s="18">
        <v>0.115</v>
      </c>
      <c r="H51" s="17">
        <v>25.09</v>
      </c>
      <c r="I51" s="16">
        <v>2.4199999999999999E-2</v>
      </c>
      <c r="J51" s="16">
        <v>1.2999999999999999E-3</v>
      </c>
      <c r="K51" s="16">
        <v>8.0000000000000002E-3</v>
      </c>
      <c r="L51" s="16">
        <v>5.7000000000000002E-3</v>
      </c>
      <c r="M51" s="16">
        <v>3.3999999999999998E-3</v>
      </c>
      <c r="N51" s="19">
        <v>5.0000000000000001E-4</v>
      </c>
      <c r="O51" s="17">
        <v>0.25</v>
      </c>
      <c r="P51" s="16">
        <v>1.0682</v>
      </c>
      <c r="Q51" s="17">
        <v>0.13</v>
      </c>
      <c r="R51" s="17">
        <v>0.64</v>
      </c>
      <c r="S51" s="17">
        <v>0.18</v>
      </c>
      <c r="T51" s="17">
        <v>0.18</v>
      </c>
      <c r="U51" s="18">
        <v>8.2000000000000003E-2</v>
      </c>
      <c r="V51" s="18">
        <v>0.113</v>
      </c>
      <c r="W51" s="18">
        <v>0.17</v>
      </c>
      <c r="X51" s="16">
        <v>6.8779999999999994E-2</v>
      </c>
      <c r="Y51" s="18">
        <v>0.17</v>
      </c>
      <c r="Z51" s="17">
        <v>0.43</v>
      </c>
      <c r="AA51" s="16">
        <v>1.8200000000000001E-2</v>
      </c>
      <c r="AB51" s="16">
        <v>6.0000000000000001E-3</v>
      </c>
      <c r="AC51" s="15">
        <v>0</v>
      </c>
      <c r="AD51" s="1"/>
      <c r="AE51" s="23">
        <v>38.08</v>
      </c>
      <c r="AG51" s="25">
        <f t="shared" si="1"/>
        <v>24.66</v>
      </c>
      <c r="AH51" s="26">
        <f t="shared" si="2"/>
        <v>1.8200000000000001E-2</v>
      </c>
    </row>
    <row r="52" spans="1:34" ht="42" x14ac:dyDescent="0.35">
      <c r="A52" t="str">
        <f t="shared" si="0"/>
        <v>Newmarket-Tay Power Distribution Ltd.-For Newmarket-Tay Power Main Rate ZoneGENERAL SERVICE LESS THAN 50 KW</v>
      </c>
      <c r="B52" s="20" t="s">
        <v>74</v>
      </c>
      <c r="C52" s="20" t="s">
        <v>31</v>
      </c>
      <c r="D52" s="15">
        <v>2022</v>
      </c>
      <c r="E52" s="15">
        <v>750</v>
      </c>
      <c r="F52" s="18">
        <v>9.8000000000000004E-2</v>
      </c>
      <c r="G52" s="18">
        <v>0.115</v>
      </c>
      <c r="H52" s="17">
        <v>34.17</v>
      </c>
      <c r="I52" s="16">
        <v>2.2599999999999999E-2</v>
      </c>
      <c r="J52" s="16">
        <v>3.2000000000000002E-3</v>
      </c>
      <c r="K52" s="16">
        <v>9.5999999999999992E-3</v>
      </c>
      <c r="L52" s="16">
        <v>7.3000000000000001E-3</v>
      </c>
      <c r="M52" s="16">
        <v>3.3999999999999998E-3</v>
      </c>
      <c r="N52" s="19">
        <v>5.0000000000000001E-4</v>
      </c>
      <c r="O52" s="17">
        <v>0.25</v>
      </c>
      <c r="P52" s="16">
        <v>1.0383</v>
      </c>
      <c r="Q52" s="17">
        <v>0.13</v>
      </c>
      <c r="R52" s="17">
        <v>0.64</v>
      </c>
      <c r="S52" s="17">
        <v>0.18</v>
      </c>
      <c r="T52" s="17">
        <v>0.18</v>
      </c>
      <c r="U52" s="18">
        <v>8.2000000000000003E-2</v>
      </c>
      <c r="V52" s="18">
        <v>0.113</v>
      </c>
      <c r="W52" s="18">
        <v>0.17</v>
      </c>
      <c r="X52" s="16">
        <v>6.8779999999999994E-2</v>
      </c>
      <c r="Y52" s="18">
        <v>0.17</v>
      </c>
      <c r="Z52" s="17">
        <v>1.43</v>
      </c>
      <c r="AA52" s="16">
        <v>2.1499999999999998E-2</v>
      </c>
      <c r="AB52" s="16">
        <v>1.1000000000000001E-3</v>
      </c>
      <c r="AC52" s="15">
        <v>0</v>
      </c>
      <c r="AD52" s="1"/>
      <c r="AE52" s="23">
        <v>38.08</v>
      </c>
      <c r="AG52" s="25">
        <f t="shared" si="1"/>
        <v>32.74</v>
      </c>
      <c r="AH52" s="26">
        <f t="shared" si="2"/>
        <v>2.1499999999999998E-2</v>
      </c>
    </row>
    <row r="53" spans="1:34" ht="21" x14ac:dyDescent="0.35">
      <c r="A53" t="str">
        <f t="shared" si="0"/>
        <v>Niagara Peninsula Energy Inc.GENERAL SERVICE LESS THAN 50 KW</v>
      </c>
      <c r="B53" s="20" t="s">
        <v>75</v>
      </c>
      <c r="C53" s="20" t="s">
        <v>31</v>
      </c>
      <c r="D53" s="15">
        <v>2022</v>
      </c>
      <c r="E53" s="15">
        <v>750</v>
      </c>
      <c r="F53" s="18">
        <v>9.8000000000000004E-2</v>
      </c>
      <c r="G53" s="18">
        <v>0.115</v>
      </c>
      <c r="H53" s="17">
        <v>43.7</v>
      </c>
      <c r="I53" s="16">
        <v>1.7899999999999999E-2</v>
      </c>
      <c r="J53" s="16">
        <v>-5.0000000000000001E-4</v>
      </c>
      <c r="K53" s="16">
        <v>8.0000000000000002E-3</v>
      </c>
      <c r="L53" s="16">
        <v>4.5999999999999999E-3</v>
      </c>
      <c r="M53" s="16">
        <v>3.3999999999999998E-3</v>
      </c>
      <c r="N53" s="19">
        <v>5.0000000000000001E-4</v>
      </c>
      <c r="O53" s="17">
        <v>0.25</v>
      </c>
      <c r="P53" s="16">
        <v>1.0423</v>
      </c>
      <c r="Q53" s="17">
        <v>0.13</v>
      </c>
      <c r="R53" s="17">
        <v>0.64</v>
      </c>
      <c r="S53" s="17">
        <v>0.18</v>
      </c>
      <c r="T53" s="17">
        <v>0.18</v>
      </c>
      <c r="U53" s="18">
        <v>8.2000000000000003E-2</v>
      </c>
      <c r="V53" s="18">
        <v>0.113</v>
      </c>
      <c r="W53" s="18">
        <v>0.17</v>
      </c>
      <c r="X53" s="16">
        <v>6.8779999999999994E-2</v>
      </c>
      <c r="Y53" s="18">
        <v>0.17</v>
      </c>
      <c r="Z53" s="17">
        <v>0.43</v>
      </c>
      <c r="AA53" s="16">
        <v>1.5800000000000002E-2</v>
      </c>
      <c r="AB53" s="16">
        <v>2.0999999999999999E-3</v>
      </c>
      <c r="AC53" s="15">
        <v>0</v>
      </c>
      <c r="AD53" s="1"/>
      <c r="AE53" s="23">
        <v>38.08</v>
      </c>
      <c r="AG53" s="25">
        <f t="shared" si="1"/>
        <v>43.27</v>
      </c>
      <c r="AH53" s="26">
        <f t="shared" si="2"/>
        <v>1.5800000000000002E-2</v>
      </c>
    </row>
    <row r="54" spans="1:34" ht="21" x14ac:dyDescent="0.35">
      <c r="A54" t="str">
        <f t="shared" si="0"/>
        <v>Niagara-on-the-Lake Hydro Inc.GENERAL SERVICE LESS THAN 50 KW</v>
      </c>
      <c r="B54" s="20" t="s">
        <v>76</v>
      </c>
      <c r="C54" s="20" t="s">
        <v>31</v>
      </c>
      <c r="D54" s="15">
        <v>2022</v>
      </c>
      <c r="E54" s="15">
        <v>750</v>
      </c>
      <c r="F54" s="18">
        <v>9.8000000000000004E-2</v>
      </c>
      <c r="G54" s="18">
        <v>0.115</v>
      </c>
      <c r="H54" s="17">
        <v>42.5</v>
      </c>
      <c r="I54" s="16">
        <v>1.06E-2</v>
      </c>
      <c r="J54" s="16">
        <v>-1E-4</v>
      </c>
      <c r="K54" s="16">
        <v>7.9000000000000008E-3</v>
      </c>
      <c r="L54" s="16">
        <v>1.1999999999999999E-3</v>
      </c>
      <c r="M54" s="16">
        <v>3.3999999999999998E-3</v>
      </c>
      <c r="N54" s="19">
        <v>5.0000000000000001E-4</v>
      </c>
      <c r="O54" s="17">
        <v>0.25</v>
      </c>
      <c r="P54" s="16">
        <v>1.0373000000000001</v>
      </c>
      <c r="Q54" s="17">
        <v>0.13</v>
      </c>
      <c r="R54" s="17">
        <v>0.64</v>
      </c>
      <c r="S54" s="17">
        <v>0.18</v>
      </c>
      <c r="T54" s="17">
        <v>0.18</v>
      </c>
      <c r="U54" s="18">
        <v>8.2000000000000003E-2</v>
      </c>
      <c r="V54" s="18">
        <v>0.113</v>
      </c>
      <c r="W54" s="18">
        <v>0.17</v>
      </c>
      <c r="X54" s="16">
        <v>6.8779999999999994E-2</v>
      </c>
      <c r="Y54" s="18">
        <v>0.17</v>
      </c>
      <c r="Z54" s="17">
        <v>0.43</v>
      </c>
      <c r="AA54" s="16">
        <v>1.2500000000000001E-2</v>
      </c>
      <c r="AB54" s="16">
        <v>-1.9E-3</v>
      </c>
      <c r="AC54" s="15">
        <v>0</v>
      </c>
      <c r="AD54" s="1"/>
      <c r="AE54" s="23">
        <v>38.08</v>
      </c>
      <c r="AG54" s="25">
        <f t="shared" si="1"/>
        <v>42.07</v>
      </c>
      <c r="AH54" s="26">
        <f t="shared" si="2"/>
        <v>1.2500000000000001E-2</v>
      </c>
    </row>
    <row r="55" spans="1:34" ht="21" x14ac:dyDescent="0.35">
      <c r="A55" t="str">
        <f t="shared" si="0"/>
        <v>North Bay Hydro Distribution LimitedGENERAL SERVICE LESS THAN 50 KW</v>
      </c>
      <c r="B55" s="20" t="s">
        <v>77</v>
      </c>
      <c r="C55" s="20" t="s">
        <v>31</v>
      </c>
      <c r="D55" s="15">
        <v>2022</v>
      </c>
      <c r="E55" s="15">
        <v>750</v>
      </c>
      <c r="F55" s="18">
        <v>9.8000000000000004E-2</v>
      </c>
      <c r="G55" s="18">
        <v>0.115</v>
      </c>
      <c r="H55" s="17">
        <v>28.85</v>
      </c>
      <c r="I55" s="16">
        <v>2.12E-2</v>
      </c>
      <c r="J55" s="1"/>
      <c r="K55" s="16">
        <v>9.1000000000000004E-3</v>
      </c>
      <c r="L55" s="16">
        <v>6.7000000000000002E-3</v>
      </c>
      <c r="M55" s="16">
        <v>3.3999999999999998E-3</v>
      </c>
      <c r="N55" s="19">
        <v>5.0000000000000001E-4</v>
      </c>
      <c r="O55" s="17">
        <v>0.25</v>
      </c>
      <c r="P55" s="16">
        <v>1.0388999999999999</v>
      </c>
      <c r="Q55" s="17">
        <v>0.13</v>
      </c>
      <c r="R55" s="17">
        <v>0.64</v>
      </c>
      <c r="S55" s="17">
        <v>0.18</v>
      </c>
      <c r="T55" s="17">
        <v>0.18</v>
      </c>
      <c r="U55" s="18">
        <v>8.2000000000000003E-2</v>
      </c>
      <c r="V55" s="18">
        <v>0.113</v>
      </c>
      <c r="W55" s="18">
        <v>0.17</v>
      </c>
      <c r="X55" s="16">
        <v>6.8779999999999994E-2</v>
      </c>
      <c r="Y55" s="18">
        <v>0.17</v>
      </c>
      <c r="Z55" s="17">
        <v>1.2</v>
      </c>
      <c r="AA55" s="16">
        <v>2.12E-2</v>
      </c>
      <c r="AB55" s="16">
        <v>0</v>
      </c>
      <c r="AC55" s="15">
        <v>0</v>
      </c>
      <c r="AD55" s="1"/>
      <c r="AE55" s="23">
        <v>38.08</v>
      </c>
      <c r="AG55" s="25">
        <f t="shared" si="1"/>
        <v>27.650000000000002</v>
      </c>
      <c r="AH55" s="26">
        <f t="shared" si="2"/>
        <v>2.12E-2</v>
      </c>
    </row>
    <row r="56" spans="1:34" ht="21" x14ac:dyDescent="0.35">
      <c r="A56" t="str">
        <f t="shared" si="0"/>
        <v>Northern Ontario Wires Inc.GENERAL SERVICE LESS THAN 50 KW</v>
      </c>
      <c r="B56" s="20" t="s">
        <v>78</v>
      </c>
      <c r="C56" s="20" t="s">
        <v>31</v>
      </c>
      <c r="D56" s="15">
        <v>2022</v>
      </c>
      <c r="E56" s="15">
        <v>750</v>
      </c>
      <c r="F56" s="18">
        <v>9.8000000000000004E-2</v>
      </c>
      <c r="G56" s="18">
        <v>0.115</v>
      </c>
      <c r="H56" s="17">
        <v>35.549999999999997</v>
      </c>
      <c r="I56" s="16">
        <v>2.1299999999999999E-2</v>
      </c>
      <c r="J56" s="16">
        <v>2.0000000000000001E-4</v>
      </c>
      <c r="K56" s="16">
        <v>8.6E-3</v>
      </c>
      <c r="L56" s="16">
        <v>3.0999999999999999E-3</v>
      </c>
      <c r="M56" s="16">
        <v>3.3999999999999998E-3</v>
      </c>
      <c r="N56" s="19">
        <v>5.0000000000000001E-4</v>
      </c>
      <c r="O56" s="17">
        <v>0.25</v>
      </c>
      <c r="P56" s="16">
        <v>1.0693999999999999</v>
      </c>
      <c r="Q56" s="17">
        <v>0.13</v>
      </c>
      <c r="R56" s="17">
        <v>0.64</v>
      </c>
      <c r="S56" s="17">
        <v>0.18</v>
      </c>
      <c r="T56" s="17">
        <v>0.18</v>
      </c>
      <c r="U56" s="18">
        <v>8.2000000000000003E-2</v>
      </c>
      <c r="V56" s="18">
        <v>0.113</v>
      </c>
      <c r="W56" s="18">
        <v>0.17</v>
      </c>
      <c r="X56" s="16">
        <v>6.8779999999999994E-2</v>
      </c>
      <c r="Y56" s="18">
        <v>0.17</v>
      </c>
      <c r="Z56" s="17">
        <v>0.43</v>
      </c>
      <c r="AA56" s="16">
        <v>1.9599999999999999E-2</v>
      </c>
      <c r="AB56" s="16">
        <v>1.6999999999999999E-3</v>
      </c>
      <c r="AC56" s="15">
        <v>0</v>
      </c>
      <c r="AD56" s="1"/>
      <c r="AE56" s="23">
        <v>38.08</v>
      </c>
      <c r="AG56" s="25">
        <f t="shared" si="1"/>
        <v>35.119999999999997</v>
      </c>
      <c r="AH56" s="26">
        <f t="shared" si="2"/>
        <v>1.9599999999999999E-2</v>
      </c>
    </row>
    <row r="57" spans="1:34" ht="21" x14ac:dyDescent="0.35">
      <c r="A57" t="str">
        <f t="shared" si="0"/>
        <v>Oakville Hydro Electricity Distribution Inc.GENERAL SERVICE LESS THAN 50 KW</v>
      </c>
      <c r="B57" s="20" t="s">
        <v>79</v>
      </c>
      <c r="C57" s="20" t="s">
        <v>31</v>
      </c>
      <c r="D57" s="15">
        <v>2022</v>
      </c>
      <c r="E57" s="15">
        <v>750</v>
      </c>
      <c r="F57" s="18">
        <v>9.8000000000000004E-2</v>
      </c>
      <c r="G57" s="18">
        <v>0.115</v>
      </c>
      <c r="H57" s="17">
        <v>39.72</v>
      </c>
      <c r="I57" s="16">
        <v>1.9900000000000001E-2</v>
      </c>
      <c r="J57" s="16">
        <v>-3.2000000000000002E-3</v>
      </c>
      <c r="K57" s="16">
        <v>8.8999999999999999E-3</v>
      </c>
      <c r="L57" s="16">
        <v>5.7000000000000002E-3</v>
      </c>
      <c r="M57" s="16">
        <v>3.3999999999999998E-3</v>
      </c>
      <c r="N57" s="19">
        <v>5.0000000000000001E-4</v>
      </c>
      <c r="O57" s="17">
        <v>0.25</v>
      </c>
      <c r="P57" s="16">
        <v>1.0376000000000001</v>
      </c>
      <c r="Q57" s="17">
        <v>0.13</v>
      </c>
      <c r="R57" s="17">
        <v>0.64</v>
      </c>
      <c r="S57" s="17">
        <v>0.18</v>
      </c>
      <c r="T57" s="17">
        <v>0.18</v>
      </c>
      <c r="U57" s="18">
        <v>8.2000000000000003E-2</v>
      </c>
      <c r="V57" s="18">
        <v>0.113</v>
      </c>
      <c r="W57" s="18">
        <v>0.17</v>
      </c>
      <c r="X57" s="16">
        <v>6.8779999999999994E-2</v>
      </c>
      <c r="Y57" s="18">
        <v>0.17</v>
      </c>
      <c r="Z57" s="17">
        <v>0.43</v>
      </c>
      <c r="AA57" s="16">
        <v>1.7500000000000002E-2</v>
      </c>
      <c r="AB57" s="16">
        <v>2.3999999999999998E-3</v>
      </c>
      <c r="AC57" s="15">
        <v>0</v>
      </c>
      <c r="AD57" s="1"/>
      <c r="AE57" s="23">
        <v>38.08</v>
      </c>
      <c r="AG57" s="25">
        <f t="shared" si="1"/>
        <v>39.29</v>
      </c>
      <c r="AH57" s="26">
        <f t="shared" si="2"/>
        <v>1.7500000000000002E-2</v>
      </c>
    </row>
    <row r="58" spans="1:34" ht="21" x14ac:dyDescent="0.35">
      <c r="A58" t="str">
        <f t="shared" si="0"/>
        <v>Orangeville Hydro LimitedGENERAL SERVICE LESS THAN 50 KW</v>
      </c>
      <c r="B58" s="20" t="s">
        <v>80</v>
      </c>
      <c r="C58" s="20" t="s">
        <v>31</v>
      </c>
      <c r="D58" s="15">
        <v>2022</v>
      </c>
      <c r="E58" s="15">
        <v>750</v>
      </c>
      <c r="F58" s="18">
        <v>9.8000000000000004E-2</v>
      </c>
      <c r="G58" s="18">
        <v>0.115</v>
      </c>
      <c r="H58" s="17">
        <v>35.979999999999997</v>
      </c>
      <c r="I58" s="16">
        <v>1.7299999999999999E-2</v>
      </c>
      <c r="J58" s="1"/>
      <c r="K58" s="16">
        <v>8.3999999999999995E-3</v>
      </c>
      <c r="L58" s="16">
        <v>4.4999999999999997E-3</v>
      </c>
      <c r="M58" s="16">
        <v>3.3999999999999998E-3</v>
      </c>
      <c r="N58" s="19">
        <v>5.0000000000000001E-4</v>
      </c>
      <c r="O58" s="17">
        <v>0.25</v>
      </c>
      <c r="P58" s="16">
        <v>1.0481</v>
      </c>
      <c r="Q58" s="17">
        <v>0.13</v>
      </c>
      <c r="R58" s="17">
        <v>0.64</v>
      </c>
      <c r="S58" s="17">
        <v>0.18</v>
      </c>
      <c r="T58" s="17">
        <v>0.18</v>
      </c>
      <c r="U58" s="18">
        <v>8.2000000000000003E-2</v>
      </c>
      <c r="V58" s="18">
        <v>0.113</v>
      </c>
      <c r="W58" s="18">
        <v>0.17</v>
      </c>
      <c r="X58" s="16">
        <v>6.8779999999999994E-2</v>
      </c>
      <c r="Y58" s="18">
        <v>0.17</v>
      </c>
      <c r="Z58" s="17">
        <v>0.43</v>
      </c>
      <c r="AA58" s="16">
        <v>1.09E-2</v>
      </c>
      <c r="AB58" s="16">
        <v>6.4000000000000003E-3</v>
      </c>
      <c r="AC58" s="15">
        <v>0</v>
      </c>
      <c r="AD58" s="1"/>
      <c r="AE58" s="23">
        <v>38.08</v>
      </c>
      <c r="AG58" s="25">
        <f t="shared" si="1"/>
        <v>35.549999999999997</v>
      </c>
      <c r="AH58" s="26">
        <f t="shared" si="2"/>
        <v>1.09E-2</v>
      </c>
    </row>
    <row r="59" spans="1:34" ht="21" x14ac:dyDescent="0.35">
      <c r="A59" t="str">
        <f t="shared" si="0"/>
        <v>Oshawa PUC Networks Inc.GENERAL SERVICE LESS THAN 50 KW</v>
      </c>
      <c r="B59" s="20" t="s">
        <v>81</v>
      </c>
      <c r="C59" s="20" t="s">
        <v>31</v>
      </c>
      <c r="D59" s="15">
        <v>2022</v>
      </c>
      <c r="E59" s="15">
        <v>750</v>
      </c>
      <c r="F59" s="18">
        <v>9.8000000000000004E-2</v>
      </c>
      <c r="G59" s="18">
        <v>0.115</v>
      </c>
      <c r="H59" s="17">
        <v>18.88</v>
      </c>
      <c r="I59" s="16">
        <v>1.8800000000000001E-2</v>
      </c>
      <c r="J59" s="1"/>
      <c r="K59" s="16">
        <v>9.4999999999999998E-3</v>
      </c>
      <c r="L59" s="16">
        <v>7.4000000000000003E-3</v>
      </c>
      <c r="M59" s="16">
        <v>3.3999999999999998E-3</v>
      </c>
      <c r="N59" s="19">
        <v>5.0000000000000001E-4</v>
      </c>
      <c r="O59" s="17">
        <v>0.25</v>
      </c>
      <c r="P59" s="16">
        <v>1.0431999999999999</v>
      </c>
      <c r="Q59" s="17">
        <v>0.13</v>
      </c>
      <c r="R59" s="17">
        <v>0.64</v>
      </c>
      <c r="S59" s="17">
        <v>0.18</v>
      </c>
      <c r="T59" s="17">
        <v>0.18</v>
      </c>
      <c r="U59" s="18">
        <v>8.2000000000000003E-2</v>
      </c>
      <c r="V59" s="18">
        <v>0.113</v>
      </c>
      <c r="W59" s="18">
        <v>0.17</v>
      </c>
      <c r="X59" s="16">
        <v>6.8779999999999994E-2</v>
      </c>
      <c r="Y59" s="18">
        <v>0.17</v>
      </c>
      <c r="Z59" s="17">
        <v>0.43</v>
      </c>
      <c r="AA59" s="16">
        <v>1.8800000000000001E-2</v>
      </c>
      <c r="AB59" s="16">
        <v>0</v>
      </c>
      <c r="AC59" s="15">
        <v>0</v>
      </c>
      <c r="AD59" s="1"/>
      <c r="AE59" s="23">
        <v>38.08</v>
      </c>
      <c r="AG59" s="25">
        <f t="shared" si="1"/>
        <v>18.45</v>
      </c>
      <c r="AH59" s="26">
        <f t="shared" si="2"/>
        <v>1.8800000000000001E-2</v>
      </c>
    </row>
    <row r="60" spans="1:34" ht="21" x14ac:dyDescent="0.35">
      <c r="A60" t="str">
        <f t="shared" si="0"/>
        <v>Ottawa River Power CorporationGENERAL SERVICE LESS THAN 50 KW</v>
      </c>
      <c r="B60" s="20" t="s">
        <v>82</v>
      </c>
      <c r="C60" s="20" t="s">
        <v>31</v>
      </c>
      <c r="D60" s="15">
        <v>2022</v>
      </c>
      <c r="E60" s="15">
        <v>750</v>
      </c>
      <c r="F60" s="18">
        <v>9.8000000000000004E-2</v>
      </c>
      <c r="G60" s="18">
        <v>0.115</v>
      </c>
      <c r="H60" s="17">
        <v>24.17</v>
      </c>
      <c r="I60" s="16">
        <v>1.8599999999999998E-2</v>
      </c>
      <c r="J60" s="1"/>
      <c r="K60" s="16">
        <v>6.4000000000000003E-3</v>
      </c>
      <c r="L60" s="16">
        <v>4.7000000000000002E-3</v>
      </c>
      <c r="M60" s="16">
        <v>3.3999999999999998E-3</v>
      </c>
      <c r="N60" s="19">
        <v>5.0000000000000001E-4</v>
      </c>
      <c r="O60" s="17">
        <v>0.25</v>
      </c>
      <c r="P60" s="16">
        <v>1.0409999999999999</v>
      </c>
      <c r="Q60" s="17">
        <v>0.13</v>
      </c>
      <c r="R60" s="17">
        <v>0.64</v>
      </c>
      <c r="S60" s="17">
        <v>0.18</v>
      </c>
      <c r="T60" s="17">
        <v>0.18</v>
      </c>
      <c r="U60" s="18">
        <v>8.2000000000000003E-2</v>
      </c>
      <c r="V60" s="18">
        <v>0.113</v>
      </c>
      <c r="W60" s="18">
        <v>0.17</v>
      </c>
      <c r="X60" s="16">
        <v>6.8779999999999994E-2</v>
      </c>
      <c r="Y60" s="18">
        <v>0.17</v>
      </c>
      <c r="Z60" s="17">
        <v>0.43</v>
      </c>
      <c r="AA60" s="16">
        <v>1.4E-2</v>
      </c>
      <c r="AB60" s="16">
        <v>4.5999999999999999E-3</v>
      </c>
      <c r="AC60" s="15">
        <v>0</v>
      </c>
      <c r="AD60" s="1"/>
      <c r="AE60" s="23">
        <v>38.08</v>
      </c>
      <c r="AG60" s="25">
        <f t="shared" si="1"/>
        <v>23.740000000000002</v>
      </c>
      <c r="AH60" s="26">
        <f t="shared" si="2"/>
        <v>1.4E-2</v>
      </c>
    </row>
    <row r="61" spans="1:34" ht="21" x14ac:dyDescent="0.35">
      <c r="A61" t="str">
        <f t="shared" si="0"/>
        <v>PUC Distribution Inc.GENERAL SERVICE LESS THAN 50 KW</v>
      </c>
      <c r="B61" s="20" t="s">
        <v>83</v>
      </c>
      <c r="C61" s="20" t="s">
        <v>31</v>
      </c>
      <c r="D61" s="15">
        <v>2022</v>
      </c>
      <c r="E61" s="15">
        <v>750</v>
      </c>
      <c r="F61" s="18">
        <v>9.8000000000000004E-2</v>
      </c>
      <c r="G61" s="18">
        <v>0.115</v>
      </c>
      <c r="H61" s="17">
        <v>24.1</v>
      </c>
      <c r="I61" s="16">
        <v>2.81E-2</v>
      </c>
      <c r="J61" s="16">
        <v>3.3E-3</v>
      </c>
      <c r="K61" s="16">
        <v>8.0000000000000002E-3</v>
      </c>
      <c r="L61" s="1"/>
      <c r="M61" s="16">
        <v>3.3999999999999998E-3</v>
      </c>
      <c r="N61" s="19">
        <v>5.0000000000000001E-4</v>
      </c>
      <c r="O61" s="17">
        <v>0.25</v>
      </c>
      <c r="P61" s="16">
        <v>1.0481</v>
      </c>
      <c r="Q61" s="17">
        <v>0.13</v>
      </c>
      <c r="R61" s="17">
        <v>0.64</v>
      </c>
      <c r="S61" s="17">
        <v>0.18</v>
      </c>
      <c r="T61" s="17">
        <v>0.18</v>
      </c>
      <c r="U61" s="18">
        <v>8.2000000000000003E-2</v>
      </c>
      <c r="V61" s="18">
        <v>0.113</v>
      </c>
      <c r="W61" s="18">
        <v>0.17</v>
      </c>
      <c r="X61" s="16">
        <v>6.8779999999999994E-2</v>
      </c>
      <c r="Y61" s="18">
        <v>0.17</v>
      </c>
      <c r="Z61" s="17">
        <v>1.78</v>
      </c>
      <c r="AA61" s="16">
        <v>2.6800000000000001E-2</v>
      </c>
      <c r="AB61" s="16">
        <v>1.2999999999999999E-3</v>
      </c>
      <c r="AC61" s="15">
        <v>0</v>
      </c>
      <c r="AD61" s="1"/>
      <c r="AE61" s="23">
        <v>38.08</v>
      </c>
      <c r="AG61" s="25">
        <f t="shared" si="1"/>
        <v>22.32</v>
      </c>
      <c r="AH61" s="26">
        <f t="shared" si="2"/>
        <v>2.6800000000000001E-2</v>
      </c>
    </row>
    <row r="62" spans="1:34" ht="21" x14ac:dyDescent="0.35">
      <c r="A62" t="str">
        <f t="shared" si="0"/>
        <v>Renfrew Hydro Inc.GENERAL SERVICE LESS THAN 50 KW</v>
      </c>
      <c r="B62" s="20" t="s">
        <v>84</v>
      </c>
      <c r="C62" s="20" t="s">
        <v>31</v>
      </c>
      <c r="D62" s="15">
        <v>2022</v>
      </c>
      <c r="E62" s="15">
        <v>750</v>
      </c>
      <c r="F62" s="18">
        <v>9.8000000000000004E-2</v>
      </c>
      <c r="G62" s="18">
        <v>0.115</v>
      </c>
      <c r="H62" s="17">
        <v>34.44</v>
      </c>
      <c r="I62" s="16">
        <v>1.77E-2</v>
      </c>
      <c r="J62" s="16">
        <v>-1.1999999999999999E-3</v>
      </c>
      <c r="K62" s="16">
        <v>5.5999999999999999E-3</v>
      </c>
      <c r="L62" s="16">
        <v>4.3E-3</v>
      </c>
      <c r="M62" s="16">
        <v>3.3999999999999998E-3</v>
      </c>
      <c r="N62" s="19">
        <v>5.0000000000000001E-4</v>
      </c>
      <c r="O62" s="17">
        <v>0.25</v>
      </c>
      <c r="P62" s="16">
        <v>1.081</v>
      </c>
      <c r="Q62" s="17">
        <v>0.13</v>
      </c>
      <c r="R62" s="17">
        <v>0.64</v>
      </c>
      <c r="S62" s="17">
        <v>0.18</v>
      </c>
      <c r="T62" s="17">
        <v>0.18</v>
      </c>
      <c r="U62" s="18">
        <v>8.2000000000000003E-2</v>
      </c>
      <c r="V62" s="18">
        <v>0.113</v>
      </c>
      <c r="W62" s="18">
        <v>0.17</v>
      </c>
      <c r="X62" s="16">
        <v>6.8779999999999994E-2</v>
      </c>
      <c r="Y62" s="18">
        <v>0.17</v>
      </c>
      <c r="Z62" s="17">
        <v>0.43</v>
      </c>
      <c r="AA62" s="16">
        <v>1.67E-2</v>
      </c>
      <c r="AB62" s="16">
        <v>1E-3</v>
      </c>
      <c r="AC62" s="15">
        <v>0</v>
      </c>
      <c r="AD62" s="1"/>
      <c r="AE62" s="23">
        <v>38.08</v>
      </c>
      <c r="AG62" s="25">
        <f t="shared" si="1"/>
        <v>34.01</v>
      </c>
      <c r="AH62" s="26">
        <f t="shared" si="2"/>
        <v>1.67E-2</v>
      </c>
    </row>
    <row r="63" spans="1:34" ht="21" x14ac:dyDescent="0.35">
      <c r="A63" t="str">
        <f t="shared" si="0"/>
        <v>Rideau St. Lawrence Distribution Inc.GENERAL SERVICE LESS THAN 50 KW</v>
      </c>
      <c r="B63" s="20" t="s">
        <v>85</v>
      </c>
      <c r="C63" s="20" t="s">
        <v>31</v>
      </c>
      <c r="D63" s="15">
        <v>2022</v>
      </c>
      <c r="E63" s="15">
        <v>750</v>
      </c>
      <c r="F63" s="18">
        <v>9.8000000000000004E-2</v>
      </c>
      <c r="G63" s="18">
        <v>0.115</v>
      </c>
      <c r="H63" s="17">
        <v>33.86</v>
      </c>
      <c r="I63" s="16">
        <v>1.61E-2</v>
      </c>
      <c r="J63" s="1"/>
      <c r="K63" s="16">
        <v>6.0000000000000001E-3</v>
      </c>
      <c r="L63" s="16">
        <v>5.3E-3</v>
      </c>
      <c r="M63" s="16">
        <v>3.3999999999999998E-3</v>
      </c>
      <c r="N63" s="19">
        <v>5.0000000000000001E-4</v>
      </c>
      <c r="O63" s="17">
        <v>0.25</v>
      </c>
      <c r="P63" s="16">
        <v>1.0819000000000001</v>
      </c>
      <c r="Q63" s="17">
        <v>0.13</v>
      </c>
      <c r="R63" s="17">
        <v>0.64</v>
      </c>
      <c r="S63" s="17">
        <v>0.18</v>
      </c>
      <c r="T63" s="17">
        <v>0.18</v>
      </c>
      <c r="U63" s="18">
        <v>8.2000000000000003E-2</v>
      </c>
      <c r="V63" s="18">
        <v>0.113</v>
      </c>
      <c r="W63" s="18">
        <v>0.17</v>
      </c>
      <c r="X63" s="16">
        <v>6.8779999999999994E-2</v>
      </c>
      <c r="Y63" s="18">
        <v>0.17</v>
      </c>
      <c r="Z63" s="17">
        <v>1.57</v>
      </c>
      <c r="AA63" s="16">
        <v>1.1599999999999999E-2</v>
      </c>
      <c r="AB63" s="16">
        <v>4.4999999999999997E-3</v>
      </c>
      <c r="AC63" s="15">
        <v>0</v>
      </c>
      <c r="AD63" s="1"/>
      <c r="AE63" s="23">
        <v>38.08</v>
      </c>
      <c r="AG63" s="25">
        <f t="shared" si="1"/>
        <v>32.29</v>
      </c>
      <c r="AH63" s="26">
        <f t="shared" si="2"/>
        <v>1.1599999999999999E-2</v>
      </c>
    </row>
    <row r="64" spans="1:34" ht="21" x14ac:dyDescent="0.35">
      <c r="A64" t="str">
        <f t="shared" si="0"/>
        <v>Sioux Lookout Hydro Inc.GENERAL SERVICE LESS THAN 50 KW</v>
      </c>
      <c r="B64" s="20" t="s">
        <v>86</v>
      </c>
      <c r="C64" s="20" t="s">
        <v>31</v>
      </c>
      <c r="D64" s="15">
        <v>2022</v>
      </c>
      <c r="E64" s="15">
        <v>750</v>
      </c>
      <c r="F64" s="18">
        <v>9.8000000000000004E-2</v>
      </c>
      <c r="G64" s="18">
        <v>0.115</v>
      </c>
      <c r="H64" s="17">
        <v>49.64</v>
      </c>
      <c r="I64" s="16">
        <v>1.09E-2</v>
      </c>
      <c r="J64" s="1"/>
      <c r="K64" s="16"/>
      <c r="L64" s="16"/>
      <c r="M64" s="16">
        <v>3.3999999999999998E-3</v>
      </c>
      <c r="N64" s="19">
        <v>5.0000000000000001E-4</v>
      </c>
      <c r="O64" s="17">
        <v>0.25</v>
      </c>
      <c r="P64" s="16">
        <v>1.0565</v>
      </c>
      <c r="Q64" s="17">
        <v>0.13</v>
      </c>
      <c r="R64" s="17">
        <v>0.64</v>
      </c>
      <c r="S64" s="17">
        <v>0.18</v>
      </c>
      <c r="T64" s="17">
        <v>0.18</v>
      </c>
      <c r="U64" s="18">
        <v>8.2000000000000003E-2</v>
      </c>
      <c r="V64" s="18">
        <v>0.113</v>
      </c>
      <c r="W64" s="18">
        <v>0.17</v>
      </c>
      <c r="X64" s="16">
        <v>6.8779999999999994E-2</v>
      </c>
      <c r="Y64" s="18">
        <v>0.17</v>
      </c>
      <c r="Z64" s="17"/>
      <c r="AA64" s="16">
        <v>1.09E-2</v>
      </c>
      <c r="AB64" s="16"/>
      <c r="AC64" s="15">
        <v>0</v>
      </c>
      <c r="AD64" s="1"/>
      <c r="AE64" s="23">
        <v>38.08</v>
      </c>
      <c r="AG64" s="25">
        <f t="shared" si="1"/>
        <v>49.64</v>
      </c>
      <c r="AH64" s="26">
        <f t="shared" si="2"/>
        <v>1.09E-2</v>
      </c>
    </row>
    <row r="65" spans="1:34" ht="21" x14ac:dyDescent="0.35">
      <c r="A65" t="str">
        <f t="shared" si="0"/>
        <v>Synergy North Corporation-Kenora Rate ZoneGENERAL SERVICE LESS THAN 50 KW</v>
      </c>
      <c r="B65" s="20" t="s">
        <v>87</v>
      </c>
      <c r="C65" s="20" t="s">
        <v>31</v>
      </c>
      <c r="D65" s="15">
        <v>2022</v>
      </c>
      <c r="E65" s="15">
        <v>750</v>
      </c>
      <c r="F65" s="18">
        <v>9.8000000000000004E-2</v>
      </c>
      <c r="G65" s="18">
        <v>0.115</v>
      </c>
      <c r="H65" s="17">
        <v>42.57</v>
      </c>
      <c r="I65" s="16">
        <v>6.8999999999999999E-3</v>
      </c>
      <c r="J65" s="16">
        <v>-1E-4</v>
      </c>
      <c r="K65" s="16">
        <v>8.0999999999999996E-3</v>
      </c>
      <c r="L65" s="16">
        <v>1.6000000000000001E-3</v>
      </c>
      <c r="M65" s="16">
        <v>3.3999999999999998E-3</v>
      </c>
      <c r="N65" s="19">
        <v>5.0000000000000001E-4</v>
      </c>
      <c r="O65" s="17">
        <v>0.25</v>
      </c>
      <c r="P65" s="16">
        <v>1.0429999999999999</v>
      </c>
      <c r="Q65" s="17">
        <v>0.13</v>
      </c>
      <c r="R65" s="17">
        <v>0.64</v>
      </c>
      <c r="S65" s="17">
        <v>0.18</v>
      </c>
      <c r="T65" s="17">
        <v>0.18</v>
      </c>
      <c r="U65" s="18">
        <v>8.2000000000000003E-2</v>
      </c>
      <c r="V65" s="18">
        <v>0.113</v>
      </c>
      <c r="W65" s="18">
        <v>0.17</v>
      </c>
      <c r="X65" s="16">
        <v>6.8779999999999994E-2</v>
      </c>
      <c r="Y65" s="18">
        <v>0.17</v>
      </c>
      <c r="Z65" s="17">
        <v>0.43</v>
      </c>
      <c r="AA65" s="16">
        <v>6.7000000000000002E-3</v>
      </c>
      <c r="AB65" s="16">
        <v>2.0000000000000001E-4</v>
      </c>
      <c r="AC65" s="15">
        <v>0</v>
      </c>
      <c r="AD65" s="1"/>
      <c r="AE65" s="23">
        <v>38.08</v>
      </c>
      <c r="AG65" s="25">
        <f t="shared" si="1"/>
        <v>42.14</v>
      </c>
      <c r="AH65" s="26">
        <f t="shared" si="2"/>
        <v>6.7000000000000002E-3</v>
      </c>
    </row>
    <row r="66" spans="1:34" ht="21" x14ac:dyDescent="0.35">
      <c r="A66" t="str">
        <f t="shared" si="0"/>
        <v>Synergy North Corporation-Thunder Bay Rate ZoneGENERAL SERVICE LESS THAN 50 KW</v>
      </c>
      <c r="B66" s="20" t="s">
        <v>88</v>
      </c>
      <c r="C66" s="20" t="s">
        <v>31</v>
      </c>
      <c r="D66" s="15">
        <v>2022</v>
      </c>
      <c r="E66" s="15">
        <v>750</v>
      </c>
      <c r="F66" s="18">
        <v>9.8000000000000004E-2</v>
      </c>
      <c r="G66" s="18">
        <v>0.115</v>
      </c>
      <c r="H66" s="17">
        <v>29.92</v>
      </c>
      <c r="I66" s="16">
        <v>1.83E-2</v>
      </c>
      <c r="J66" s="16">
        <v>2.0999999999999999E-3</v>
      </c>
      <c r="K66" s="16">
        <v>7.7000000000000002E-3</v>
      </c>
      <c r="L66" s="16">
        <v>5.3E-3</v>
      </c>
      <c r="M66" s="16">
        <v>3.3999999999999998E-3</v>
      </c>
      <c r="N66" s="19">
        <v>5.0000000000000001E-4</v>
      </c>
      <c r="O66" s="17">
        <v>0.25</v>
      </c>
      <c r="P66" s="16">
        <v>1.0394000000000001</v>
      </c>
      <c r="Q66" s="17">
        <v>0.13</v>
      </c>
      <c r="R66" s="17">
        <v>0.64</v>
      </c>
      <c r="S66" s="17">
        <v>0.18</v>
      </c>
      <c r="T66" s="17">
        <v>0.18</v>
      </c>
      <c r="U66" s="18">
        <v>8.2000000000000003E-2</v>
      </c>
      <c r="V66" s="18">
        <v>0.113</v>
      </c>
      <c r="W66" s="18">
        <v>0.17</v>
      </c>
      <c r="X66" s="16">
        <v>6.8779999999999994E-2</v>
      </c>
      <c r="Y66" s="18">
        <v>0.17</v>
      </c>
      <c r="Z66" s="17">
        <v>0.43</v>
      </c>
      <c r="AA66" s="16">
        <v>1.9199999999999998E-2</v>
      </c>
      <c r="AB66" s="16">
        <v>-8.9999999999999998E-4</v>
      </c>
      <c r="AC66" s="15">
        <v>0</v>
      </c>
      <c r="AD66" s="1"/>
      <c r="AE66" s="23">
        <v>38.08</v>
      </c>
      <c r="AG66" s="25">
        <f t="shared" si="1"/>
        <v>29.490000000000002</v>
      </c>
      <c r="AH66" s="26">
        <f t="shared" si="2"/>
        <v>1.9199999999999998E-2</v>
      </c>
    </row>
    <row r="67" spans="1:34" ht="21" x14ac:dyDescent="0.35">
      <c r="A67" t="str">
        <f t="shared" si="0"/>
        <v>Tillsonburg Hydro Inc.GENERAL SERVICE LESS THAN 50 KW</v>
      </c>
      <c r="B67" s="20" t="s">
        <v>89</v>
      </c>
      <c r="C67" s="20" t="s">
        <v>31</v>
      </c>
      <c r="D67" s="15">
        <v>2022</v>
      </c>
      <c r="E67" s="15">
        <v>750</v>
      </c>
      <c r="F67" s="18">
        <v>9.8000000000000004E-2</v>
      </c>
      <c r="G67" s="18">
        <v>0.115</v>
      </c>
      <c r="H67" s="17">
        <v>28.73</v>
      </c>
      <c r="I67" s="16">
        <v>1.9800000000000002E-2</v>
      </c>
      <c r="J67" s="1"/>
      <c r="K67" s="16">
        <v>8.5000000000000006E-3</v>
      </c>
      <c r="L67" s="16">
        <v>6.4000000000000003E-3</v>
      </c>
      <c r="M67" s="16">
        <v>3.3999999999999998E-3</v>
      </c>
      <c r="N67" s="19">
        <v>5.0000000000000001E-4</v>
      </c>
      <c r="O67" s="17">
        <v>0.25</v>
      </c>
      <c r="P67" s="16">
        <v>1.0333000000000001</v>
      </c>
      <c r="Q67" s="17">
        <v>0.13</v>
      </c>
      <c r="R67" s="17">
        <v>0.64</v>
      </c>
      <c r="S67" s="17">
        <v>0.18</v>
      </c>
      <c r="T67" s="17">
        <v>0.18</v>
      </c>
      <c r="U67" s="18">
        <v>8.2000000000000003E-2</v>
      </c>
      <c r="V67" s="18">
        <v>0.113</v>
      </c>
      <c r="W67" s="18">
        <v>0.17</v>
      </c>
      <c r="X67" s="16">
        <v>6.8779999999999994E-2</v>
      </c>
      <c r="Y67" s="18">
        <v>0.17</v>
      </c>
      <c r="Z67" s="17">
        <v>0.43</v>
      </c>
      <c r="AA67" s="16">
        <v>1.9800000000000002E-2</v>
      </c>
      <c r="AB67" s="16">
        <v>0</v>
      </c>
      <c r="AC67" s="15">
        <v>0</v>
      </c>
      <c r="AD67" s="1"/>
      <c r="AE67" s="23">
        <v>38.08</v>
      </c>
      <c r="AG67" s="25">
        <f t="shared" si="1"/>
        <v>28.3</v>
      </c>
      <c r="AH67" s="26">
        <f t="shared" si="2"/>
        <v>1.9800000000000002E-2</v>
      </c>
    </row>
    <row r="68" spans="1:34" ht="21" x14ac:dyDescent="0.35">
      <c r="A68" t="str">
        <f t="shared" ref="A68:A73" si="3">B68&amp;C68</f>
        <v>Toronto Hydro-Electric System LimitedGENERAL SERVICE LESS THAN 50 KW</v>
      </c>
      <c r="B68" s="20" t="s">
        <v>90</v>
      </c>
      <c r="C68" s="20" t="s">
        <v>31</v>
      </c>
      <c r="D68" s="15">
        <v>2022</v>
      </c>
      <c r="E68" s="15">
        <v>750</v>
      </c>
      <c r="F68" s="18">
        <v>9.8000000000000004E-2</v>
      </c>
      <c r="G68" s="18">
        <v>0.115</v>
      </c>
      <c r="H68" s="17">
        <v>39.549999999999997</v>
      </c>
      <c r="I68" s="16">
        <v>3.431E-2</v>
      </c>
      <c r="J68" s="1"/>
      <c r="K68" s="16">
        <v>1.014E-2</v>
      </c>
      <c r="L68" s="16">
        <v>6.1999999999999998E-3</v>
      </c>
      <c r="M68" s="16">
        <v>3.3999999999999998E-3</v>
      </c>
      <c r="N68" s="19">
        <v>5.0000000000000001E-4</v>
      </c>
      <c r="O68" s="17">
        <v>0.25</v>
      </c>
      <c r="P68" s="16">
        <v>1.0295000000000001</v>
      </c>
      <c r="Q68" s="17">
        <v>0.13</v>
      </c>
      <c r="R68" s="17">
        <v>0.64</v>
      </c>
      <c r="S68" s="17">
        <v>0.18</v>
      </c>
      <c r="T68" s="17">
        <v>0.18</v>
      </c>
      <c r="U68" s="18">
        <v>8.2000000000000003E-2</v>
      </c>
      <c r="V68" s="18">
        <v>0.113</v>
      </c>
      <c r="W68" s="18">
        <v>0.17</v>
      </c>
      <c r="X68" s="16">
        <v>6.8779999999999994E-2</v>
      </c>
      <c r="Y68" s="18">
        <v>0.17</v>
      </c>
      <c r="Z68" s="17">
        <v>0.28999999999999998</v>
      </c>
      <c r="AA68" s="16">
        <v>3.6310000000000002E-2</v>
      </c>
      <c r="AB68" s="16">
        <v>-2E-3</v>
      </c>
      <c r="AC68" s="15">
        <v>0</v>
      </c>
      <c r="AD68" s="1"/>
      <c r="AE68" s="23">
        <v>38.08</v>
      </c>
      <c r="AG68" s="25">
        <f t="shared" ref="AG68:AG73" si="4">H68-Z68</f>
        <v>39.26</v>
      </c>
      <c r="AH68" s="26">
        <f t="shared" ref="AH68:AH73" si="5">AA68</f>
        <v>3.6310000000000002E-2</v>
      </c>
    </row>
    <row r="69" spans="1:34" ht="21" x14ac:dyDescent="0.35">
      <c r="A69" t="str">
        <f t="shared" si="3"/>
        <v>Wasaga Distribution Inc.GENERAL SERVICE LESS THAN 50 KW</v>
      </c>
      <c r="B69" s="20" t="s">
        <v>91</v>
      </c>
      <c r="C69" s="20" t="s">
        <v>31</v>
      </c>
      <c r="D69" s="15">
        <v>2022</v>
      </c>
      <c r="E69" s="15">
        <v>750</v>
      </c>
      <c r="F69" s="18">
        <v>9.8000000000000004E-2</v>
      </c>
      <c r="G69" s="18">
        <v>0.115</v>
      </c>
      <c r="H69" s="17">
        <v>17.07</v>
      </c>
      <c r="I69" s="16">
        <v>2.3300000000000001E-2</v>
      </c>
      <c r="J69" s="16">
        <v>1E-3</v>
      </c>
      <c r="K69" s="16">
        <v>8.5000000000000006E-3</v>
      </c>
      <c r="L69" s="16">
        <v>4.5999999999999999E-3</v>
      </c>
      <c r="M69" s="16">
        <v>3.3999999999999998E-3</v>
      </c>
      <c r="N69" s="19">
        <v>5.0000000000000001E-4</v>
      </c>
      <c r="O69" s="17">
        <v>0.25</v>
      </c>
      <c r="P69" s="16">
        <v>1.0802</v>
      </c>
      <c r="Q69" s="17">
        <v>0.13</v>
      </c>
      <c r="R69" s="17">
        <v>0.64</v>
      </c>
      <c r="S69" s="17">
        <v>0.18</v>
      </c>
      <c r="T69" s="17">
        <v>0.18</v>
      </c>
      <c r="U69" s="18">
        <v>8.2000000000000003E-2</v>
      </c>
      <c r="V69" s="18">
        <v>0.113</v>
      </c>
      <c r="W69" s="18">
        <v>0.17</v>
      </c>
      <c r="X69" s="16">
        <v>6.8779999999999994E-2</v>
      </c>
      <c r="Y69" s="18">
        <v>0.17</v>
      </c>
      <c r="Z69" s="17">
        <v>0.43</v>
      </c>
      <c r="AA69" s="16">
        <v>1.67E-2</v>
      </c>
      <c r="AB69" s="16">
        <v>6.6E-3</v>
      </c>
      <c r="AC69" s="15">
        <v>0</v>
      </c>
      <c r="AD69" s="1"/>
      <c r="AE69" s="23">
        <v>38.08</v>
      </c>
      <c r="AG69" s="25">
        <f t="shared" si="4"/>
        <v>16.64</v>
      </c>
      <c r="AH69" s="26">
        <f t="shared" si="5"/>
        <v>1.67E-2</v>
      </c>
    </row>
    <row r="70" spans="1:34" ht="21" x14ac:dyDescent="0.35">
      <c r="A70" t="str">
        <f t="shared" si="3"/>
        <v>Enova Power Corp.-Waterloo North Rate ZoneGENERAL SERVICE LESS THAN 50 KW</v>
      </c>
      <c r="B70" s="20" t="s">
        <v>261</v>
      </c>
      <c r="C70" s="20" t="s">
        <v>31</v>
      </c>
      <c r="D70" s="15">
        <v>2022</v>
      </c>
      <c r="E70" s="15">
        <v>750</v>
      </c>
      <c r="F70" s="18">
        <v>9.8000000000000004E-2</v>
      </c>
      <c r="G70" s="18">
        <v>0.115</v>
      </c>
      <c r="H70" s="17">
        <v>34.14</v>
      </c>
      <c r="I70" s="16">
        <v>1.8499999999999999E-2</v>
      </c>
      <c r="J70" s="1"/>
      <c r="K70" s="16">
        <v>8.3999999999999995E-3</v>
      </c>
      <c r="L70" s="16">
        <v>2.0999999999999999E-3</v>
      </c>
      <c r="M70" s="16">
        <v>3.3999999999999998E-3</v>
      </c>
      <c r="N70" s="19">
        <v>5.0000000000000001E-4</v>
      </c>
      <c r="O70" s="17">
        <v>0.25</v>
      </c>
      <c r="P70" s="16">
        <v>1.0353000000000001</v>
      </c>
      <c r="Q70" s="17">
        <v>0.13</v>
      </c>
      <c r="R70" s="17">
        <v>0.64</v>
      </c>
      <c r="S70" s="17">
        <v>0.18</v>
      </c>
      <c r="T70" s="17">
        <v>0.18</v>
      </c>
      <c r="U70" s="18">
        <v>8.2000000000000003E-2</v>
      </c>
      <c r="V70" s="18">
        <v>0.113</v>
      </c>
      <c r="W70" s="18">
        <v>0.17</v>
      </c>
      <c r="X70" s="16">
        <v>6.8779999999999994E-2</v>
      </c>
      <c r="Y70" s="18">
        <v>0.17</v>
      </c>
      <c r="Z70" s="17">
        <v>0.43</v>
      </c>
      <c r="AA70" s="16">
        <v>1.83E-2</v>
      </c>
      <c r="AB70" s="16">
        <v>2.0000000000000001E-4</v>
      </c>
      <c r="AC70" s="15">
        <v>0</v>
      </c>
      <c r="AD70" s="1"/>
      <c r="AE70" s="23">
        <v>38.08</v>
      </c>
      <c r="AG70" s="25">
        <f t="shared" si="4"/>
        <v>33.71</v>
      </c>
      <c r="AH70" s="26">
        <f t="shared" si="5"/>
        <v>1.83E-2</v>
      </c>
    </row>
    <row r="71" spans="1:34" ht="21" x14ac:dyDescent="0.35">
      <c r="A71" t="str">
        <f t="shared" si="3"/>
        <v>Welland Hydro-Electric System Corp.GENERAL SERVICE LESS THAN 50 KW</v>
      </c>
      <c r="B71" s="20" t="s">
        <v>92</v>
      </c>
      <c r="C71" s="20" t="s">
        <v>31</v>
      </c>
      <c r="D71" s="15">
        <v>2022</v>
      </c>
      <c r="E71" s="15">
        <v>750</v>
      </c>
      <c r="F71" s="18">
        <v>9.8000000000000004E-2</v>
      </c>
      <c r="G71" s="18">
        <v>0.115</v>
      </c>
      <c r="H71" s="17">
        <v>34.42</v>
      </c>
      <c r="I71" s="16">
        <v>9.1000000000000004E-3</v>
      </c>
      <c r="J71" s="16">
        <v>-5.0000000000000001E-4</v>
      </c>
      <c r="K71" s="16">
        <v>9.4000000000000004E-3</v>
      </c>
      <c r="L71" s="16">
        <v>6.4999999999999997E-3</v>
      </c>
      <c r="M71" s="16">
        <v>3.3999999999999998E-3</v>
      </c>
      <c r="N71" s="19">
        <v>5.0000000000000001E-4</v>
      </c>
      <c r="O71" s="17">
        <v>0.25</v>
      </c>
      <c r="P71" s="16">
        <v>1.0476000000000001</v>
      </c>
      <c r="Q71" s="17">
        <v>0.13</v>
      </c>
      <c r="R71" s="17">
        <v>0.64</v>
      </c>
      <c r="S71" s="17">
        <v>0.18</v>
      </c>
      <c r="T71" s="17">
        <v>0.18</v>
      </c>
      <c r="U71" s="18">
        <v>8.2000000000000003E-2</v>
      </c>
      <c r="V71" s="18">
        <v>0.113</v>
      </c>
      <c r="W71" s="18">
        <v>0.17</v>
      </c>
      <c r="X71" s="16">
        <v>6.8779999999999994E-2</v>
      </c>
      <c r="Y71" s="18">
        <v>0.17</v>
      </c>
      <c r="Z71" s="17">
        <v>0.43</v>
      </c>
      <c r="AA71" s="16">
        <v>0.01</v>
      </c>
      <c r="AB71" s="16">
        <v>-8.9999999999999998E-4</v>
      </c>
      <c r="AC71" s="15">
        <v>0</v>
      </c>
      <c r="AD71" s="1"/>
      <c r="AE71" s="23">
        <v>38.08</v>
      </c>
      <c r="AG71" s="25">
        <f t="shared" si="4"/>
        <v>33.99</v>
      </c>
      <c r="AH71" s="26">
        <f t="shared" si="5"/>
        <v>0.01</v>
      </c>
    </row>
    <row r="72" spans="1:34" ht="21" x14ac:dyDescent="0.35">
      <c r="A72" t="str">
        <f t="shared" si="3"/>
        <v>Wellington North Power Inc.GENERAL SERVICE LESS THAN 50 KW</v>
      </c>
      <c r="B72" s="20" t="s">
        <v>93</v>
      </c>
      <c r="C72" s="20" t="s">
        <v>31</v>
      </c>
      <c r="D72" s="15">
        <v>2022</v>
      </c>
      <c r="E72" s="15">
        <v>750</v>
      </c>
      <c r="F72" s="18">
        <v>9.8000000000000004E-2</v>
      </c>
      <c r="G72" s="18">
        <v>0.115</v>
      </c>
      <c r="H72" s="17">
        <v>50.36</v>
      </c>
      <c r="I72" s="16">
        <v>2.8500000000000001E-2</v>
      </c>
      <c r="J72" s="16">
        <v>2.0000000000000001E-4</v>
      </c>
      <c r="K72" s="16">
        <v>8.2000000000000007E-3</v>
      </c>
      <c r="L72" s="16">
        <v>5.3E-3</v>
      </c>
      <c r="M72" s="16">
        <v>3.3999999999999998E-3</v>
      </c>
      <c r="N72" s="19">
        <v>5.0000000000000001E-4</v>
      </c>
      <c r="O72" s="17">
        <v>0.25</v>
      </c>
      <c r="P72" s="16">
        <v>1.0608</v>
      </c>
      <c r="Q72" s="17">
        <v>0.13</v>
      </c>
      <c r="R72" s="17">
        <v>0.64</v>
      </c>
      <c r="S72" s="17">
        <v>0.18</v>
      </c>
      <c r="T72" s="17">
        <v>0.18</v>
      </c>
      <c r="U72" s="18">
        <v>8.2000000000000003E-2</v>
      </c>
      <c r="V72" s="18">
        <v>0.113</v>
      </c>
      <c r="W72" s="18">
        <v>0.17</v>
      </c>
      <c r="X72" s="16">
        <v>6.8779999999999994E-2</v>
      </c>
      <c r="Y72" s="18">
        <v>0.17</v>
      </c>
      <c r="Z72" s="17">
        <v>0.43</v>
      </c>
      <c r="AA72" s="16">
        <v>2.0500000000000001E-2</v>
      </c>
      <c r="AB72" s="16">
        <v>8.0000000000000002E-3</v>
      </c>
      <c r="AC72" s="15">
        <v>0</v>
      </c>
      <c r="AD72" s="1"/>
      <c r="AE72" s="23">
        <v>38.08</v>
      </c>
      <c r="AG72" s="25">
        <f t="shared" si="4"/>
        <v>49.93</v>
      </c>
      <c r="AH72" s="26">
        <f t="shared" si="5"/>
        <v>2.0500000000000001E-2</v>
      </c>
    </row>
    <row r="73" spans="1:34" ht="21" x14ac:dyDescent="0.35">
      <c r="A73" t="str">
        <f t="shared" si="3"/>
        <v>Westario Power Inc.GENERAL SERVICE LESS THAN 50 KW</v>
      </c>
      <c r="B73" s="20" t="s">
        <v>94</v>
      </c>
      <c r="C73" s="20" t="s">
        <v>31</v>
      </c>
      <c r="D73" s="15">
        <v>2022</v>
      </c>
      <c r="E73" s="15">
        <v>750</v>
      </c>
      <c r="F73" s="18">
        <v>9.8000000000000004E-2</v>
      </c>
      <c r="G73" s="18">
        <v>0.115</v>
      </c>
      <c r="H73" s="17">
        <v>29.83</v>
      </c>
      <c r="I73" s="16">
        <v>1.5599999999999999E-2</v>
      </c>
      <c r="J73" s="16">
        <v>5.8999999999999999E-3</v>
      </c>
      <c r="K73" s="16">
        <v>6.3E-3</v>
      </c>
      <c r="L73" s="16">
        <v>4.7999999999999996E-3</v>
      </c>
      <c r="M73" s="16">
        <v>3.3999999999999998E-3</v>
      </c>
      <c r="N73" s="19">
        <v>5.0000000000000001E-4</v>
      </c>
      <c r="O73" s="17">
        <v>0.25</v>
      </c>
      <c r="P73" s="16">
        <v>1.0712999999999999</v>
      </c>
      <c r="Q73" s="17">
        <v>0.13</v>
      </c>
      <c r="R73" s="17">
        <v>0.64</v>
      </c>
      <c r="S73" s="17">
        <v>0.18</v>
      </c>
      <c r="T73" s="17">
        <v>0.18</v>
      </c>
      <c r="U73" s="18">
        <v>8.2000000000000003E-2</v>
      </c>
      <c r="V73" s="18">
        <v>0.113</v>
      </c>
      <c r="W73" s="18">
        <v>0.17</v>
      </c>
      <c r="X73" s="16">
        <v>6.8779999999999994E-2</v>
      </c>
      <c r="Y73" s="18">
        <v>0.17</v>
      </c>
      <c r="Z73" s="17">
        <v>0.43</v>
      </c>
      <c r="AA73" s="16">
        <v>1.3100000000000001E-2</v>
      </c>
      <c r="AB73" s="16">
        <v>2.5000000000000001E-3</v>
      </c>
      <c r="AC73" s="15">
        <v>0</v>
      </c>
      <c r="AD73" s="1"/>
      <c r="AE73" s="23">
        <v>38.08</v>
      </c>
      <c r="AG73" s="25">
        <f t="shared" si="4"/>
        <v>29.4</v>
      </c>
      <c r="AH73" s="26">
        <f t="shared" si="5"/>
        <v>1.3100000000000001E-2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B591-323A-46C1-A91C-C56D7B676F02}">
  <sheetPr codeName="Sheet5"/>
  <dimension ref="A1:M74"/>
  <sheetViews>
    <sheetView showGridLines="0" workbookViewId="0">
      <pane ySplit="1" topLeftCell="A62" activePane="bottomLeft" state="frozen"/>
      <selection pane="bottomLeft" activeCell="A71" sqref="A71"/>
    </sheetView>
  </sheetViews>
  <sheetFormatPr defaultColWidth="8.81640625" defaultRowHeight="14.5" x14ac:dyDescent="0.35"/>
  <cols>
    <col min="1" max="1" width="89.453125" style="2" bestFit="1" customWidth="1"/>
    <col min="2" max="2" width="9.1796875" style="2" bestFit="1" customWidth="1"/>
    <col min="3" max="4" width="7.81640625" style="2" bestFit="1" customWidth="1"/>
    <col min="5" max="5" width="9.1796875" style="2" bestFit="1" customWidth="1"/>
    <col min="6" max="7" width="7.81640625" style="2" bestFit="1" customWidth="1"/>
    <col min="8" max="9" width="7.54296875" style="2" bestFit="1" customWidth="1"/>
    <col min="10" max="10" width="6" style="2" bestFit="1" customWidth="1"/>
    <col min="11" max="11" width="7.54296875" style="2" bestFit="1" customWidth="1"/>
    <col min="12" max="12" width="18.453125" style="2" customWidth="1"/>
    <col min="13" max="13" width="4" style="2" bestFit="1" customWidth="1"/>
    <col min="14" max="16384" width="8.81640625" style="2"/>
  </cols>
  <sheetData>
    <row r="1" spans="1:13" x14ac:dyDescent="0.35">
      <c r="A1" s="4" t="s">
        <v>100</v>
      </c>
      <c r="B1" s="4" t="s">
        <v>246</v>
      </c>
      <c r="C1" s="4" t="s">
        <v>247</v>
      </c>
      <c r="D1" s="4" t="s">
        <v>247</v>
      </c>
      <c r="E1" s="4" t="s">
        <v>266</v>
      </c>
      <c r="F1" s="4" t="s">
        <v>267</v>
      </c>
      <c r="G1" s="4" t="s">
        <v>267</v>
      </c>
      <c r="H1" s="4" t="s">
        <v>248</v>
      </c>
      <c r="I1" s="4" t="s">
        <v>268</v>
      </c>
      <c r="J1" s="4" t="s">
        <v>101</v>
      </c>
      <c r="K1" s="4" t="s">
        <v>102</v>
      </c>
      <c r="L1" s="5" t="s">
        <v>103</v>
      </c>
      <c r="M1" s="6">
        <v>750</v>
      </c>
    </row>
    <row r="2" spans="1:13" x14ac:dyDescent="0.35">
      <c r="A2" t="s">
        <v>120</v>
      </c>
      <c r="B2" s="7">
        <f>VLOOKUP(A2, 'Res Sept 2022 Data'!$A$1:$AH$78, 33, FALSE)</f>
        <v>25.94</v>
      </c>
      <c r="C2" s="8">
        <f>VLOOKUP(A2, 'Res Sept 2022 Data'!$A$1:$AH$78, 34, FALSE)</f>
        <v>0</v>
      </c>
      <c r="D2" s="7">
        <f>C2*$M$1</f>
        <v>0</v>
      </c>
      <c r="E2" s="7">
        <f>VLOOKUP(A2, 'Res Sept 2023 Data'!$A$1:$AH$78, 33, FALSE)</f>
        <v>26.82</v>
      </c>
      <c r="F2" s="8">
        <f>VLOOKUP(A2, 'Res Sept 2023 Data'!$A$1:$AH$78, 34, FALSE)</f>
        <v>0</v>
      </c>
      <c r="G2" s="7">
        <f>F2*$M$1</f>
        <v>0</v>
      </c>
      <c r="H2" s="7">
        <f>B2+D2</f>
        <v>25.94</v>
      </c>
      <c r="I2" s="7">
        <f>E2+G2</f>
        <v>26.82</v>
      </c>
      <c r="J2" s="7">
        <f>I2-H2</f>
        <v>0.87999999999999901</v>
      </c>
      <c r="K2" s="9">
        <f>J2/H2</f>
        <v>3.392444101773319E-2</v>
      </c>
      <c r="L2" s="10"/>
      <c r="M2" s="3"/>
    </row>
    <row r="3" spans="1:13" x14ac:dyDescent="0.35">
      <c r="A3" t="s">
        <v>121</v>
      </c>
      <c r="B3" s="7">
        <f>VLOOKUP(A3, 'Res Sept 2022 Data'!$A$1:$AH$78, 33, FALSE)</f>
        <v>25.880000000000003</v>
      </c>
      <c r="C3" s="8">
        <f>VLOOKUP(A3, 'Res Sept 2022 Data'!$A$1:$AH$78, 34, FALSE)</f>
        <v>0</v>
      </c>
      <c r="D3" s="7">
        <f t="shared" ref="D3:D62" si="0">C3*$M$1</f>
        <v>0</v>
      </c>
      <c r="E3" s="7">
        <f>VLOOKUP(A3, 'Res Sept 2023 Data'!$A$1:$AH$78, 33, FALSE)</f>
        <v>26.759999999999998</v>
      </c>
      <c r="F3" s="8">
        <f>VLOOKUP(A3, 'Res Sept 2023 Data'!$A$1:$AH$78, 34, FALSE)</f>
        <v>0</v>
      </c>
      <c r="G3" s="7">
        <f t="shared" ref="G3:G62" si="1">F3*$M$1</f>
        <v>0</v>
      </c>
      <c r="H3" s="7">
        <f t="shared" ref="H3:H62" si="2">B3+D3</f>
        <v>25.880000000000003</v>
      </c>
      <c r="I3" s="7">
        <f t="shared" ref="I3:I62" si="3">E3+G3</f>
        <v>26.759999999999998</v>
      </c>
      <c r="J3" s="7">
        <f t="shared" ref="J3:J62" si="4">I3-H3</f>
        <v>0.87999999999999545</v>
      </c>
      <c r="K3" s="9">
        <f t="shared" ref="K3:K62" si="5">J3/H3</f>
        <v>3.4003091190108012E-2</v>
      </c>
    </row>
    <row r="4" spans="1:13" x14ac:dyDescent="0.35">
      <c r="A4" t="s">
        <v>122</v>
      </c>
      <c r="B4" s="7">
        <f>VLOOKUP(A4, 'Res Sept 2022 Data'!$A$1:$AH$78, 33, FALSE)</f>
        <v>31.19</v>
      </c>
      <c r="C4" s="8">
        <f>VLOOKUP(A4, 'Res Sept 2022 Data'!$A$1:$AH$78, 34, FALSE)</f>
        <v>0</v>
      </c>
      <c r="D4" s="7">
        <f t="shared" si="0"/>
        <v>0</v>
      </c>
      <c r="E4" s="7">
        <f>VLOOKUP(A4, 'Res Sept 2023 Data'!$A$1:$AH$78, 33, FALSE)</f>
        <v>32.25</v>
      </c>
      <c r="F4" s="8">
        <f>VLOOKUP(A4, 'Res Sept 2023 Data'!$A$1:$AH$78, 34, FALSE)</f>
        <v>0</v>
      </c>
      <c r="G4" s="7">
        <f t="shared" si="1"/>
        <v>0</v>
      </c>
      <c r="H4" s="7">
        <f t="shared" si="2"/>
        <v>31.19</v>
      </c>
      <c r="I4" s="7">
        <f t="shared" si="3"/>
        <v>32.25</v>
      </c>
      <c r="J4" s="7">
        <f t="shared" si="4"/>
        <v>1.0599999999999987</v>
      </c>
      <c r="K4" s="9">
        <f t="shared" si="5"/>
        <v>3.3985251683231764E-2</v>
      </c>
    </row>
    <row r="5" spans="1:13" x14ac:dyDescent="0.35">
      <c r="A5" t="s">
        <v>123</v>
      </c>
      <c r="B5" s="7">
        <f>VLOOKUP(A5, 'Res Sept 2022 Data'!$A$1:$AH$78, 33, FALSE)</f>
        <v>28.5</v>
      </c>
      <c r="C5" s="8">
        <f>VLOOKUP(A5, 'Res Sept 2022 Data'!$A$1:$AH$78, 34, FALSE)</f>
        <v>0</v>
      </c>
      <c r="D5" s="7">
        <f t="shared" si="0"/>
        <v>0</v>
      </c>
      <c r="E5" s="7">
        <f>VLOOKUP(A5, 'Res Sept 2023 Data'!$A$1:$AH$78, 33, FALSE)</f>
        <v>29.47</v>
      </c>
      <c r="F5" s="8">
        <f>VLOOKUP(A5, 'Res Sept 2023 Data'!$A$1:$AH$78, 34, FALSE)</f>
        <v>0</v>
      </c>
      <c r="G5" s="7">
        <f t="shared" si="1"/>
        <v>0</v>
      </c>
      <c r="H5" s="7">
        <f t="shared" si="2"/>
        <v>28.5</v>
      </c>
      <c r="I5" s="7">
        <f t="shared" si="3"/>
        <v>29.47</v>
      </c>
      <c r="J5" s="7">
        <f t="shared" si="4"/>
        <v>0.96999999999999886</v>
      </c>
      <c r="K5" s="9">
        <f t="shared" si="5"/>
        <v>3.4035087719298203E-2</v>
      </c>
    </row>
    <row r="6" spans="1:13" x14ac:dyDescent="0.35">
      <c r="A6" t="s">
        <v>124</v>
      </c>
      <c r="B6" s="7">
        <f>VLOOKUP(A6, 'Res Sept 2022 Data'!$A$1:$AH$78, 33, FALSE)</f>
        <v>29.84</v>
      </c>
      <c r="C6" s="8">
        <f>VLOOKUP(A6, 'Res Sept 2022 Data'!$A$1:$AH$78, 34, FALSE)</f>
        <v>0</v>
      </c>
      <c r="D6" s="7">
        <f t="shared" si="0"/>
        <v>0</v>
      </c>
      <c r="E6" s="7">
        <f>VLOOKUP(A6, 'Res Sept 2023 Data'!$A$1:$AH$78, 33, FALSE)</f>
        <v>30.849999999999998</v>
      </c>
      <c r="F6" s="8">
        <f>VLOOKUP(A6, 'Res Sept 2023 Data'!$A$1:$AH$78, 34, FALSE)</f>
        <v>0</v>
      </c>
      <c r="G6" s="7">
        <f t="shared" si="1"/>
        <v>0</v>
      </c>
      <c r="H6" s="7">
        <f t="shared" si="2"/>
        <v>29.84</v>
      </c>
      <c r="I6" s="7">
        <f t="shared" si="3"/>
        <v>30.849999999999998</v>
      </c>
      <c r="J6" s="7">
        <f t="shared" si="4"/>
        <v>1.009999999999998</v>
      </c>
      <c r="K6" s="9">
        <f t="shared" si="5"/>
        <v>3.3847184986595107E-2</v>
      </c>
    </row>
    <row r="7" spans="1:13" x14ac:dyDescent="0.35">
      <c r="A7" s="29" t="s">
        <v>125</v>
      </c>
      <c r="B7" s="58">
        <f>VLOOKUP(A7, 'Res Sept 2022 Data'!$A$1:$AH$78, 33, FALSE)</f>
        <v>56.77</v>
      </c>
      <c r="C7" s="59">
        <f>VLOOKUP(A7, 'Res Sept 2022 Data'!$A$1:$AH$78, 34, FALSE)</f>
        <v>4.0000000000000001E-3</v>
      </c>
      <c r="D7" s="58">
        <f t="shared" si="0"/>
        <v>3</v>
      </c>
      <c r="E7" s="58">
        <f>VLOOKUP(A7, 'Res Sept 2023 Data'!$A$1:$AH$78, 33, FALSE)</f>
        <v>62.11</v>
      </c>
      <c r="F7" s="59">
        <f>VLOOKUP(A7, 'Res Sept 2023 Data'!$A$1:$AH$78, 34, FALSE)</f>
        <v>0</v>
      </c>
      <c r="G7" s="58">
        <f t="shared" si="1"/>
        <v>0</v>
      </c>
      <c r="H7" s="58">
        <f t="shared" si="2"/>
        <v>59.77</v>
      </c>
      <c r="I7" s="58">
        <f t="shared" si="3"/>
        <v>62.11</v>
      </c>
      <c r="J7" s="58">
        <f t="shared" si="4"/>
        <v>2.3399999999999963</v>
      </c>
      <c r="K7" s="60">
        <f t="shared" si="5"/>
        <v>3.9150075288606263E-2</v>
      </c>
    </row>
    <row r="8" spans="1:13" x14ac:dyDescent="0.35">
      <c r="A8" t="s">
        <v>126</v>
      </c>
      <c r="B8" s="7">
        <f>VLOOKUP(A8, 'Res Sept 2022 Data'!$A$1:$AH$78, 33, FALSE)</f>
        <v>50.73</v>
      </c>
      <c r="C8" s="8">
        <f>VLOOKUP(A8, 'Res Sept 2022 Data'!$A$1:$AH$78, 34, FALSE)</f>
        <v>0</v>
      </c>
      <c r="D8" s="7">
        <f t="shared" si="0"/>
        <v>0</v>
      </c>
      <c r="E8" s="7">
        <f>VLOOKUP(A8, 'Res Sept 2023 Data'!$A$1:$AH$78, 33, FALSE)</f>
        <v>52.449999999999996</v>
      </c>
      <c r="F8" s="8">
        <f>VLOOKUP(A8, 'Res Sept 2023 Data'!$A$1:$AH$78, 34, FALSE)</f>
        <v>0</v>
      </c>
      <c r="G8" s="7">
        <f t="shared" si="1"/>
        <v>0</v>
      </c>
      <c r="H8" s="7">
        <f t="shared" si="2"/>
        <v>50.73</v>
      </c>
      <c r="I8" s="7">
        <f t="shared" si="3"/>
        <v>52.449999999999996</v>
      </c>
      <c r="J8" s="7">
        <f t="shared" si="4"/>
        <v>1.7199999999999989</v>
      </c>
      <c r="K8" s="9">
        <f t="shared" si="5"/>
        <v>3.3904987187068775E-2</v>
      </c>
    </row>
    <row r="9" spans="1:13" x14ac:dyDescent="0.35">
      <c r="A9" t="s">
        <v>127</v>
      </c>
      <c r="B9" s="7">
        <f>VLOOKUP(A9, 'Res Sept 2022 Data'!$A$1:$AH$78, 33, FALSE)</f>
        <v>34.18</v>
      </c>
      <c r="C9" s="8">
        <f>VLOOKUP(A9, 'Res Sept 2022 Data'!$A$1:$AH$78, 34, FALSE)</f>
        <v>0</v>
      </c>
      <c r="D9" s="7">
        <f t="shared" si="0"/>
        <v>0</v>
      </c>
      <c r="E9" s="7">
        <f>VLOOKUP(A9, 'Res Sept 2023 Data'!$A$1:$AH$78, 33, FALSE)</f>
        <v>36.799999999999997</v>
      </c>
      <c r="F9" s="8">
        <f>VLOOKUP(A9, 'Res Sept 2023 Data'!$A$1:$AH$78, 34, FALSE)</f>
        <v>0</v>
      </c>
      <c r="G9" s="7">
        <f t="shared" si="1"/>
        <v>0</v>
      </c>
      <c r="H9" s="7">
        <f t="shared" si="2"/>
        <v>34.18</v>
      </c>
      <c r="I9" s="7">
        <f t="shared" si="3"/>
        <v>36.799999999999997</v>
      </c>
      <c r="J9" s="7">
        <f t="shared" si="4"/>
        <v>2.6199999999999974</v>
      </c>
      <c r="K9" s="9">
        <f t="shared" si="5"/>
        <v>7.6653013458162597E-2</v>
      </c>
    </row>
    <row r="10" spans="1:13" x14ac:dyDescent="0.35">
      <c r="A10" t="s">
        <v>271</v>
      </c>
      <c r="B10" s="7">
        <f>VLOOKUP(A10, 'Res Sept 2022 Data'!$A$1:$AH$78, 33, FALSE)</f>
        <v>27.84</v>
      </c>
      <c r="C10" s="8">
        <f>VLOOKUP(A10, 'Res Sept 2022 Data'!$A$1:$AH$78, 34, FALSE)</f>
        <v>0</v>
      </c>
      <c r="D10" s="7">
        <f t="shared" si="0"/>
        <v>0</v>
      </c>
      <c r="E10" s="7">
        <f>VLOOKUP(A10, 'Res Sept 2023 Data'!$A$1:$AH$78, 33, FALSE)</f>
        <v>28.79</v>
      </c>
      <c r="F10" s="8">
        <f>VLOOKUP(A10, 'Res Sept 2023 Data'!$A$1:$AH$78, 34, FALSE)</f>
        <v>0</v>
      </c>
      <c r="G10" s="7">
        <f t="shared" si="1"/>
        <v>0</v>
      </c>
      <c r="H10" s="7">
        <f t="shared" si="2"/>
        <v>27.84</v>
      </c>
      <c r="I10" s="7">
        <f t="shared" si="3"/>
        <v>28.79</v>
      </c>
      <c r="J10" s="7">
        <f t="shared" si="4"/>
        <v>0.94999999999999929</v>
      </c>
      <c r="K10" s="9">
        <f t="shared" si="5"/>
        <v>3.412356321839078E-2</v>
      </c>
    </row>
    <row r="11" spans="1:13" x14ac:dyDescent="0.35">
      <c r="A11" t="s">
        <v>128</v>
      </c>
      <c r="B11" s="7">
        <f>VLOOKUP(A11, 'Res Sept 2022 Data'!$A$1:$AH$78, 33, FALSE)</f>
        <v>29.12</v>
      </c>
      <c r="C11" s="8">
        <f>VLOOKUP(A11, 'Res Sept 2022 Data'!$A$1:$AH$78, 34, FALSE)</f>
        <v>0</v>
      </c>
      <c r="D11" s="7">
        <f t="shared" si="0"/>
        <v>0</v>
      </c>
      <c r="E11" s="7">
        <f>VLOOKUP(A11, 'Res Sept 2023 Data'!$A$1:$AH$78, 33, FALSE)</f>
        <v>30.15</v>
      </c>
      <c r="F11" s="8">
        <f>VLOOKUP(A11, 'Res Sept 2023 Data'!$A$1:$AH$78, 34, FALSE)</f>
        <v>0</v>
      </c>
      <c r="G11" s="7">
        <f t="shared" si="1"/>
        <v>0</v>
      </c>
      <c r="H11" s="7">
        <f t="shared" si="2"/>
        <v>29.12</v>
      </c>
      <c r="I11" s="7">
        <f t="shared" si="3"/>
        <v>30.15</v>
      </c>
      <c r="J11" s="7">
        <f t="shared" si="4"/>
        <v>1.0299999999999976</v>
      </c>
      <c r="K11" s="9">
        <f t="shared" si="5"/>
        <v>3.5370879120879037E-2</v>
      </c>
    </row>
    <row r="12" spans="1:13" x14ac:dyDescent="0.35">
      <c r="A12" t="s">
        <v>129</v>
      </c>
      <c r="B12" s="7">
        <f>VLOOKUP(A12, 'Res Sept 2022 Data'!$A$1:$AH$78, 33, FALSE)</f>
        <v>40.160000000000004</v>
      </c>
      <c r="C12" s="8">
        <f>VLOOKUP(A12, 'Res Sept 2022 Data'!$A$1:$AH$78, 34, FALSE)</f>
        <v>0</v>
      </c>
      <c r="D12" s="7">
        <f t="shared" si="0"/>
        <v>0</v>
      </c>
      <c r="E12" s="7">
        <f>VLOOKUP(A12, 'Res Sept 2023 Data'!$A$1:$AH$78, 33, FALSE)</f>
        <v>41.47</v>
      </c>
      <c r="F12" s="8">
        <f>VLOOKUP(A12, 'Res Sept 2023 Data'!$A$1:$AH$78, 34, FALSE)</f>
        <v>0</v>
      </c>
      <c r="G12" s="7">
        <f t="shared" si="1"/>
        <v>0</v>
      </c>
      <c r="H12" s="7">
        <f t="shared" si="2"/>
        <v>40.160000000000004</v>
      </c>
      <c r="I12" s="7">
        <f t="shared" si="3"/>
        <v>41.47</v>
      </c>
      <c r="J12" s="7">
        <f t="shared" si="4"/>
        <v>1.3099999999999952</v>
      </c>
      <c r="K12" s="9">
        <f t="shared" si="5"/>
        <v>3.2619521912350471E-2</v>
      </c>
    </row>
    <row r="13" spans="1:13" x14ac:dyDescent="0.35">
      <c r="A13" t="s">
        <v>130</v>
      </c>
      <c r="B13" s="7">
        <f>VLOOKUP(A13, 'Res Sept 2022 Data'!$A$1:$AH$78, 33, FALSE)</f>
        <v>31.229999999999997</v>
      </c>
      <c r="C13" s="8">
        <f>VLOOKUP(A13, 'Res Sept 2022 Data'!$A$1:$AH$78, 34, FALSE)</f>
        <v>0</v>
      </c>
      <c r="D13" s="7">
        <f t="shared" si="0"/>
        <v>0</v>
      </c>
      <c r="E13" s="7">
        <f>VLOOKUP(A13, 'Res Sept 2023 Data'!$A$1:$AH$78, 33, FALSE)</f>
        <v>32.29</v>
      </c>
      <c r="F13" s="8">
        <f>VLOOKUP(A13, 'Res Sept 2023 Data'!$A$1:$AH$78, 34, FALSE)</f>
        <v>0</v>
      </c>
      <c r="G13" s="7">
        <f t="shared" si="1"/>
        <v>0</v>
      </c>
      <c r="H13" s="7">
        <f t="shared" si="2"/>
        <v>31.229999999999997</v>
      </c>
      <c r="I13" s="7">
        <f t="shared" si="3"/>
        <v>32.29</v>
      </c>
      <c r="J13" s="7">
        <f t="shared" si="4"/>
        <v>1.0600000000000023</v>
      </c>
      <c r="K13" s="9">
        <f t="shared" si="5"/>
        <v>3.3941722702529695E-2</v>
      </c>
    </row>
    <row r="14" spans="1:13" x14ac:dyDescent="0.35">
      <c r="A14" t="s">
        <v>131</v>
      </c>
      <c r="B14" s="7">
        <f>VLOOKUP(A14, 'Res Sept 2022 Data'!$A$1:$AH$78, 33, FALSE)</f>
        <v>51.01</v>
      </c>
      <c r="C14" s="8">
        <f>VLOOKUP(A14, 'Res Sept 2022 Data'!$A$1:$AH$78, 34, FALSE)</f>
        <v>4.0000000000000001E-3</v>
      </c>
      <c r="D14" s="7">
        <f t="shared" si="0"/>
        <v>3</v>
      </c>
      <c r="E14" s="7">
        <f>VLOOKUP(A14, 'Res Sept 2023 Data'!$A$1:$AH$78, 33, FALSE)</f>
        <v>57.01</v>
      </c>
      <c r="F14" s="8">
        <f>VLOOKUP(A14, 'Res Sept 2023 Data'!$A$1:$AH$78, 34, FALSE)</f>
        <v>0</v>
      </c>
      <c r="G14" s="7">
        <f t="shared" si="1"/>
        <v>0</v>
      </c>
      <c r="H14" s="7">
        <f t="shared" si="2"/>
        <v>54.01</v>
      </c>
      <c r="I14" s="7">
        <f t="shared" si="3"/>
        <v>57.01</v>
      </c>
      <c r="J14" s="7">
        <f t="shared" si="4"/>
        <v>3</v>
      </c>
      <c r="K14" s="9">
        <f t="shared" si="5"/>
        <v>5.5545269394556562E-2</v>
      </c>
    </row>
    <row r="15" spans="1:13" x14ac:dyDescent="0.35">
      <c r="A15" t="s">
        <v>132</v>
      </c>
      <c r="B15" s="7">
        <f>VLOOKUP(A15, 'Res Sept 2022 Data'!$A$1:$AH$78, 33, FALSE)</f>
        <v>37.44</v>
      </c>
      <c r="C15" s="8">
        <f>VLOOKUP(A15, 'Res Sept 2022 Data'!$A$1:$AH$78, 34, FALSE)</f>
        <v>0</v>
      </c>
      <c r="D15" s="7">
        <f t="shared" si="0"/>
        <v>0</v>
      </c>
      <c r="E15" s="7">
        <f>VLOOKUP(A15, 'Res Sept 2023 Data'!$A$1:$AH$78, 33, FALSE)</f>
        <v>35.590000000000003</v>
      </c>
      <c r="F15" s="8">
        <f>VLOOKUP(A15, 'Res Sept 2023 Data'!$A$1:$AH$78, 34, FALSE)</f>
        <v>0</v>
      </c>
      <c r="G15" s="7">
        <f t="shared" si="1"/>
        <v>0</v>
      </c>
      <c r="H15" s="7">
        <f t="shared" si="2"/>
        <v>37.44</v>
      </c>
      <c r="I15" s="7">
        <f t="shared" si="3"/>
        <v>35.590000000000003</v>
      </c>
      <c r="J15" s="7">
        <f t="shared" si="4"/>
        <v>-1.8499999999999943</v>
      </c>
      <c r="K15" s="9">
        <f t="shared" si="5"/>
        <v>-4.9412393162393015E-2</v>
      </c>
    </row>
    <row r="16" spans="1:13" x14ac:dyDescent="0.35">
      <c r="A16" t="s">
        <v>133</v>
      </c>
      <c r="B16" s="7">
        <f>VLOOKUP(A16, 'Res Sept 2022 Data'!$A$1:$AH$78, 33, FALSE)</f>
        <v>18.159999999999997</v>
      </c>
      <c r="C16" s="8">
        <f>VLOOKUP(A16, 'Res Sept 2022 Data'!$A$1:$AH$78, 34, FALSE)</f>
        <v>0</v>
      </c>
      <c r="D16" s="7">
        <f t="shared" si="0"/>
        <v>0</v>
      </c>
      <c r="E16" s="7">
        <f>VLOOKUP(A16, 'Res Sept 2023 Data'!$A$1:$AH$78, 33, FALSE)</f>
        <v>18.830000000000002</v>
      </c>
      <c r="F16" s="8">
        <f>VLOOKUP(A16, 'Res Sept 2023 Data'!$A$1:$AH$78, 34, FALSE)</f>
        <v>0</v>
      </c>
      <c r="G16" s="7">
        <f t="shared" si="1"/>
        <v>0</v>
      </c>
      <c r="H16" s="7">
        <f t="shared" si="2"/>
        <v>18.159999999999997</v>
      </c>
      <c r="I16" s="7">
        <f t="shared" si="3"/>
        <v>18.830000000000002</v>
      </c>
      <c r="J16" s="7">
        <f t="shared" si="4"/>
        <v>0.67000000000000526</v>
      </c>
      <c r="K16" s="9">
        <f t="shared" si="5"/>
        <v>3.6894273127753598E-2</v>
      </c>
    </row>
    <row r="17" spans="1:11" x14ac:dyDescent="0.35">
      <c r="A17" t="s">
        <v>134</v>
      </c>
      <c r="B17" s="7">
        <f>VLOOKUP(A17, 'Res Sept 2022 Data'!$A$1:$AH$78, 33, FALSE)</f>
        <v>27.55</v>
      </c>
      <c r="C17" s="8">
        <f>VLOOKUP(A17, 'Res Sept 2022 Data'!$A$1:$AH$78, 34, FALSE)</f>
        <v>0</v>
      </c>
      <c r="D17" s="7">
        <f t="shared" si="0"/>
        <v>0</v>
      </c>
      <c r="E17" s="7">
        <f>VLOOKUP(A17, 'Res Sept 2023 Data'!$A$1:$AH$78, 33, FALSE)</f>
        <v>28.529999999999998</v>
      </c>
      <c r="F17" s="8">
        <f>VLOOKUP(A17, 'Res Sept 2023 Data'!$A$1:$AH$78, 34, FALSE)</f>
        <v>0</v>
      </c>
      <c r="G17" s="7">
        <f t="shared" si="1"/>
        <v>0</v>
      </c>
      <c r="H17" s="7">
        <f t="shared" si="2"/>
        <v>27.55</v>
      </c>
      <c r="I17" s="7">
        <f t="shared" si="3"/>
        <v>28.529999999999998</v>
      </c>
      <c r="J17" s="7">
        <f t="shared" si="4"/>
        <v>0.97999999999999687</v>
      </c>
      <c r="K17" s="9">
        <f t="shared" si="5"/>
        <v>3.5571687840290266E-2</v>
      </c>
    </row>
    <row r="18" spans="1:11" x14ac:dyDescent="0.35">
      <c r="A18" t="s">
        <v>135</v>
      </c>
      <c r="B18" s="7">
        <f>VLOOKUP(A18, 'Res Sept 2022 Data'!$A$1:$AH$78, 33, FALSE)</f>
        <v>27.24</v>
      </c>
      <c r="C18" s="8">
        <f>VLOOKUP(A18, 'Res Sept 2022 Data'!$A$1:$AH$78, 34, FALSE)</f>
        <v>0</v>
      </c>
      <c r="D18" s="7">
        <f t="shared" si="0"/>
        <v>0</v>
      </c>
      <c r="E18" s="7">
        <f>VLOOKUP(A18, 'Res Sept 2023 Data'!$A$1:$AH$78, 33, FALSE)</f>
        <v>27.24</v>
      </c>
      <c r="F18" s="8">
        <f>VLOOKUP(A18, 'Res Sept 2023 Data'!$A$1:$AH$78, 34, FALSE)</f>
        <v>0</v>
      </c>
      <c r="G18" s="7">
        <f t="shared" si="1"/>
        <v>0</v>
      </c>
      <c r="H18" s="7">
        <f t="shared" si="2"/>
        <v>27.24</v>
      </c>
      <c r="I18" s="7">
        <f t="shared" si="3"/>
        <v>27.24</v>
      </c>
      <c r="J18" s="7">
        <f t="shared" si="4"/>
        <v>0</v>
      </c>
      <c r="K18" s="9">
        <f t="shared" si="5"/>
        <v>0</v>
      </c>
    </row>
    <row r="19" spans="1:11" x14ac:dyDescent="0.35">
      <c r="A19" t="s">
        <v>251</v>
      </c>
      <c r="B19" s="7">
        <f>VLOOKUP(A19, 'Res Sept 2022 Data'!$A$1:$AH$78, 33, FALSE)</f>
        <v>33.65</v>
      </c>
      <c r="C19" s="8">
        <f>VLOOKUP(A19, 'Res Sept 2022 Data'!$A$1:$AH$78, 34, FALSE)</f>
        <v>0</v>
      </c>
      <c r="D19" s="7">
        <f t="shared" si="0"/>
        <v>0</v>
      </c>
      <c r="E19" s="7">
        <f>VLOOKUP(A19, 'Res Sept 2023 Data'!$A$1:$AH$78, 33, FALSE)</f>
        <v>34.79</v>
      </c>
      <c r="F19" s="8">
        <f>VLOOKUP(A19, 'Res Sept 2023 Data'!$A$1:$AH$78, 34, FALSE)</f>
        <v>0</v>
      </c>
      <c r="G19" s="7">
        <f t="shared" si="1"/>
        <v>0</v>
      </c>
      <c r="H19" s="7">
        <f t="shared" si="2"/>
        <v>33.65</v>
      </c>
      <c r="I19" s="7">
        <f t="shared" si="3"/>
        <v>34.79</v>
      </c>
      <c r="J19" s="7">
        <f t="shared" si="4"/>
        <v>1.1400000000000006</v>
      </c>
      <c r="K19" s="9">
        <f t="shared" si="5"/>
        <v>3.3878157503714729E-2</v>
      </c>
    </row>
    <row r="20" spans="1:11" x14ac:dyDescent="0.35">
      <c r="A20" t="s">
        <v>136</v>
      </c>
      <c r="B20" s="7">
        <f>VLOOKUP(A20, 'Res Sept 2022 Data'!$A$1:$AH$78, 33, FALSE)</f>
        <v>35.57</v>
      </c>
      <c r="C20" s="8">
        <f>VLOOKUP(A20, 'Res Sept 2022 Data'!$A$1:$AH$78, 34, FALSE)</f>
        <v>0</v>
      </c>
      <c r="D20" s="7">
        <f t="shared" si="0"/>
        <v>0</v>
      </c>
      <c r="E20" s="7">
        <f>VLOOKUP(A20, 'Res Sept 2023 Data'!$A$1:$AH$78, 33, FALSE)</f>
        <v>36.78</v>
      </c>
      <c r="F20" s="8">
        <f>VLOOKUP(A20, 'Res Sept 2023 Data'!$A$1:$AH$78, 34, FALSE)</f>
        <v>0</v>
      </c>
      <c r="G20" s="7">
        <f t="shared" si="1"/>
        <v>0</v>
      </c>
      <c r="H20" s="7">
        <f t="shared" si="2"/>
        <v>35.57</v>
      </c>
      <c r="I20" s="7">
        <f t="shared" si="3"/>
        <v>36.78</v>
      </c>
      <c r="J20" s="7">
        <f t="shared" si="4"/>
        <v>1.2100000000000009</v>
      </c>
      <c r="K20" s="9">
        <f t="shared" si="5"/>
        <v>3.4017430418892346E-2</v>
      </c>
    </row>
    <row r="21" spans="1:11" x14ac:dyDescent="0.35">
      <c r="A21" t="s">
        <v>252</v>
      </c>
      <c r="B21" s="7">
        <f>VLOOKUP(A21, 'Res Sept 2022 Data'!$A$1:$AH$78, 33, FALSE)</f>
        <v>33.410000000000004</v>
      </c>
      <c r="C21" s="8">
        <f>VLOOKUP(A21, 'Res Sept 2022 Data'!$A$1:$AH$78, 34, FALSE)</f>
        <v>0</v>
      </c>
      <c r="D21" s="7">
        <f t="shared" si="0"/>
        <v>0</v>
      </c>
      <c r="E21" s="7">
        <f>VLOOKUP(A21, 'Res Sept 2023 Data'!$A$1:$AH$78, 33, FALSE)</f>
        <v>34.549999999999997</v>
      </c>
      <c r="F21" s="8">
        <f>VLOOKUP(A21, 'Res Sept 2023 Data'!$A$1:$AH$78, 34, FALSE)</f>
        <v>0</v>
      </c>
      <c r="G21" s="7">
        <f t="shared" si="1"/>
        <v>0</v>
      </c>
      <c r="H21" s="7">
        <f t="shared" si="2"/>
        <v>33.410000000000004</v>
      </c>
      <c r="I21" s="7">
        <f t="shared" si="3"/>
        <v>34.549999999999997</v>
      </c>
      <c r="J21" s="7">
        <f t="shared" si="4"/>
        <v>1.1399999999999935</v>
      </c>
      <c r="K21" s="9">
        <f t="shared" si="5"/>
        <v>3.4121520502843262E-2</v>
      </c>
    </row>
    <row r="22" spans="1:11" x14ac:dyDescent="0.35">
      <c r="A22" t="s">
        <v>137</v>
      </c>
      <c r="B22" s="7">
        <f>VLOOKUP(A22, 'Res Sept 2022 Data'!$A$1:$AH$78, 33, FALSE)</f>
        <v>28.41</v>
      </c>
      <c r="C22" s="8">
        <f>VLOOKUP(A22, 'Res Sept 2022 Data'!$A$1:$AH$78, 34, FALSE)</f>
        <v>0</v>
      </c>
      <c r="D22" s="7">
        <f t="shared" si="0"/>
        <v>0</v>
      </c>
      <c r="E22" s="7">
        <f>VLOOKUP(A22, 'Res Sept 2023 Data'!$A$1:$AH$78, 33, FALSE)</f>
        <v>29.38</v>
      </c>
      <c r="F22" s="8">
        <f>VLOOKUP(A22, 'Res Sept 2023 Data'!$A$1:$AH$78, 34, FALSE)</f>
        <v>0</v>
      </c>
      <c r="G22" s="7">
        <f t="shared" si="1"/>
        <v>0</v>
      </c>
      <c r="H22" s="7">
        <f t="shared" si="2"/>
        <v>28.41</v>
      </c>
      <c r="I22" s="7">
        <f t="shared" si="3"/>
        <v>29.38</v>
      </c>
      <c r="J22" s="7">
        <f t="shared" si="4"/>
        <v>0.96999999999999886</v>
      </c>
      <c r="K22" s="9">
        <f t="shared" si="5"/>
        <v>3.4142907426962299E-2</v>
      </c>
    </row>
    <row r="23" spans="1:11" x14ac:dyDescent="0.35">
      <c r="A23" t="s">
        <v>138</v>
      </c>
      <c r="B23" s="7">
        <f>VLOOKUP(A23, 'Res Sept 2022 Data'!$A$1:$AH$78, 33, FALSE)</f>
        <v>51.9</v>
      </c>
      <c r="C23" s="8">
        <f>VLOOKUP(A23, 'Res Sept 2022 Data'!$A$1:$AH$78, 34, FALSE)</f>
        <v>0</v>
      </c>
      <c r="D23" s="7">
        <f t="shared" si="0"/>
        <v>0</v>
      </c>
      <c r="E23" s="7">
        <f>VLOOKUP(A23, 'Res Sept 2023 Data'!$A$1:$AH$78, 33, FALSE)</f>
        <v>53.66</v>
      </c>
      <c r="F23" s="8">
        <f>VLOOKUP(A23, 'Res Sept 2023 Data'!$A$1:$AH$78, 34, FALSE)</f>
        <v>0</v>
      </c>
      <c r="G23" s="7">
        <f t="shared" si="1"/>
        <v>0</v>
      </c>
      <c r="H23" s="7">
        <f t="shared" si="2"/>
        <v>51.9</v>
      </c>
      <c r="I23" s="7">
        <f t="shared" si="3"/>
        <v>53.66</v>
      </c>
      <c r="J23" s="7">
        <f t="shared" si="4"/>
        <v>1.759999999999998</v>
      </c>
      <c r="K23" s="9">
        <f t="shared" si="5"/>
        <v>3.3911368015414223E-2</v>
      </c>
    </row>
    <row r="24" spans="1:11" x14ac:dyDescent="0.35">
      <c r="A24" t="s">
        <v>272</v>
      </c>
      <c r="B24" s="7">
        <f>VLOOKUP(A24, 'Res Sept 2022 Data'!$A$1:$AH$78, 33, FALSE)</f>
        <v>29.779999999999998</v>
      </c>
      <c r="C24" s="8">
        <f>VLOOKUP(A24, 'Res Sept 2022 Data'!$A$1:$AH$78, 34, FALSE)</f>
        <v>0</v>
      </c>
      <c r="D24" s="7">
        <f t="shared" si="0"/>
        <v>0</v>
      </c>
      <c r="E24" s="7">
        <f>VLOOKUP(A24, 'Res Sept 2023 Data'!$A$1:$AH$78, 33, FALSE)</f>
        <v>30.84</v>
      </c>
      <c r="F24" s="8">
        <f>VLOOKUP(A24, 'Res Sept 2023 Data'!$A$1:$AH$78, 34, FALSE)</f>
        <v>0</v>
      </c>
      <c r="G24" s="7">
        <f t="shared" si="1"/>
        <v>0</v>
      </c>
      <c r="H24" s="7">
        <f t="shared" si="2"/>
        <v>29.779999999999998</v>
      </c>
      <c r="I24" s="7">
        <f t="shared" si="3"/>
        <v>30.84</v>
      </c>
      <c r="J24" s="7">
        <f t="shared" si="4"/>
        <v>1.0600000000000023</v>
      </c>
      <c r="K24" s="9">
        <f t="shared" si="5"/>
        <v>3.5594358629953068E-2</v>
      </c>
    </row>
    <row r="25" spans="1:11" x14ac:dyDescent="0.35">
      <c r="A25" t="s">
        <v>139</v>
      </c>
      <c r="B25" s="7">
        <f>VLOOKUP(A25, 'Res Sept 2022 Data'!$A$1:$AH$78, 33, FALSE)</f>
        <v>26.84</v>
      </c>
      <c r="C25" s="8">
        <f>VLOOKUP(A25, 'Res Sept 2022 Data'!$A$1:$AH$78, 34, FALSE)</f>
        <v>0</v>
      </c>
      <c r="D25" s="7">
        <f t="shared" si="0"/>
        <v>0</v>
      </c>
      <c r="E25" s="7">
        <f>VLOOKUP(A25, 'Res Sept 2023 Data'!$A$1:$AH$78, 33, FALSE)</f>
        <v>27.689999999999998</v>
      </c>
      <c r="F25" s="8">
        <f>VLOOKUP(A25, 'Res Sept 2023 Data'!$A$1:$AH$78, 34, FALSE)</f>
        <v>0</v>
      </c>
      <c r="G25" s="7">
        <f t="shared" si="1"/>
        <v>0</v>
      </c>
      <c r="H25" s="7">
        <f t="shared" si="2"/>
        <v>26.84</v>
      </c>
      <c r="I25" s="7">
        <f t="shared" si="3"/>
        <v>27.689999999999998</v>
      </c>
      <c r="J25" s="7">
        <f t="shared" si="4"/>
        <v>0.84999999999999787</v>
      </c>
      <c r="K25" s="9">
        <f t="shared" si="5"/>
        <v>3.1669150521609457E-2</v>
      </c>
    </row>
    <row r="26" spans="1:11" x14ac:dyDescent="0.35">
      <c r="A26" t="s">
        <v>140</v>
      </c>
      <c r="B26" s="7">
        <f>VLOOKUP(A26, 'Res Sept 2022 Data'!$A$1:$AH$78, 33, FALSE)</f>
        <v>28.7</v>
      </c>
      <c r="C26" s="8">
        <f>VLOOKUP(A26, 'Res Sept 2022 Data'!$A$1:$AH$78, 34, FALSE)</f>
        <v>0</v>
      </c>
      <c r="D26" s="7">
        <f t="shared" si="0"/>
        <v>0</v>
      </c>
      <c r="E26" s="7">
        <f>VLOOKUP(A26, 'Res Sept 2023 Data'!$A$1:$AH$78, 33, FALSE)</f>
        <v>29.759999999999998</v>
      </c>
      <c r="F26" s="8">
        <f>VLOOKUP(A26, 'Res Sept 2023 Data'!$A$1:$AH$78, 34, FALSE)</f>
        <v>0</v>
      </c>
      <c r="G26" s="7">
        <f t="shared" si="1"/>
        <v>0</v>
      </c>
      <c r="H26" s="7">
        <f t="shared" si="2"/>
        <v>28.7</v>
      </c>
      <c r="I26" s="7">
        <f t="shared" si="3"/>
        <v>29.759999999999998</v>
      </c>
      <c r="J26" s="7">
        <f t="shared" si="4"/>
        <v>1.0599999999999987</v>
      </c>
      <c r="K26" s="9">
        <f t="shared" si="5"/>
        <v>3.6933797909407623E-2</v>
      </c>
    </row>
    <row r="27" spans="1:11" x14ac:dyDescent="0.35">
      <c r="A27" t="s">
        <v>141</v>
      </c>
      <c r="B27" s="7">
        <f>VLOOKUP(A27, 'Res Sept 2022 Data'!$A$1:$AH$78, 33, FALSE)</f>
        <v>26.79</v>
      </c>
      <c r="C27" s="8">
        <f>VLOOKUP(A27, 'Res Sept 2022 Data'!$A$1:$AH$78, 34, FALSE)</f>
        <v>1.4200000000000001E-2</v>
      </c>
      <c r="D27" s="7">
        <f t="shared" si="0"/>
        <v>10.65</v>
      </c>
      <c r="E27" s="7">
        <f>VLOOKUP(A27, 'Res Sept 2023 Data'!$A$1:$AH$78, 33, FALSE)</f>
        <v>32.29</v>
      </c>
      <c r="F27" s="8">
        <f>VLOOKUP(A27, 'Res Sept 2023 Data'!$A$1:$AH$78, 34, FALSE)</f>
        <v>9.7999999999999997E-3</v>
      </c>
      <c r="G27" s="7">
        <f t="shared" si="1"/>
        <v>7.35</v>
      </c>
      <c r="H27" s="7">
        <f t="shared" si="2"/>
        <v>37.44</v>
      </c>
      <c r="I27" s="7">
        <f t="shared" si="3"/>
        <v>39.64</v>
      </c>
      <c r="J27" s="7">
        <f t="shared" si="4"/>
        <v>2.2000000000000028</v>
      </c>
      <c r="K27" s="9">
        <f t="shared" si="5"/>
        <v>5.8760683760683843E-2</v>
      </c>
    </row>
    <row r="28" spans="1:11" x14ac:dyDescent="0.35">
      <c r="A28" t="s">
        <v>142</v>
      </c>
      <c r="B28" s="7">
        <f>VLOOKUP(A28, 'Res Sept 2022 Data'!$A$1:$AH$78, 33, FALSE)</f>
        <v>28.66</v>
      </c>
      <c r="C28" s="8">
        <f>VLOOKUP(A28, 'Res Sept 2022 Data'!$A$1:$AH$78, 34, FALSE)</f>
        <v>0</v>
      </c>
      <c r="D28" s="7">
        <f t="shared" si="0"/>
        <v>0</v>
      </c>
      <c r="E28" s="7">
        <f>VLOOKUP(A28, 'Res Sept 2023 Data'!$A$1:$AH$78, 33, FALSE)</f>
        <v>29.68</v>
      </c>
      <c r="F28" s="8">
        <f>VLOOKUP(A28, 'Res Sept 2023 Data'!$A$1:$AH$78, 34, FALSE)</f>
        <v>0</v>
      </c>
      <c r="G28" s="7">
        <f t="shared" si="1"/>
        <v>0</v>
      </c>
      <c r="H28" s="7">
        <f t="shared" si="2"/>
        <v>28.66</v>
      </c>
      <c r="I28" s="7">
        <f t="shared" si="3"/>
        <v>29.68</v>
      </c>
      <c r="J28" s="7">
        <f t="shared" si="4"/>
        <v>1.0199999999999996</v>
      </c>
      <c r="K28" s="9">
        <f t="shared" si="5"/>
        <v>3.5589672016748064E-2</v>
      </c>
    </row>
    <row r="29" spans="1:11" x14ac:dyDescent="0.35">
      <c r="A29" t="s">
        <v>143</v>
      </c>
      <c r="B29" s="7">
        <f>VLOOKUP(A29, 'Res Sept 2022 Data'!$A$1:$AH$78, 33, FALSE)</f>
        <v>29.93</v>
      </c>
      <c r="C29" s="8">
        <f>VLOOKUP(A29, 'Res Sept 2022 Data'!$A$1:$AH$78, 34, FALSE)</f>
        <v>0</v>
      </c>
      <c r="D29" s="7">
        <f t="shared" si="0"/>
        <v>0</v>
      </c>
      <c r="E29" s="7">
        <f>VLOOKUP(A29, 'Res Sept 2023 Data'!$A$1:$AH$78, 33, FALSE)</f>
        <v>30.86</v>
      </c>
      <c r="F29" s="8">
        <f>VLOOKUP(A29, 'Res Sept 2023 Data'!$A$1:$AH$78, 34, FALSE)</f>
        <v>0</v>
      </c>
      <c r="G29" s="7">
        <f t="shared" si="1"/>
        <v>0</v>
      </c>
      <c r="H29" s="7">
        <f t="shared" si="2"/>
        <v>29.93</v>
      </c>
      <c r="I29" s="7">
        <f t="shared" si="3"/>
        <v>30.86</v>
      </c>
      <c r="J29" s="7">
        <f t="shared" si="4"/>
        <v>0.92999999999999972</v>
      </c>
      <c r="K29" s="9">
        <f t="shared" si="5"/>
        <v>3.1072502505846967E-2</v>
      </c>
    </row>
    <row r="30" spans="1:11" x14ac:dyDescent="0.35">
      <c r="A30" t="s">
        <v>144</v>
      </c>
      <c r="B30" s="7">
        <f>VLOOKUP(A30, 'Res Sept 2022 Data'!$A$1:$AH$78, 33, FALSE)</f>
        <v>36.01</v>
      </c>
      <c r="C30" s="8">
        <f>VLOOKUP(A30, 'Res Sept 2022 Data'!$A$1:$AH$78, 34, FALSE)</f>
        <v>0</v>
      </c>
      <c r="D30" s="7">
        <f t="shared" si="0"/>
        <v>0</v>
      </c>
      <c r="E30" s="7">
        <f>VLOOKUP(A30, 'Res Sept 2023 Data'!$A$1:$AH$78, 33, FALSE)</f>
        <v>37.129999999999995</v>
      </c>
      <c r="F30" s="8">
        <f>VLOOKUP(A30, 'Res Sept 2023 Data'!$A$1:$AH$78, 34, FALSE)</f>
        <v>0</v>
      </c>
      <c r="G30" s="7">
        <f t="shared" si="1"/>
        <v>0</v>
      </c>
      <c r="H30" s="7">
        <f t="shared" si="2"/>
        <v>36.01</v>
      </c>
      <c r="I30" s="7">
        <f t="shared" si="3"/>
        <v>37.129999999999995</v>
      </c>
      <c r="J30" s="7">
        <f t="shared" si="4"/>
        <v>1.1199999999999974</v>
      </c>
      <c r="K30" s="9">
        <f t="shared" si="5"/>
        <v>3.1102471535684462E-2</v>
      </c>
    </row>
    <row r="31" spans="1:11" x14ac:dyDescent="0.35">
      <c r="A31" t="s">
        <v>145</v>
      </c>
      <c r="B31" s="7">
        <f>VLOOKUP(A31, 'Res Sept 2022 Data'!$A$1:$AH$78, 33, FALSE)</f>
        <v>31.01</v>
      </c>
      <c r="C31" s="8">
        <f>VLOOKUP(A31, 'Res Sept 2022 Data'!$A$1:$AH$78, 34, FALSE)</f>
        <v>0</v>
      </c>
      <c r="D31" s="7">
        <f t="shared" si="0"/>
        <v>0</v>
      </c>
      <c r="E31" s="7">
        <f>VLOOKUP(A31, 'Res Sept 2023 Data'!$A$1:$AH$78, 33, FALSE)</f>
        <v>32.19</v>
      </c>
      <c r="F31" s="8">
        <f>VLOOKUP(A31, 'Res Sept 2023 Data'!$A$1:$AH$78, 34, FALSE)</f>
        <v>0</v>
      </c>
      <c r="G31" s="7">
        <f t="shared" si="1"/>
        <v>0</v>
      </c>
      <c r="H31" s="7">
        <f t="shared" si="2"/>
        <v>31.01</v>
      </c>
      <c r="I31" s="7">
        <f t="shared" si="3"/>
        <v>32.19</v>
      </c>
      <c r="J31" s="7">
        <f t="shared" si="4"/>
        <v>1.1799999999999962</v>
      </c>
      <c r="K31" s="9">
        <f t="shared" si="5"/>
        <v>3.8052241212511967E-2</v>
      </c>
    </row>
    <row r="32" spans="1:11" x14ac:dyDescent="0.35">
      <c r="A32" t="s">
        <v>146</v>
      </c>
      <c r="B32" s="7">
        <f>VLOOKUP(A32, 'Res Sept 2022 Data'!$A$1:$AH$78, 33, FALSE)</f>
        <v>30.08</v>
      </c>
      <c r="C32" s="8">
        <f>VLOOKUP(A32, 'Res Sept 2022 Data'!$A$1:$AH$78, 34, FALSE)</f>
        <v>0</v>
      </c>
      <c r="D32" s="7">
        <f t="shared" si="0"/>
        <v>0</v>
      </c>
      <c r="E32" s="7">
        <f>VLOOKUP(A32, 'Res Sept 2023 Data'!$A$1:$AH$78, 33, FALSE)</f>
        <v>31.189999999999998</v>
      </c>
      <c r="F32" s="8">
        <f>VLOOKUP(A32, 'Res Sept 2023 Data'!$A$1:$AH$78, 34, FALSE)</f>
        <v>0</v>
      </c>
      <c r="G32" s="7">
        <f t="shared" si="1"/>
        <v>0</v>
      </c>
      <c r="H32" s="7">
        <f t="shared" si="2"/>
        <v>30.08</v>
      </c>
      <c r="I32" s="7">
        <f t="shared" si="3"/>
        <v>31.189999999999998</v>
      </c>
      <c r="J32" s="7">
        <f t="shared" si="4"/>
        <v>1.1099999999999994</v>
      </c>
      <c r="K32" s="9">
        <f t="shared" si="5"/>
        <v>3.6901595744680833E-2</v>
      </c>
    </row>
    <row r="33" spans="1:11" x14ac:dyDescent="0.35">
      <c r="A33" t="s">
        <v>147</v>
      </c>
      <c r="B33" s="7">
        <f>VLOOKUP(A33, 'Res Sept 2022 Data'!$A$1:$AH$78, 33, FALSE)</f>
        <v>39.43</v>
      </c>
      <c r="C33" s="8">
        <f>VLOOKUP(A33, 'Res Sept 2022 Data'!$A$1:$AH$78, 34, FALSE)</f>
        <v>0</v>
      </c>
      <c r="D33" s="7">
        <f t="shared" si="0"/>
        <v>0</v>
      </c>
      <c r="E33" s="7">
        <f>VLOOKUP(A33, 'Res Sept 2023 Data'!$A$1:$AH$78, 33, FALSE)</f>
        <v>40.89</v>
      </c>
      <c r="F33" s="8">
        <f>VLOOKUP(A33, 'Res Sept 2023 Data'!$A$1:$AH$78, 34, FALSE)</f>
        <v>0</v>
      </c>
      <c r="G33" s="7">
        <f t="shared" si="1"/>
        <v>0</v>
      </c>
      <c r="H33" s="7">
        <f t="shared" si="2"/>
        <v>39.43</v>
      </c>
      <c r="I33" s="7">
        <f t="shared" si="3"/>
        <v>40.89</v>
      </c>
      <c r="J33" s="7">
        <f t="shared" si="4"/>
        <v>1.4600000000000009</v>
      </c>
      <c r="K33" s="9">
        <f t="shared" si="5"/>
        <v>3.7027643925944737E-2</v>
      </c>
    </row>
    <row r="34" spans="1:11" x14ac:dyDescent="0.35">
      <c r="A34" t="s">
        <v>148</v>
      </c>
      <c r="B34" s="7">
        <f>VLOOKUP(A34, 'Res Sept 2022 Data'!$A$1:$AH$78, 33, FALSE)</f>
        <v>29.439999999999998</v>
      </c>
      <c r="C34" s="8">
        <f>VLOOKUP(A34, 'Res Sept 2022 Data'!$A$1:$AH$78, 34, FALSE)</f>
        <v>0</v>
      </c>
      <c r="D34" s="7">
        <f t="shared" si="0"/>
        <v>0</v>
      </c>
      <c r="E34" s="7">
        <f>VLOOKUP(A34, 'Res Sept 2023 Data'!$A$1:$AH$78, 33, FALSE)</f>
        <v>30.529999999999998</v>
      </c>
      <c r="F34" s="8">
        <f>VLOOKUP(A34, 'Res Sept 2023 Data'!$A$1:$AH$78, 34, FALSE)</f>
        <v>0</v>
      </c>
      <c r="G34" s="7">
        <f t="shared" si="1"/>
        <v>0</v>
      </c>
      <c r="H34" s="7">
        <f t="shared" si="2"/>
        <v>29.439999999999998</v>
      </c>
      <c r="I34" s="7">
        <f t="shared" si="3"/>
        <v>30.529999999999998</v>
      </c>
      <c r="J34" s="7">
        <f t="shared" si="4"/>
        <v>1.0899999999999999</v>
      </c>
      <c r="K34" s="9">
        <f t="shared" si="5"/>
        <v>3.7024456521739128E-2</v>
      </c>
    </row>
    <row r="35" spans="1:11" x14ac:dyDescent="0.35">
      <c r="A35" t="s">
        <v>149</v>
      </c>
      <c r="B35" s="7">
        <f>VLOOKUP(A35, 'Res Sept 2022 Data'!$A$1:$AH$78, 33, FALSE)</f>
        <v>34.119999999999997</v>
      </c>
      <c r="C35" s="8">
        <f>VLOOKUP(A35, 'Res Sept 2022 Data'!$A$1:$AH$78, 34, FALSE)</f>
        <v>0</v>
      </c>
      <c r="D35" s="7">
        <f t="shared" si="0"/>
        <v>0</v>
      </c>
      <c r="E35" s="7">
        <f>VLOOKUP(A35, 'Res Sept 2023 Data'!$A$1:$AH$78, 33, FALSE)</f>
        <v>35.33</v>
      </c>
      <c r="F35" s="8">
        <f>VLOOKUP(A35, 'Res Sept 2023 Data'!$A$1:$AH$78, 34, FALSE)</f>
        <v>0</v>
      </c>
      <c r="G35" s="7">
        <f t="shared" si="1"/>
        <v>0</v>
      </c>
      <c r="H35" s="7">
        <f t="shared" si="2"/>
        <v>34.119999999999997</v>
      </c>
      <c r="I35" s="7">
        <f t="shared" si="3"/>
        <v>35.33</v>
      </c>
      <c r="J35" s="7">
        <f t="shared" si="4"/>
        <v>1.2100000000000009</v>
      </c>
      <c r="K35" s="9">
        <f t="shared" si="5"/>
        <v>3.5463071512309527E-2</v>
      </c>
    </row>
    <row r="36" spans="1:11" x14ac:dyDescent="0.35">
      <c r="A36" t="s">
        <v>150</v>
      </c>
      <c r="B36" s="7">
        <f>VLOOKUP(A36, 'Res Sept 2022 Data'!$A$1:$AH$78, 33, FALSE)</f>
        <v>18.72</v>
      </c>
      <c r="C36" s="8">
        <f>VLOOKUP(A36, 'Res Sept 2022 Data'!$A$1:$AH$78, 34, FALSE)</f>
        <v>0</v>
      </c>
      <c r="D36" s="7">
        <f t="shared" si="0"/>
        <v>0</v>
      </c>
      <c r="E36" s="7">
        <f>VLOOKUP(A36, 'Res Sept 2023 Data'!$A$1:$AH$78, 33, FALSE)</f>
        <v>19.409999999999997</v>
      </c>
      <c r="F36" s="8">
        <f>VLOOKUP(A36, 'Res Sept 2023 Data'!$A$1:$AH$78, 34, FALSE)</f>
        <v>0</v>
      </c>
      <c r="G36" s="7">
        <f t="shared" si="1"/>
        <v>0</v>
      </c>
      <c r="H36" s="7">
        <f t="shared" si="2"/>
        <v>18.72</v>
      </c>
      <c r="I36" s="7">
        <f t="shared" si="3"/>
        <v>19.409999999999997</v>
      </c>
      <c r="J36" s="7">
        <f t="shared" si="4"/>
        <v>0.68999999999999773</v>
      </c>
      <c r="K36" s="9">
        <f t="shared" si="5"/>
        <v>3.6858974358974242E-2</v>
      </c>
    </row>
    <row r="37" spans="1:11" x14ac:dyDescent="0.35">
      <c r="A37" t="s">
        <v>153</v>
      </c>
      <c r="B37" s="7">
        <f>VLOOKUP(A37, 'Res Sept 2022 Data'!$A$1:$AH$78, 33, FALSE)</f>
        <v>58.43</v>
      </c>
      <c r="C37" s="8">
        <f>VLOOKUP(A37, 'Res Sept 2022 Data'!$A$1:$AH$78, 34, FALSE)</f>
        <v>3.109E-2</v>
      </c>
      <c r="D37" s="7">
        <f t="shared" ref="D37" si="6">C37*$M$1</f>
        <v>23.317499999999999</v>
      </c>
      <c r="E37" s="7">
        <v>65.790000000000006</v>
      </c>
      <c r="F37" s="8">
        <v>1.9800000000000002E-2</v>
      </c>
      <c r="G37" s="7">
        <f t="shared" ref="G37" si="7">F37*$M$1</f>
        <v>14.850000000000001</v>
      </c>
      <c r="H37" s="7">
        <f t="shared" ref="H37" si="8">B37+D37</f>
        <v>81.747500000000002</v>
      </c>
      <c r="I37" s="7">
        <f t="shared" ref="I37" si="9">E37+G37</f>
        <v>80.640000000000015</v>
      </c>
      <c r="J37" s="7">
        <f t="shared" ref="J37" si="10">I37-H37</f>
        <v>-1.1074999999999875</v>
      </c>
      <c r="K37" s="9">
        <f t="shared" ref="K37" si="11">J37/H37</f>
        <v>-1.3547814917887244E-2</v>
      </c>
    </row>
    <row r="38" spans="1:11" x14ac:dyDescent="0.35">
      <c r="A38" t="s">
        <v>151</v>
      </c>
      <c r="B38" s="7">
        <f>VLOOKUP(A38, 'Res Sept 2022 Data'!$A$1:$AH$78, 33, FALSE)</f>
        <v>56.059999999999995</v>
      </c>
      <c r="C38" s="8">
        <f>VLOOKUP(A38, 'Res Sept 2022 Data'!$A$1:$AH$78, 34, FALSE)</f>
        <v>9.9500000000000005E-3</v>
      </c>
      <c r="D38" s="7">
        <f t="shared" si="0"/>
        <v>7.4625000000000004</v>
      </c>
      <c r="E38" s="7">
        <f>VLOOKUP(A38, 'Res Sept 2023 Data'!$A$1:$AH$78, 33, FALSE)</f>
        <v>60.72</v>
      </c>
      <c r="F38" s="8">
        <f>VLOOKUP(A38, 'Res Sept 2023 Data'!$A$1:$AH$78, 34, FALSE)</f>
        <v>5.5999999999999999E-3</v>
      </c>
      <c r="G38" s="7">
        <f t="shared" si="1"/>
        <v>4.2</v>
      </c>
      <c r="H38" s="7">
        <f t="shared" si="2"/>
        <v>63.522499999999994</v>
      </c>
      <c r="I38" s="7">
        <f t="shared" si="3"/>
        <v>64.92</v>
      </c>
      <c r="J38" s="7">
        <f t="shared" si="4"/>
        <v>1.397500000000008</v>
      </c>
      <c r="K38" s="9">
        <f t="shared" si="5"/>
        <v>2.2000078712267435E-2</v>
      </c>
    </row>
    <row r="39" spans="1:11" x14ac:dyDescent="0.35">
      <c r="A39" t="s">
        <v>152</v>
      </c>
      <c r="B39" s="7">
        <f>VLOOKUP(A39, 'Res Sept 2022 Data'!$A$1:$AH$78, 33, FALSE)</f>
        <v>128.53</v>
      </c>
      <c r="C39" s="8">
        <f>VLOOKUP(A39, 'Res Sept 2022 Data'!$A$1:$AH$78, 34, FALSE)</f>
        <v>1.601E-2</v>
      </c>
      <c r="D39" s="7">
        <f t="shared" si="0"/>
        <v>12.0075</v>
      </c>
      <c r="E39" s="7">
        <v>123.74</v>
      </c>
      <c r="F39" s="8">
        <f>VLOOKUP(A39, 'Res Sept 2023 Data'!$A$1:$AH$78, 34, FALSE)</f>
        <v>1.9800000000000002E-2</v>
      </c>
      <c r="G39" s="7">
        <f t="shared" si="1"/>
        <v>14.850000000000001</v>
      </c>
      <c r="H39" s="7">
        <f t="shared" si="2"/>
        <v>140.53749999999999</v>
      </c>
      <c r="I39" s="7">
        <f t="shared" si="3"/>
        <v>138.59</v>
      </c>
      <c r="J39" s="7">
        <f t="shared" si="4"/>
        <v>-1.9474999999999909</v>
      </c>
      <c r="K39" s="9">
        <f t="shared" si="5"/>
        <v>-1.3857511340389511E-2</v>
      </c>
    </row>
    <row r="40" spans="1:11" x14ac:dyDescent="0.35">
      <c r="A40" t="s">
        <v>154</v>
      </c>
      <c r="B40" s="7">
        <f>VLOOKUP(A40, 'Res Sept 2022 Data'!$A$1:$AH$78, 33, FALSE)</f>
        <v>38.03</v>
      </c>
      <c r="C40" s="8">
        <f>VLOOKUP(A40, 'Res Sept 2022 Data'!$A$1:$AH$78, 34, FALSE)</f>
        <v>0</v>
      </c>
      <c r="D40" s="7">
        <f t="shared" si="0"/>
        <v>0</v>
      </c>
      <c r="E40" s="7">
        <f>VLOOKUP(A40, 'Res Sept 2023 Data'!$A$1:$AH$78, 33, FALSE)</f>
        <v>38.1</v>
      </c>
      <c r="F40" s="8">
        <f>VLOOKUP(A40, 'Res Sept 2023 Data'!$A$1:$AH$78, 34, FALSE)</f>
        <v>0</v>
      </c>
      <c r="G40" s="7">
        <f t="shared" si="1"/>
        <v>0</v>
      </c>
      <c r="H40" s="7">
        <f t="shared" si="2"/>
        <v>38.03</v>
      </c>
      <c r="I40" s="7">
        <f t="shared" si="3"/>
        <v>38.1</v>
      </c>
      <c r="J40" s="7">
        <f t="shared" si="4"/>
        <v>7.0000000000000284E-2</v>
      </c>
      <c r="K40" s="9">
        <f t="shared" si="5"/>
        <v>1.8406521167499417E-3</v>
      </c>
    </row>
    <row r="41" spans="1:11" x14ac:dyDescent="0.35">
      <c r="A41" t="s">
        <v>155</v>
      </c>
      <c r="B41" s="7">
        <f>VLOOKUP(A41, 'Res Sept 2022 Data'!$A$1:$AH$78, 33, FALSE)</f>
        <v>30.77</v>
      </c>
      <c r="C41" s="8">
        <f>VLOOKUP(A41, 'Res Sept 2022 Data'!$A$1:$AH$78, 34, FALSE)</f>
        <v>0</v>
      </c>
      <c r="D41" s="7">
        <f t="shared" si="0"/>
        <v>0</v>
      </c>
      <c r="E41" s="7">
        <f>VLOOKUP(A41, 'Res Sept 2023 Data'!$A$1:$AH$78, 33, FALSE)</f>
        <v>32.14</v>
      </c>
      <c r="F41" s="8">
        <f>VLOOKUP(A41, 'Res Sept 2023 Data'!$A$1:$AH$78, 34, FALSE)</f>
        <v>0</v>
      </c>
      <c r="G41" s="7">
        <f t="shared" si="1"/>
        <v>0</v>
      </c>
      <c r="H41" s="7">
        <f t="shared" si="2"/>
        <v>30.77</v>
      </c>
      <c r="I41" s="7">
        <f t="shared" si="3"/>
        <v>32.14</v>
      </c>
      <c r="J41" s="7">
        <f t="shared" si="4"/>
        <v>1.370000000000001</v>
      </c>
      <c r="K41" s="9">
        <f t="shared" si="5"/>
        <v>4.4523886902827464E-2</v>
      </c>
    </row>
    <row r="42" spans="1:11" x14ac:dyDescent="0.35">
      <c r="A42" t="s">
        <v>156</v>
      </c>
      <c r="B42" s="7">
        <f>VLOOKUP(A42, 'Res Sept 2022 Data'!$A$1:$AH$78, 33, FALSE)</f>
        <v>46.55</v>
      </c>
      <c r="C42" s="8">
        <f>VLOOKUP(A42, 'Res Sept 2022 Data'!$A$1:$AH$78, 34, FALSE)</f>
        <v>0</v>
      </c>
      <c r="D42" s="7">
        <f t="shared" si="0"/>
        <v>0</v>
      </c>
      <c r="E42" s="7">
        <f>VLOOKUP(A42, 'Res Sept 2023 Data'!$A$1:$AH$78, 33, FALSE)</f>
        <v>48.129999999999995</v>
      </c>
      <c r="F42" s="8">
        <f>VLOOKUP(A42, 'Res Sept 2023 Data'!$A$1:$AH$78, 34, FALSE)</f>
        <v>0</v>
      </c>
      <c r="G42" s="7">
        <f t="shared" si="1"/>
        <v>0</v>
      </c>
      <c r="H42" s="7">
        <f t="shared" si="2"/>
        <v>46.55</v>
      </c>
      <c r="I42" s="7">
        <f t="shared" si="3"/>
        <v>48.129999999999995</v>
      </c>
      <c r="J42" s="7">
        <f t="shared" si="4"/>
        <v>1.5799999999999983</v>
      </c>
      <c r="K42" s="9">
        <f t="shared" si="5"/>
        <v>3.3941997851772251E-2</v>
      </c>
    </row>
    <row r="43" spans="1:11" x14ac:dyDescent="0.35">
      <c r="A43" t="s">
        <v>157</v>
      </c>
      <c r="B43" s="7">
        <f>VLOOKUP(A43, 'Res Sept 2022 Data'!$A$1:$AH$78, 33, FALSE)</f>
        <v>27.240000000000002</v>
      </c>
      <c r="C43" s="8">
        <f>VLOOKUP(A43, 'Res Sept 2022 Data'!$A$1:$AH$78, 34, FALSE)</f>
        <v>0</v>
      </c>
      <c r="D43" s="7">
        <f t="shared" si="0"/>
        <v>0</v>
      </c>
      <c r="E43" s="7">
        <f>VLOOKUP(A43, 'Res Sept 2023 Data'!$A$1:$AH$78, 33, FALSE)</f>
        <v>28.69</v>
      </c>
      <c r="F43" s="8">
        <f>VLOOKUP(A43, 'Res Sept 2023 Data'!$A$1:$AH$78, 34, FALSE)</f>
        <v>0</v>
      </c>
      <c r="G43" s="7">
        <f t="shared" si="1"/>
        <v>0</v>
      </c>
      <c r="H43" s="7">
        <f t="shared" si="2"/>
        <v>27.240000000000002</v>
      </c>
      <c r="I43" s="7">
        <f t="shared" si="3"/>
        <v>28.69</v>
      </c>
      <c r="J43" s="7">
        <f t="shared" si="4"/>
        <v>1.4499999999999993</v>
      </c>
      <c r="K43" s="9">
        <f t="shared" si="5"/>
        <v>5.3230543318649015E-2</v>
      </c>
    </row>
    <row r="44" spans="1:11" x14ac:dyDescent="0.35">
      <c r="A44" t="s">
        <v>273</v>
      </c>
      <c r="B44" s="7">
        <f>VLOOKUP(A44, 'Res Sept 2022 Data'!$A$1:$AH$78, 33, FALSE)</f>
        <v>23.66</v>
      </c>
      <c r="C44" s="8">
        <f>VLOOKUP(A44, 'Res Sept 2022 Data'!$A$1:$AH$78, 34, FALSE)</f>
        <v>0</v>
      </c>
      <c r="D44" s="7">
        <f t="shared" si="0"/>
        <v>0</v>
      </c>
      <c r="E44" s="7">
        <f>VLOOKUP(A44, 'Res Sept 2023 Data'!$A$1:$AH$78, 33, FALSE)</f>
        <v>24.5</v>
      </c>
      <c r="F44" s="8">
        <f>VLOOKUP(A44, 'Res Sept 2023 Data'!$A$1:$AH$78, 34, FALSE)</f>
        <v>0</v>
      </c>
      <c r="G44" s="7">
        <f t="shared" si="1"/>
        <v>0</v>
      </c>
      <c r="H44" s="7">
        <f t="shared" si="2"/>
        <v>23.66</v>
      </c>
      <c r="I44" s="7">
        <f t="shared" si="3"/>
        <v>24.5</v>
      </c>
      <c r="J44" s="7">
        <f t="shared" si="4"/>
        <v>0.83999999999999986</v>
      </c>
      <c r="K44" s="9">
        <f t="shared" si="5"/>
        <v>3.5502958579881651E-2</v>
      </c>
    </row>
    <row r="45" spans="1:11" x14ac:dyDescent="0.35">
      <c r="A45" t="s">
        <v>158</v>
      </c>
      <c r="B45" s="7">
        <f>VLOOKUP(A45, 'Res Sept 2022 Data'!$A$1:$AH$78, 33, FALSE)</f>
        <v>23.78</v>
      </c>
      <c r="C45" s="8">
        <f>VLOOKUP(A45, 'Res Sept 2022 Data'!$A$1:$AH$78, 34, FALSE)</f>
        <v>0</v>
      </c>
      <c r="D45" s="7">
        <f t="shared" si="0"/>
        <v>0</v>
      </c>
      <c r="E45" s="7">
        <f>VLOOKUP(A45, 'Res Sept 2023 Data'!$A$1:$AH$78, 33, FALSE)</f>
        <v>25.57</v>
      </c>
      <c r="F45" s="8">
        <f>VLOOKUP(A45, 'Res Sept 2023 Data'!$A$1:$AH$78, 34, FALSE)</f>
        <v>0</v>
      </c>
      <c r="G45" s="7">
        <f t="shared" si="1"/>
        <v>0</v>
      </c>
      <c r="H45" s="7">
        <f t="shared" si="2"/>
        <v>23.78</v>
      </c>
      <c r="I45" s="7">
        <f t="shared" si="3"/>
        <v>25.57</v>
      </c>
      <c r="J45" s="7">
        <f t="shared" si="4"/>
        <v>1.7899999999999991</v>
      </c>
      <c r="K45" s="9">
        <f t="shared" si="5"/>
        <v>7.5273338940285914E-2</v>
      </c>
    </row>
    <row r="46" spans="1:11" x14ac:dyDescent="0.35">
      <c r="A46" t="s">
        <v>159</v>
      </c>
      <c r="B46" s="7">
        <f>VLOOKUP(A46, 'Res Sept 2022 Data'!$A$1:$AH$78, 33, FALSE)</f>
        <v>36.549999999999997</v>
      </c>
      <c r="C46" s="8">
        <f>VLOOKUP(A46, 'Res Sept 2022 Data'!$A$1:$AH$78, 34, FALSE)</f>
        <v>0</v>
      </c>
      <c r="D46" s="7">
        <f t="shared" si="0"/>
        <v>0</v>
      </c>
      <c r="E46" s="7">
        <f>VLOOKUP(A46, 'Res Sept 2023 Data'!$A$1:$AH$78, 33, FALSE)</f>
        <v>37.85</v>
      </c>
      <c r="F46" s="8">
        <f>VLOOKUP(A46, 'Res Sept 2023 Data'!$A$1:$AH$78, 34, FALSE)</f>
        <v>0</v>
      </c>
      <c r="G46" s="7">
        <f t="shared" si="1"/>
        <v>0</v>
      </c>
      <c r="H46" s="7">
        <f t="shared" si="2"/>
        <v>36.549999999999997</v>
      </c>
      <c r="I46" s="7">
        <f t="shared" si="3"/>
        <v>37.85</v>
      </c>
      <c r="J46" s="7">
        <f t="shared" si="4"/>
        <v>1.3000000000000043</v>
      </c>
      <c r="K46" s="9">
        <f t="shared" si="5"/>
        <v>3.5567715458276451E-2</v>
      </c>
    </row>
    <row r="47" spans="1:11" x14ac:dyDescent="0.35">
      <c r="A47" t="s">
        <v>160</v>
      </c>
      <c r="B47" s="7">
        <f>VLOOKUP(A47, 'Res Sept 2022 Data'!$A$1:$AH$78, 33, FALSE)</f>
        <v>26.720000000000002</v>
      </c>
      <c r="C47" s="8">
        <f>VLOOKUP(A47, 'Res Sept 2022 Data'!$A$1:$AH$78, 34, FALSE)</f>
        <v>0</v>
      </c>
      <c r="D47" s="7">
        <f t="shared" si="0"/>
        <v>0</v>
      </c>
      <c r="E47" s="7">
        <f>VLOOKUP(A47, 'Res Sept 2023 Data'!$A$1:$AH$78, 33, FALSE)</f>
        <v>28.389999999999997</v>
      </c>
      <c r="F47" s="8">
        <f>VLOOKUP(A47, 'Res Sept 2023 Data'!$A$1:$AH$78, 34, FALSE)</f>
        <v>0</v>
      </c>
      <c r="G47" s="7">
        <f t="shared" si="1"/>
        <v>0</v>
      </c>
      <c r="H47" s="7">
        <f t="shared" si="2"/>
        <v>26.720000000000002</v>
      </c>
      <c r="I47" s="7">
        <f t="shared" si="3"/>
        <v>28.389999999999997</v>
      </c>
      <c r="J47" s="7">
        <f t="shared" si="4"/>
        <v>1.6699999999999946</v>
      </c>
      <c r="K47" s="9">
        <f t="shared" si="5"/>
        <v>6.2499999999999792E-2</v>
      </c>
    </row>
    <row r="48" spans="1:11" x14ac:dyDescent="0.35">
      <c r="A48" t="s">
        <v>161</v>
      </c>
      <c r="B48" s="7">
        <f>VLOOKUP(A48, 'Res Sept 2022 Data'!$A$1:$AH$78, 33, FALSE)</f>
        <v>29.88</v>
      </c>
      <c r="C48" s="8">
        <f>VLOOKUP(A48, 'Res Sept 2022 Data'!$A$1:$AH$78, 34, FALSE)</f>
        <v>0</v>
      </c>
      <c r="D48" s="7">
        <f t="shared" si="0"/>
        <v>0</v>
      </c>
      <c r="E48" s="7">
        <f>VLOOKUP(A48, 'Res Sept 2023 Data'!$A$1:$AH$78, 33, FALSE)</f>
        <v>33.31</v>
      </c>
      <c r="F48" s="8">
        <f>VLOOKUP(A48, 'Res Sept 2023 Data'!$A$1:$AH$78, 34, FALSE)</f>
        <v>0</v>
      </c>
      <c r="G48" s="7">
        <f t="shared" si="1"/>
        <v>0</v>
      </c>
      <c r="H48" s="7">
        <f t="shared" si="2"/>
        <v>29.88</v>
      </c>
      <c r="I48" s="7">
        <f t="shared" si="3"/>
        <v>33.31</v>
      </c>
      <c r="J48" s="7">
        <f t="shared" si="4"/>
        <v>3.4300000000000033</v>
      </c>
      <c r="K48" s="9">
        <f t="shared" si="5"/>
        <v>0.11479250334672032</v>
      </c>
    </row>
    <row r="49" spans="1:11" x14ac:dyDescent="0.35">
      <c r="A49" t="s">
        <v>162</v>
      </c>
      <c r="B49" s="7">
        <f>VLOOKUP(A49, 'Res Sept 2022 Data'!$A$1:$AH$78, 33, FALSE)</f>
        <v>33.119999999999997</v>
      </c>
      <c r="C49" s="8">
        <f>VLOOKUP(A49, 'Res Sept 2022 Data'!$A$1:$AH$78, 34, FALSE)</f>
        <v>0</v>
      </c>
      <c r="D49" s="7">
        <f t="shared" si="0"/>
        <v>0</v>
      </c>
      <c r="E49" s="7">
        <f>VLOOKUP(A49, 'Res Sept 2023 Data'!$A$1:$AH$78, 33, FALSE)</f>
        <v>34.299999999999997</v>
      </c>
      <c r="F49" s="8">
        <f>VLOOKUP(A49, 'Res Sept 2023 Data'!$A$1:$AH$78, 34, FALSE)</f>
        <v>0</v>
      </c>
      <c r="G49" s="7">
        <f t="shared" si="1"/>
        <v>0</v>
      </c>
      <c r="H49" s="7">
        <f t="shared" si="2"/>
        <v>33.119999999999997</v>
      </c>
      <c r="I49" s="7">
        <f t="shared" si="3"/>
        <v>34.299999999999997</v>
      </c>
      <c r="J49" s="7">
        <f t="shared" si="4"/>
        <v>1.1799999999999997</v>
      </c>
      <c r="K49" s="9">
        <f t="shared" si="5"/>
        <v>3.5628019323671489E-2</v>
      </c>
    </row>
    <row r="50" spans="1:11" x14ac:dyDescent="0.35">
      <c r="A50" t="s">
        <v>163</v>
      </c>
      <c r="B50" s="7">
        <f>VLOOKUP(A50, 'Res Sept 2022 Data'!$A$1:$AH$78, 33, FALSE)</f>
        <v>29.95</v>
      </c>
      <c r="C50" s="8">
        <f>VLOOKUP(A50, 'Res Sept 2022 Data'!$A$1:$AH$78, 34, FALSE)</f>
        <v>0</v>
      </c>
      <c r="D50" s="7">
        <f t="shared" si="0"/>
        <v>0</v>
      </c>
      <c r="E50" s="7">
        <f>VLOOKUP(A50, 'Res Sept 2023 Data'!$A$1:$AH$78, 33, FALSE)</f>
        <v>31.009999999999998</v>
      </c>
      <c r="F50" s="8">
        <f>VLOOKUP(A50, 'Res Sept 2023 Data'!$A$1:$AH$78, 34, FALSE)</f>
        <v>0</v>
      </c>
      <c r="G50" s="7">
        <f t="shared" si="1"/>
        <v>0</v>
      </c>
      <c r="H50" s="7">
        <f t="shared" si="2"/>
        <v>29.95</v>
      </c>
      <c r="I50" s="7">
        <f t="shared" si="3"/>
        <v>31.009999999999998</v>
      </c>
      <c r="J50" s="7">
        <f t="shared" si="4"/>
        <v>1.0599999999999987</v>
      </c>
      <c r="K50" s="9">
        <f t="shared" si="5"/>
        <v>3.5392320534223663E-2</v>
      </c>
    </row>
    <row r="51" spans="1:11" x14ac:dyDescent="0.35">
      <c r="A51" t="s">
        <v>164</v>
      </c>
      <c r="B51" s="7">
        <f>VLOOKUP(A51, 'Res Sept 2022 Data'!$A$1:$AH$78, 33, FALSE)</f>
        <v>36.369999999999997</v>
      </c>
      <c r="C51" s="8">
        <f>VLOOKUP(A51, 'Res Sept 2022 Data'!$A$1:$AH$78, 34, FALSE)</f>
        <v>0</v>
      </c>
      <c r="D51" s="7">
        <f t="shared" si="0"/>
        <v>0</v>
      </c>
      <c r="E51" s="7">
        <f>VLOOKUP(A51, 'Res Sept 2023 Data'!$A$1:$AH$78, 33, FALSE)</f>
        <v>37.61</v>
      </c>
      <c r="F51" s="8">
        <f>VLOOKUP(A51, 'Res Sept 2023 Data'!$A$1:$AH$78, 34, FALSE)</f>
        <v>0</v>
      </c>
      <c r="G51" s="7">
        <f t="shared" si="1"/>
        <v>0</v>
      </c>
      <c r="H51" s="7">
        <f t="shared" si="2"/>
        <v>36.369999999999997</v>
      </c>
      <c r="I51" s="7">
        <f t="shared" si="3"/>
        <v>37.61</v>
      </c>
      <c r="J51" s="7">
        <f t="shared" si="4"/>
        <v>1.240000000000002</v>
      </c>
      <c r="K51" s="9">
        <f t="shared" si="5"/>
        <v>3.4094033544129834E-2</v>
      </c>
    </row>
    <row r="52" spans="1:11" x14ac:dyDescent="0.35">
      <c r="A52" t="s">
        <v>165</v>
      </c>
      <c r="B52" s="7">
        <f>VLOOKUP(A52, 'Res Sept 2022 Data'!$A$1:$AH$78, 33, FALSE)</f>
        <v>30.87</v>
      </c>
      <c r="C52" s="8">
        <f>VLOOKUP(A52, 'Res Sept 2022 Data'!$A$1:$AH$78, 34, FALSE)</f>
        <v>0</v>
      </c>
      <c r="D52" s="7">
        <f t="shared" si="0"/>
        <v>0</v>
      </c>
      <c r="E52" s="7">
        <f>VLOOKUP(A52, 'Res Sept 2023 Data'!$A$1:$AH$78, 33, FALSE)</f>
        <v>31.97</v>
      </c>
      <c r="F52" s="8">
        <f>VLOOKUP(A52, 'Res Sept 2023 Data'!$A$1:$AH$78, 34, FALSE)</f>
        <v>0</v>
      </c>
      <c r="G52" s="7">
        <f t="shared" si="1"/>
        <v>0</v>
      </c>
      <c r="H52" s="7">
        <f t="shared" si="2"/>
        <v>30.87</v>
      </c>
      <c r="I52" s="7">
        <f t="shared" si="3"/>
        <v>31.97</v>
      </c>
      <c r="J52" s="7">
        <f t="shared" si="4"/>
        <v>1.0999999999999979</v>
      </c>
      <c r="K52" s="9">
        <f t="shared" si="5"/>
        <v>3.5633300939423317E-2</v>
      </c>
    </row>
    <row r="53" spans="1:11" x14ac:dyDescent="0.35">
      <c r="A53" t="s">
        <v>166</v>
      </c>
      <c r="B53" s="7">
        <f>VLOOKUP(A53, 'Res Sept 2022 Data'!$A$1:$AH$78, 33, FALSE)</f>
        <v>33.619999999999997</v>
      </c>
      <c r="C53" s="8">
        <f>VLOOKUP(A53, 'Res Sept 2022 Data'!$A$1:$AH$78, 34, FALSE)</f>
        <v>0</v>
      </c>
      <c r="D53" s="7">
        <f t="shared" si="0"/>
        <v>0</v>
      </c>
      <c r="E53" s="7">
        <f>VLOOKUP(A53, 'Res Sept 2023 Data'!$A$1:$AH$78, 33, FALSE)</f>
        <v>34.76</v>
      </c>
      <c r="F53" s="8">
        <f>VLOOKUP(A53, 'Res Sept 2023 Data'!$A$1:$AH$78, 34, FALSE)</f>
        <v>0</v>
      </c>
      <c r="G53" s="7">
        <f t="shared" si="1"/>
        <v>0</v>
      </c>
      <c r="H53" s="7">
        <f t="shared" si="2"/>
        <v>33.619999999999997</v>
      </c>
      <c r="I53" s="7">
        <f t="shared" si="3"/>
        <v>34.76</v>
      </c>
      <c r="J53" s="7">
        <f t="shared" si="4"/>
        <v>1.1400000000000006</v>
      </c>
      <c r="K53" s="9">
        <f t="shared" si="5"/>
        <v>3.3908387864366465E-2</v>
      </c>
    </row>
    <row r="54" spans="1:11" x14ac:dyDescent="0.35">
      <c r="A54" t="s">
        <v>167</v>
      </c>
      <c r="B54" s="7">
        <f>VLOOKUP(A54, 'Res Sept 2022 Data'!$A$1:$AH$78, 33, FALSE)</f>
        <v>40.32</v>
      </c>
      <c r="C54" s="8">
        <f>VLOOKUP(A54, 'Res Sept 2022 Data'!$A$1:$AH$78, 34, FALSE)</f>
        <v>0</v>
      </c>
      <c r="D54" s="7">
        <f t="shared" si="0"/>
        <v>0</v>
      </c>
      <c r="E54" s="7">
        <f>VLOOKUP(A54, 'Res Sept 2023 Data'!$A$1:$AH$78, 33, FALSE)</f>
        <v>41.809999999999995</v>
      </c>
      <c r="F54" s="8">
        <f>VLOOKUP(A54, 'Res Sept 2023 Data'!$A$1:$AH$78, 34, FALSE)</f>
        <v>0</v>
      </c>
      <c r="G54" s="7">
        <f t="shared" si="1"/>
        <v>0</v>
      </c>
      <c r="H54" s="7">
        <f t="shared" si="2"/>
        <v>40.32</v>
      </c>
      <c r="I54" s="7">
        <f t="shared" si="3"/>
        <v>41.809999999999995</v>
      </c>
      <c r="J54" s="7">
        <f t="shared" si="4"/>
        <v>1.4899999999999949</v>
      </c>
      <c r="K54" s="9">
        <f t="shared" si="5"/>
        <v>3.6954365079364955E-2</v>
      </c>
    </row>
    <row r="55" spans="1:11" x14ac:dyDescent="0.35">
      <c r="A55" t="s">
        <v>168</v>
      </c>
      <c r="B55" s="7">
        <f>VLOOKUP(A55, 'Res Sept 2022 Data'!$A$1:$AH$78, 33, FALSE)</f>
        <v>31.19</v>
      </c>
      <c r="C55" s="8">
        <f>VLOOKUP(A55, 'Res Sept 2022 Data'!$A$1:$AH$78, 34, FALSE)</f>
        <v>0</v>
      </c>
      <c r="D55" s="7">
        <f t="shared" si="0"/>
        <v>0</v>
      </c>
      <c r="E55" s="7">
        <f>VLOOKUP(A55, 'Res Sept 2023 Data'!$A$1:$AH$78, 33, FALSE)</f>
        <v>32.159999999999997</v>
      </c>
      <c r="F55" s="8">
        <f>VLOOKUP(A55, 'Res Sept 2023 Data'!$A$1:$AH$78, 34, FALSE)</f>
        <v>0</v>
      </c>
      <c r="G55" s="7">
        <f t="shared" si="1"/>
        <v>0</v>
      </c>
      <c r="H55" s="7">
        <f t="shared" si="2"/>
        <v>31.19</v>
      </c>
      <c r="I55" s="7">
        <f t="shared" si="3"/>
        <v>32.159999999999997</v>
      </c>
      <c r="J55" s="7">
        <f t="shared" si="4"/>
        <v>0.96999999999999531</v>
      </c>
      <c r="K55" s="9">
        <f t="shared" si="5"/>
        <v>3.1099711445976123E-2</v>
      </c>
    </row>
    <row r="56" spans="1:11" x14ac:dyDescent="0.35">
      <c r="A56" t="s">
        <v>169</v>
      </c>
      <c r="B56" s="7">
        <f>VLOOKUP(A56, 'Res Sept 2022 Data'!$A$1:$AH$78, 33, FALSE)</f>
        <v>28.28</v>
      </c>
      <c r="C56" s="8">
        <f>VLOOKUP(A56, 'Res Sept 2022 Data'!$A$1:$AH$78, 34, FALSE)</f>
        <v>0</v>
      </c>
      <c r="D56" s="7">
        <f t="shared" si="0"/>
        <v>0</v>
      </c>
      <c r="E56" s="7">
        <f>VLOOKUP(A56, 'Res Sept 2023 Data'!$A$1:$AH$78, 33, FALSE)</f>
        <v>29.16</v>
      </c>
      <c r="F56" s="8">
        <f>VLOOKUP(A56, 'Res Sept 2023 Data'!$A$1:$AH$78, 34, FALSE)</f>
        <v>0</v>
      </c>
      <c r="G56" s="7">
        <f t="shared" si="1"/>
        <v>0</v>
      </c>
      <c r="H56" s="7">
        <f t="shared" si="2"/>
        <v>28.28</v>
      </c>
      <c r="I56" s="7">
        <f t="shared" si="3"/>
        <v>29.16</v>
      </c>
      <c r="J56" s="7">
        <f t="shared" si="4"/>
        <v>0.87999999999999901</v>
      </c>
      <c r="K56" s="9">
        <f t="shared" si="5"/>
        <v>3.1117397454031082E-2</v>
      </c>
    </row>
    <row r="57" spans="1:11" x14ac:dyDescent="0.35">
      <c r="A57" t="s">
        <v>249</v>
      </c>
      <c r="B57" s="7">
        <f>VLOOKUP(A57, 'Res Sept 2022 Data'!$A$1:$AH$78, 33, FALSE)</f>
        <v>27.93</v>
      </c>
      <c r="C57" s="8">
        <f>VLOOKUP(A57, 'Res Sept 2022 Data'!$A$1:$AH$78, 34, FALSE)</f>
        <v>0</v>
      </c>
      <c r="D57" s="7">
        <f t="shared" si="0"/>
        <v>0</v>
      </c>
      <c r="E57" s="7">
        <f>VLOOKUP(A57, 'Res Sept 2023 Data'!$A$1:$AH$78, 33, FALSE)</f>
        <v>27.93</v>
      </c>
      <c r="F57" s="8">
        <f>VLOOKUP(A57, 'Res Sept 2023 Data'!$A$1:$AH$78, 34, FALSE)</f>
        <v>0</v>
      </c>
      <c r="G57" s="7">
        <f t="shared" ref="G57" si="12">F57*$M$1</f>
        <v>0</v>
      </c>
      <c r="H57" s="7">
        <f t="shared" si="2"/>
        <v>27.93</v>
      </c>
      <c r="I57" s="7">
        <f t="shared" si="3"/>
        <v>27.93</v>
      </c>
      <c r="J57" s="7">
        <f t="shared" si="4"/>
        <v>0</v>
      </c>
      <c r="K57" s="9">
        <f t="shared" si="5"/>
        <v>0</v>
      </c>
    </row>
    <row r="58" spans="1:11" x14ac:dyDescent="0.35">
      <c r="A58" t="s">
        <v>170</v>
      </c>
      <c r="B58" s="7">
        <f>VLOOKUP(A58, 'Res Sept 2022 Data'!$A$1:$AH$78, 33, FALSE)</f>
        <v>26.580000000000002</v>
      </c>
      <c r="C58" s="8">
        <f>VLOOKUP(A58, 'Res Sept 2022 Data'!$A$1:$AH$78, 34, FALSE)</f>
        <v>0</v>
      </c>
      <c r="D58" s="7">
        <f t="shared" si="0"/>
        <v>0</v>
      </c>
      <c r="E58" s="7">
        <f>VLOOKUP(A58, 'Res Sept 2023 Data'!$A$1:$AH$78, 33, FALSE)</f>
        <v>27.52</v>
      </c>
      <c r="F58" s="8">
        <f>VLOOKUP(A58, 'Res Sept 2023 Data'!$A$1:$AH$78, 34, FALSE)</f>
        <v>0</v>
      </c>
      <c r="G58" s="7">
        <f t="shared" si="1"/>
        <v>0</v>
      </c>
      <c r="H58" s="7">
        <f t="shared" si="2"/>
        <v>26.580000000000002</v>
      </c>
      <c r="I58" s="7">
        <f t="shared" si="3"/>
        <v>27.52</v>
      </c>
      <c r="J58" s="7">
        <f t="shared" si="4"/>
        <v>0.93999999999999773</v>
      </c>
      <c r="K58" s="9">
        <f t="shared" si="5"/>
        <v>3.5364936042136856E-2</v>
      </c>
    </row>
    <row r="59" spans="1:11" x14ac:dyDescent="0.35">
      <c r="A59" t="s">
        <v>171</v>
      </c>
      <c r="B59" s="7">
        <f>VLOOKUP(A59, 'Res Sept 2022 Data'!$A$1:$AH$78, 33, FALSE)</f>
        <v>25.57</v>
      </c>
      <c r="C59" s="8">
        <f>VLOOKUP(A59, 'Res Sept 2022 Data'!$A$1:$AH$78, 34, FALSE)</f>
        <v>0</v>
      </c>
      <c r="D59" s="7">
        <f t="shared" si="0"/>
        <v>0</v>
      </c>
      <c r="E59" s="7">
        <f>VLOOKUP(A59, 'Res Sept 2023 Data'!$A$1:$AH$78, 33, FALSE)</f>
        <v>26.479999999999997</v>
      </c>
      <c r="F59" s="8">
        <f>VLOOKUP(A59, 'Res Sept 2023 Data'!$A$1:$AH$78, 34, FALSE)</f>
        <v>0</v>
      </c>
      <c r="G59" s="7">
        <f t="shared" si="1"/>
        <v>0</v>
      </c>
      <c r="H59" s="7">
        <f t="shared" si="2"/>
        <v>25.57</v>
      </c>
      <c r="I59" s="7">
        <f t="shared" si="3"/>
        <v>26.479999999999997</v>
      </c>
      <c r="J59" s="7">
        <f t="shared" si="4"/>
        <v>0.90999999999999659</v>
      </c>
      <c r="K59" s="9">
        <f t="shared" si="5"/>
        <v>3.5588580367618167E-2</v>
      </c>
    </row>
    <row r="60" spans="1:11" x14ac:dyDescent="0.35">
      <c r="A60" t="s">
        <v>172</v>
      </c>
      <c r="B60" s="7">
        <f>VLOOKUP(A60, 'Res Sept 2022 Data'!$A$1:$AH$78, 33, FALSE)</f>
        <v>33.72</v>
      </c>
      <c r="C60" s="8">
        <f>VLOOKUP(A60, 'Res Sept 2022 Data'!$A$1:$AH$78, 34, FALSE)</f>
        <v>0</v>
      </c>
      <c r="D60" s="7">
        <f t="shared" si="0"/>
        <v>0</v>
      </c>
      <c r="E60" s="7">
        <f>VLOOKUP(A60, 'Res Sept 2023 Data'!$A$1:$AH$78, 33, FALSE)</f>
        <v>38.35</v>
      </c>
      <c r="F60" s="8">
        <f>VLOOKUP(A60, 'Res Sept 2023 Data'!$A$1:$AH$78, 34, FALSE)</f>
        <v>0</v>
      </c>
      <c r="G60" s="7">
        <f t="shared" si="1"/>
        <v>0</v>
      </c>
      <c r="H60" s="7">
        <f t="shared" si="2"/>
        <v>33.72</v>
      </c>
      <c r="I60" s="7">
        <f t="shared" si="3"/>
        <v>38.35</v>
      </c>
      <c r="J60" s="7">
        <f t="shared" si="4"/>
        <v>4.6300000000000026</v>
      </c>
      <c r="K60" s="9">
        <f t="shared" si="5"/>
        <v>0.13730723606168455</v>
      </c>
    </row>
    <row r="61" spans="1:11" x14ac:dyDescent="0.35">
      <c r="A61" t="s">
        <v>250</v>
      </c>
      <c r="B61" s="7">
        <f>VLOOKUP(A61, 'Res Sept 2022 Data'!$A$1:$AH$78, 33, FALSE)</f>
        <v>22.62</v>
      </c>
      <c r="C61" s="8">
        <f>VLOOKUP(A61, 'Res Sept 2022 Data'!$A$1:$AH$78, 34, FALSE)</f>
        <v>0</v>
      </c>
      <c r="D61" s="7">
        <f t="shared" si="0"/>
        <v>0</v>
      </c>
      <c r="E61" s="7">
        <f>VLOOKUP(A61, 'Res Sept 2023 Data'!$A$1:$AH$78, 33, FALSE)</f>
        <v>22.62</v>
      </c>
      <c r="F61" s="8">
        <f>VLOOKUP(A61, 'Res Sept 2023 Data'!$A$1:$AH$78, 34, FALSE)</f>
        <v>0</v>
      </c>
      <c r="G61" s="7">
        <f t="shared" ref="G61" si="13">F61*$M$1</f>
        <v>0</v>
      </c>
      <c r="H61" s="7">
        <f t="shared" si="2"/>
        <v>22.62</v>
      </c>
      <c r="I61" s="7">
        <f t="shared" si="3"/>
        <v>22.62</v>
      </c>
      <c r="J61" s="7">
        <f t="shared" si="4"/>
        <v>0</v>
      </c>
      <c r="K61" s="9">
        <f t="shared" si="5"/>
        <v>0</v>
      </c>
    </row>
    <row r="62" spans="1:11" x14ac:dyDescent="0.35">
      <c r="A62" t="s">
        <v>173</v>
      </c>
      <c r="B62" s="7">
        <f>VLOOKUP(A62, 'Res Sept 2022 Data'!$A$1:$AH$78, 33, FALSE)</f>
        <v>27.01</v>
      </c>
      <c r="C62" s="8">
        <f>VLOOKUP(A62, 'Res Sept 2022 Data'!$A$1:$AH$78, 34, FALSE)</f>
        <v>0</v>
      </c>
      <c r="D62" s="7">
        <f t="shared" si="0"/>
        <v>0</v>
      </c>
      <c r="E62" s="7">
        <f>VLOOKUP(A62, 'Res Sept 2023 Data'!$A$1:$AH$78, 33, FALSE)</f>
        <v>27.93</v>
      </c>
      <c r="F62" s="8">
        <f>VLOOKUP(A62, 'Res Sept 2023 Data'!$A$1:$AH$78, 34, FALSE)</f>
        <v>0</v>
      </c>
      <c r="G62" s="7">
        <f t="shared" si="1"/>
        <v>0</v>
      </c>
      <c r="H62" s="7">
        <f t="shared" si="2"/>
        <v>27.01</v>
      </c>
      <c r="I62" s="7">
        <f t="shared" si="3"/>
        <v>27.93</v>
      </c>
      <c r="J62" s="7">
        <f t="shared" si="4"/>
        <v>0.91999999999999815</v>
      </c>
      <c r="K62" s="9">
        <f t="shared" si="5"/>
        <v>3.4061458718992896E-2</v>
      </c>
    </row>
    <row r="63" spans="1:11" x14ac:dyDescent="0.35">
      <c r="A63" t="s">
        <v>174</v>
      </c>
      <c r="B63" s="7">
        <f>VLOOKUP(A63, 'Res Sept 2022 Data'!$A$1:$AH$78, 33, FALSE)</f>
        <v>26.59</v>
      </c>
      <c r="C63" s="8">
        <f>VLOOKUP(A63, 'Res Sept 2022 Data'!$A$1:$AH$78, 34, FALSE)</f>
        <v>0</v>
      </c>
      <c r="D63" s="7">
        <f t="shared" ref="D63:D74" si="14">C63*$M$1</f>
        <v>0</v>
      </c>
      <c r="E63" s="7">
        <f>VLOOKUP(A63, 'Res Sept 2023 Data'!$A$1:$AH$78, 33, FALSE)</f>
        <v>32.61</v>
      </c>
      <c r="F63" s="8">
        <f>VLOOKUP(A63, 'Res Sept 2023 Data'!$A$1:$AH$78, 34, FALSE)</f>
        <v>0</v>
      </c>
      <c r="G63" s="7">
        <f t="shared" ref="G63:G74" si="15">F63*$M$1</f>
        <v>0</v>
      </c>
      <c r="H63" s="7">
        <f t="shared" ref="H63:H74" si="16">B63+D63</f>
        <v>26.59</v>
      </c>
      <c r="I63" s="7">
        <f t="shared" ref="I63:I74" si="17">E63+G63</f>
        <v>32.61</v>
      </c>
      <c r="J63" s="7">
        <f t="shared" ref="J63:J74" si="18">I63-H63</f>
        <v>6.02</v>
      </c>
      <c r="K63" s="9">
        <f t="shared" ref="K63:K74" si="19">J63/H63</f>
        <v>0.22640090259496048</v>
      </c>
    </row>
    <row r="64" spans="1:11" x14ac:dyDescent="0.35">
      <c r="A64" t="s">
        <v>175</v>
      </c>
      <c r="B64" s="7">
        <f>VLOOKUP(A64, 'Res Sept 2022 Data'!$A$1:$AH$78, 33, FALSE)</f>
        <v>51.26</v>
      </c>
      <c r="C64" s="8">
        <f>VLOOKUP(A64, 'Res Sept 2022 Data'!$A$1:$AH$78, 34, FALSE)</f>
        <v>0</v>
      </c>
      <c r="D64" s="7">
        <f t="shared" si="14"/>
        <v>0</v>
      </c>
      <c r="E64" s="7">
        <f>VLOOKUP(A64, 'Res Sept 2023 Data'!$A$1:$AH$78, 33, FALSE)</f>
        <v>53.16</v>
      </c>
      <c r="F64" s="8">
        <f>VLOOKUP(A64, 'Res Sept 2023 Data'!$A$1:$AH$78, 34, FALSE)</f>
        <v>0</v>
      </c>
      <c r="G64" s="7">
        <f t="shared" si="15"/>
        <v>0</v>
      </c>
      <c r="H64" s="7">
        <f t="shared" si="16"/>
        <v>51.26</v>
      </c>
      <c r="I64" s="7">
        <f t="shared" si="17"/>
        <v>53.16</v>
      </c>
      <c r="J64" s="7">
        <f t="shared" si="18"/>
        <v>1.8999999999999986</v>
      </c>
      <c r="K64" s="9">
        <f t="shared" si="19"/>
        <v>3.7065938353491978E-2</v>
      </c>
    </row>
    <row r="65" spans="1:11" x14ac:dyDescent="0.35">
      <c r="A65" t="s">
        <v>176</v>
      </c>
      <c r="B65" s="7">
        <f>VLOOKUP(A65, 'Res Sept 2022 Data'!$A$1:$AH$78, 33, FALSE)</f>
        <v>32.5</v>
      </c>
      <c r="C65" s="8">
        <f>VLOOKUP(A65, 'Res Sept 2022 Data'!$A$1:$AH$78, 34, FALSE)</f>
        <v>0</v>
      </c>
      <c r="D65" s="7">
        <f t="shared" si="14"/>
        <v>0</v>
      </c>
      <c r="E65" s="7">
        <f>VLOOKUP(A65, 'Res Sept 2023 Data'!$A$1:$AH$78, 33, FALSE)</f>
        <v>33.51</v>
      </c>
      <c r="F65" s="8">
        <f>VLOOKUP(A65, 'Res Sept 2023 Data'!$A$1:$AH$78, 34, FALSE)</f>
        <v>0</v>
      </c>
      <c r="G65" s="7">
        <f t="shared" si="15"/>
        <v>0</v>
      </c>
      <c r="H65" s="7">
        <f t="shared" si="16"/>
        <v>32.5</v>
      </c>
      <c r="I65" s="7">
        <f t="shared" si="17"/>
        <v>33.51</v>
      </c>
      <c r="J65" s="7">
        <f t="shared" si="18"/>
        <v>1.009999999999998</v>
      </c>
      <c r="K65" s="9">
        <f t="shared" si="19"/>
        <v>3.1076923076923016E-2</v>
      </c>
    </row>
    <row r="66" spans="1:11" x14ac:dyDescent="0.35">
      <c r="A66" t="s">
        <v>177</v>
      </c>
      <c r="B66" s="7">
        <f>VLOOKUP(A66, 'Res Sept 2022 Data'!$A$1:$AH$78, 33, FALSE)</f>
        <v>26.4</v>
      </c>
      <c r="C66" s="8">
        <f>VLOOKUP(A66, 'Res Sept 2022 Data'!$A$1:$AH$78, 34, FALSE)</f>
        <v>0</v>
      </c>
      <c r="D66" s="7">
        <f t="shared" si="14"/>
        <v>0</v>
      </c>
      <c r="E66" s="7">
        <f>VLOOKUP(A66, 'Res Sept 2023 Data'!$A$1:$AH$78, 33, FALSE)</f>
        <v>27.299999999999997</v>
      </c>
      <c r="F66" s="8">
        <f>VLOOKUP(A66, 'Res Sept 2023 Data'!$A$1:$AH$78, 34, FALSE)</f>
        <v>0</v>
      </c>
      <c r="G66" s="7">
        <f t="shared" si="15"/>
        <v>0</v>
      </c>
      <c r="H66" s="7">
        <f t="shared" si="16"/>
        <v>26.4</v>
      </c>
      <c r="I66" s="7">
        <f t="shared" si="17"/>
        <v>27.299999999999997</v>
      </c>
      <c r="J66" s="7">
        <f t="shared" si="18"/>
        <v>0.89999999999999858</v>
      </c>
      <c r="K66" s="9">
        <f t="shared" si="19"/>
        <v>3.409090909090904E-2</v>
      </c>
    </row>
    <row r="67" spans="1:11" x14ac:dyDescent="0.35">
      <c r="A67" t="s">
        <v>178</v>
      </c>
      <c r="B67" s="7">
        <f>VLOOKUP(A67, 'Res Sept 2022 Data'!$A$1:$AH$78, 33, FALSE)</f>
        <v>29.82</v>
      </c>
      <c r="C67" s="8">
        <f>VLOOKUP(A67, 'Res Sept 2022 Data'!$A$1:$AH$78, 34, FALSE)</f>
        <v>0</v>
      </c>
      <c r="D67" s="7">
        <f t="shared" si="14"/>
        <v>0</v>
      </c>
      <c r="E67" s="7">
        <f>VLOOKUP(A67, 'Res Sept 2023 Data'!$A$1:$AH$78, 33, FALSE)</f>
        <v>30.74</v>
      </c>
      <c r="F67" s="8">
        <f>VLOOKUP(A67, 'Res Sept 2023 Data'!$A$1:$AH$78, 34, FALSE)</f>
        <v>0</v>
      </c>
      <c r="G67" s="7">
        <f t="shared" si="15"/>
        <v>0</v>
      </c>
      <c r="H67" s="7">
        <f t="shared" si="16"/>
        <v>29.82</v>
      </c>
      <c r="I67" s="7">
        <f t="shared" si="17"/>
        <v>30.74</v>
      </c>
      <c r="J67" s="7">
        <f t="shared" si="18"/>
        <v>0.91999999999999815</v>
      </c>
      <c r="K67" s="9">
        <f t="shared" si="19"/>
        <v>3.0851777330650507E-2</v>
      </c>
    </row>
    <row r="68" spans="1:11" x14ac:dyDescent="0.35">
      <c r="A68" t="s">
        <v>179</v>
      </c>
      <c r="B68" s="7">
        <f>VLOOKUP(A68, 'Res Sept 2022 Data'!$A$1:$AH$78, 33, FALSE)</f>
        <v>33.39</v>
      </c>
      <c r="C68" s="8">
        <f>VLOOKUP(A68, 'Res Sept 2022 Data'!$A$1:$AH$78, 34, FALSE)</f>
        <v>0</v>
      </c>
      <c r="D68" s="7">
        <f t="shared" si="14"/>
        <v>0</v>
      </c>
      <c r="E68" s="7">
        <v>35.53</v>
      </c>
      <c r="F68" s="8">
        <v>0</v>
      </c>
      <c r="G68" s="7">
        <f t="shared" si="15"/>
        <v>0</v>
      </c>
      <c r="H68" s="7">
        <f t="shared" si="16"/>
        <v>33.39</v>
      </c>
      <c r="I68" s="7">
        <f t="shared" si="17"/>
        <v>35.53</v>
      </c>
      <c r="J68" s="7">
        <f t="shared" si="18"/>
        <v>2.1400000000000006</v>
      </c>
      <c r="K68" s="9">
        <f t="shared" si="19"/>
        <v>6.4091045223120716E-2</v>
      </c>
    </row>
    <row r="69" spans="1:11" x14ac:dyDescent="0.35">
      <c r="A69" t="s">
        <v>180</v>
      </c>
      <c r="B69" s="7">
        <f>VLOOKUP(A69, 'Res Sept 2022 Data'!$A$1:$AH$78, 33, FALSE)</f>
        <v>40.699999999999996</v>
      </c>
      <c r="C69" s="8">
        <f>VLOOKUP(A69, 'Res Sept 2022 Data'!$A$1:$AH$78, 34, FALSE)</f>
        <v>0</v>
      </c>
      <c r="D69" s="7">
        <f t="shared" si="14"/>
        <v>0</v>
      </c>
      <c r="E69" s="7">
        <f>VLOOKUP(A69, 'Res Sept 2023 Data'!$A$1:$AH$78, 33, FALSE)</f>
        <v>43.31</v>
      </c>
      <c r="F69" s="8">
        <f>VLOOKUP(A69, 'Res Sept 2023 Data'!$A$1:$AH$78, 34, FALSE)</f>
        <v>0</v>
      </c>
      <c r="G69" s="7">
        <f t="shared" si="15"/>
        <v>0</v>
      </c>
      <c r="H69" s="7">
        <f t="shared" si="16"/>
        <v>40.699999999999996</v>
      </c>
      <c r="I69" s="7">
        <f t="shared" si="17"/>
        <v>43.31</v>
      </c>
      <c r="J69" s="7">
        <f t="shared" si="18"/>
        <v>2.6100000000000065</v>
      </c>
      <c r="K69" s="9">
        <f t="shared" si="19"/>
        <v>6.4127764127764289E-2</v>
      </c>
    </row>
    <row r="70" spans="1:11" x14ac:dyDescent="0.35">
      <c r="A70" t="s">
        <v>181</v>
      </c>
      <c r="B70" s="7">
        <f>VLOOKUP(A70, 'Res Sept 2022 Data'!$A$1:$AH$78, 33, FALSE)</f>
        <v>24.72</v>
      </c>
      <c r="C70" s="8">
        <f>VLOOKUP(A70, 'Res Sept 2022 Data'!$A$1:$AH$78, 34, FALSE)</f>
        <v>0</v>
      </c>
      <c r="D70" s="7">
        <f t="shared" si="14"/>
        <v>0</v>
      </c>
      <c r="E70" s="7">
        <f>VLOOKUP(A70, 'Res Sept 2023 Data'!$A$1:$AH$78, 33, FALSE)</f>
        <v>25.63</v>
      </c>
      <c r="F70" s="8">
        <f>VLOOKUP(A70, 'Res Sept 2023 Data'!$A$1:$AH$78, 34, FALSE)</f>
        <v>0</v>
      </c>
      <c r="G70" s="7">
        <f t="shared" si="15"/>
        <v>0</v>
      </c>
      <c r="H70" s="7">
        <f t="shared" si="16"/>
        <v>24.72</v>
      </c>
      <c r="I70" s="7">
        <f t="shared" si="17"/>
        <v>25.63</v>
      </c>
      <c r="J70" s="7">
        <f t="shared" si="18"/>
        <v>0.91000000000000014</v>
      </c>
      <c r="K70" s="9">
        <f t="shared" si="19"/>
        <v>3.6812297734627838E-2</v>
      </c>
    </row>
    <row r="71" spans="1:11" x14ac:dyDescent="0.35">
      <c r="A71" t="s">
        <v>274</v>
      </c>
      <c r="B71" s="7">
        <f>VLOOKUP(A71, 'Res Sept 2022 Data'!$A$1:$AH$78, 33, FALSE)</f>
        <v>33.71</v>
      </c>
      <c r="C71" s="8">
        <f>VLOOKUP(A71, 'Res Sept 2022 Data'!$A$1:$AH$78, 34, FALSE)</f>
        <v>0</v>
      </c>
      <c r="D71" s="7">
        <f t="shared" si="14"/>
        <v>0</v>
      </c>
      <c r="E71" s="7">
        <f>VLOOKUP(A71, 'Res Sept 2023 Data'!$A$1:$AH$78, 33, FALSE)</f>
        <v>34.86</v>
      </c>
      <c r="F71" s="8">
        <f>VLOOKUP(A71, 'Res Sept 2023 Data'!$A$1:$AH$78, 34, FALSE)</f>
        <v>0</v>
      </c>
      <c r="G71" s="7">
        <f t="shared" si="15"/>
        <v>0</v>
      </c>
      <c r="H71" s="7">
        <f t="shared" si="16"/>
        <v>33.71</v>
      </c>
      <c r="I71" s="7">
        <f t="shared" si="17"/>
        <v>34.86</v>
      </c>
      <c r="J71" s="7">
        <f t="shared" si="18"/>
        <v>1.1499999999999986</v>
      </c>
      <c r="K71" s="9">
        <f t="shared" si="19"/>
        <v>3.4114506081281477E-2</v>
      </c>
    </row>
    <row r="72" spans="1:11" x14ac:dyDescent="0.35">
      <c r="A72" t="s">
        <v>182</v>
      </c>
      <c r="B72" s="7">
        <f>VLOOKUP(A72, 'Res Sept 2022 Data'!$A$1:$AH$78, 33, FALSE)</f>
        <v>29.77</v>
      </c>
      <c r="C72" s="8">
        <f>VLOOKUP(A72, 'Res Sept 2022 Data'!$A$1:$AH$78, 34, FALSE)</f>
        <v>0</v>
      </c>
      <c r="D72" s="7">
        <f t="shared" si="14"/>
        <v>0</v>
      </c>
      <c r="E72" s="7">
        <f>VLOOKUP(A72, 'Res Sept 2023 Data'!$A$1:$AH$78, 33, FALSE)</f>
        <v>30.869999999999997</v>
      </c>
      <c r="F72" s="8">
        <f>VLOOKUP(A72, 'Res Sept 2023 Data'!$A$1:$AH$78, 34, FALSE)</f>
        <v>0</v>
      </c>
      <c r="G72" s="7">
        <f t="shared" si="15"/>
        <v>0</v>
      </c>
      <c r="H72" s="7">
        <f t="shared" si="16"/>
        <v>29.77</v>
      </c>
      <c r="I72" s="7">
        <f t="shared" si="17"/>
        <v>30.869999999999997</v>
      </c>
      <c r="J72" s="7">
        <f t="shared" si="18"/>
        <v>1.0999999999999979</v>
      </c>
      <c r="K72" s="9">
        <f t="shared" si="19"/>
        <v>3.6949949613704999E-2</v>
      </c>
    </row>
    <row r="73" spans="1:11" x14ac:dyDescent="0.35">
      <c r="A73" t="s">
        <v>183</v>
      </c>
      <c r="B73" s="7">
        <f>VLOOKUP(A73, 'Res Sept 2022 Data'!$A$1:$AH$78, 33, FALSE)</f>
        <v>41.98</v>
      </c>
      <c r="C73" s="8">
        <f>VLOOKUP(A73, 'Res Sept 2022 Data'!$A$1:$AH$78, 34, FALSE)</f>
        <v>0</v>
      </c>
      <c r="D73" s="7">
        <f t="shared" si="14"/>
        <v>0</v>
      </c>
      <c r="E73" s="7">
        <f>VLOOKUP(A73, 'Res Sept 2023 Data'!$A$1:$AH$78, 33, FALSE)</f>
        <v>43.41</v>
      </c>
      <c r="F73" s="8">
        <f>VLOOKUP(A73, 'Res Sept 2023 Data'!$A$1:$AH$78, 34, FALSE)</f>
        <v>0</v>
      </c>
      <c r="G73" s="7">
        <f t="shared" si="15"/>
        <v>0</v>
      </c>
      <c r="H73" s="7">
        <f t="shared" si="16"/>
        <v>41.98</v>
      </c>
      <c r="I73" s="7">
        <f t="shared" si="17"/>
        <v>43.41</v>
      </c>
      <c r="J73" s="7">
        <f t="shared" si="18"/>
        <v>1.4299999999999997</v>
      </c>
      <c r="K73" s="9">
        <f t="shared" si="19"/>
        <v>3.4063839923773223E-2</v>
      </c>
    </row>
    <row r="74" spans="1:11" x14ac:dyDescent="0.35">
      <c r="A74" t="s">
        <v>184</v>
      </c>
      <c r="B74" s="7">
        <f>VLOOKUP(A74, 'Res Sept 2022 Data'!$A$1:$AH$78, 33, FALSE)</f>
        <v>30.27</v>
      </c>
      <c r="C74" s="8">
        <f>VLOOKUP(A74, 'Res Sept 2022 Data'!$A$1:$AH$78, 34, FALSE)</f>
        <v>0</v>
      </c>
      <c r="D74" s="7">
        <f t="shared" si="14"/>
        <v>0</v>
      </c>
      <c r="E74" s="7">
        <f>VLOOKUP(A74, 'Res Sept 2023 Data'!$A$1:$AH$78, 33, FALSE)</f>
        <v>31.299999999999997</v>
      </c>
      <c r="F74" s="8">
        <f>VLOOKUP(A74, 'Res Sept 2023 Data'!$A$1:$AH$78, 34, FALSE)</f>
        <v>0</v>
      </c>
      <c r="G74" s="7">
        <f t="shared" si="15"/>
        <v>0</v>
      </c>
      <c r="H74" s="7">
        <f t="shared" si="16"/>
        <v>30.27</v>
      </c>
      <c r="I74" s="7">
        <f t="shared" si="17"/>
        <v>31.299999999999997</v>
      </c>
      <c r="J74" s="7">
        <f t="shared" si="18"/>
        <v>1.0299999999999976</v>
      </c>
      <c r="K74" s="9">
        <f t="shared" si="19"/>
        <v>3.4027089527584986E-2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599B-F472-46AB-87C8-D70F759BC690}">
  <sheetPr codeName="Sheet6"/>
  <dimension ref="A1:M70"/>
  <sheetViews>
    <sheetView showGridLines="0" workbookViewId="0">
      <pane ySplit="1" topLeftCell="A59" activePane="bottomLeft" state="frozen"/>
      <selection pane="bottomLeft" activeCell="A67" sqref="A67"/>
    </sheetView>
  </sheetViews>
  <sheetFormatPr defaultColWidth="8.81640625" defaultRowHeight="14.5" x14ac:dyDescent="0.35"/>
  <cols>
    <col min="1" max="1" width="110.1796875" style="2" bestFit="1" customWidth="1"/>
    <col min="2" max="2" width="9.1796875" style="2" bestFit="1" customWidth="1"/>
    <col min="3" max="4" width="7.81640625" style="2" bestFit="1" customWidth="1"/>
    <col min="5" max="5" width="9.1796875" style="2" bestFit="1" customWidth="1"/>
    <col min="6" max="7" width="7.81640625" style="2" bestFit="1" customWidth="1"/>
    <col min="8" max="9" width="7.54296875" style="2" bestFit="1" customWidth="1"/>
    <col min="10" max="10" width="6" style="2" bestFit="1" customWidth="1"/>
    <col min="11" max="11" width="7.54296875" style="2" bestFit="1" customWidth="1"/>
    <col min="12" max="12" width="18.453125" style="2" customWidth="1"/>
    <col min="13" max="13" width="5" style="2" bestFit="1" customWidth="1"/>
    <col min="14" max="16384" width="8.81640625" style="2"/>
  </cols>
  <sheetData>
    <row r="1" spans="1:13" x14ac:dyDescent="0.35">
      <c r="A1" s="4" t="s">
        <v>100</v>
      </c>
      <c r="B1" s="4" t="s">
        <v>246</v>
      </c>
      <c r="C1" s="4" t="s">
        <v>247</v>
      </c>
      <c r="D1" s="4" t="s">
        <v>247</v>
      </c>
      <c r="E1" s="4" t="s">
        <v>266</v>
      </c>
      <c r="F1" s="4" t="s">
        <v>267</v>
      </c>
      <c r="G1" s="4" t="s">
        <v>267</v>
      </c>
      <c r="H1" s="4" t="s">
        <v>248</v>
      </c>
      <c r="I1" s="4" t="s">
        <v>268</v>
      </c>
      <c r="J1" s="4" t="s">
        <v>101</v>
      </c>
      <c r="K1" s="4" t="s">
        <v>102</v>
      </c>
      <c r="L1" s="5" t="s">
        <v>103</v>
      </c>
      <c r="M1" s="6">
        <v>2000</v>
      </c>
    </row>
    <row r="2" spans="1:13" x14ac:dyDescent="0.35">
      <c r="A2" t="s">
        <v>186</v>
      </c>
      <c r="B2" s="7">
        <f>VLOOKUP(A2, 'GSLT50 Sept 2022 Data'!$A$1:$AH$73, 33, FALSE)</f>
        <v>27.39</v>
      </c>
      <c r="C2" s="8">
        <f>VLOOKUP(A2, 'GSLT50 Sept 2022 Data'!$A$1:$AH$73, 34, FALSE)</f>
        <v>1.8200000000000001E-2</v>
      </c>
      <c r="D2" s="7">
        <f>C2*$M$1</f>
        <v>36.4</v>
      </c>
      <c r="E2" s="7">
        <f>VLOOKUP(A2, 'GSLT50 Sept 2023 Data'!$A$1:$AH$73, 33, FALSE)</f>
        <v>28.32</v>
      </c>
      <c r="F2" s="8">
        <f>VLOOKUP(A2, 'GSLT50 Sept 2023 Data'!$A$1:$AH$73, 34, FALSE)</f>
        <v>1.8800000000000001E-2</v>
      </c>
      <c r="G2" s="7">
        <f>F2*$M$1</f>
        <v>37.6</v>
      </c>
      <c r="H2" s="7">
        <f>B2+D2</f>
        <v>63.79</v>
      </c>
      <c r="I2" s="7">
        <f>E2+G2</f>
        <v>65.92</v>
      </c>
      <c r="J2" s="7">
        <f>I2-H2</f>
        <v>2.1300000000000026</v>
      </c>
      <c r="K2" s="9">
        <f>J2/H2</f>
        <v>3.3390813607148497E-2</v>
      </c>
      <c r="L2" s="10"/>
      <c r="M2" s="3"/>
    </row>
    <row r="3" spans="1:13" x14ac:dyDescent="0.35">
      <c r="A3" t="s">
        <v>187</v>
      </c>
      <c r="B3" s="7">
        <f>VLOOKUP(A3, 'GSLT50 Sept 2022 Data'!$A$1:$AH$73, 33, FALSE)</f>
        <v>47.519999999999996</v>
      </c>
      <c r="C3" s="8">
        <f>VLOOKUP(A3, 'GSLT50 Sept 2022 Data'!$A$1:$AH$73, 34, FALSE)</f>
        <v>1.3899999999999999E-2</v>
      </c>
      <c r="D3" s="7">
        <f t="shared" ref="D3:D64" si="0">C3*$M$1</f>
        <v>27.799999999999997</v>
      </c>
      <c r="E3" s="7">
        <f>VLOOKUP(A3, 'GSLT50 Sept 2023 Data'!$A$1:$AH$73, 33, FALSE)</f>
        <v>49.14</v>
      </c>
      <c r="F3" s="8">
        <f>VLOOKUP(A3, 'GSLT50 Sept 2023 Data'!$A$1:$AH$73, 34, FALSE)</f>
        <v>1.44E-2</v>
      </c>
      <c r="G3" s="7">
        <f t="shared" ref="G3:G64" si="1">F3*$M$1</f>
        <v>28.8</v>
      </c>
      <c r="H3" s="7">
        <f t="shared" ref="H3:H64" si="2">B3+D3</f>
        <v>75.319999999999993</v>
      </c>
      <c r="I3" s="7">
        <f t="shared" ref="I3:I64" si="3">E3+G3</f>
        <v>77.94</v>
      </c>
      <c r="J3" s="7">
        <f t="shared" ref="J3:J64" si="4">I3-H3</f>
        <v>2.6200000000000045</v>
      </c>
      <c r="K3" s="9">
        <f t="shared" ref="K3:K64" si="5">J3/H3</f>
        <v>3.4784917684546002E-2</v>
      </c>
    </row>
    <row r="4" spans="1:13" x14ac:dyDescent="0.35">
      <c r="A4" t="s">
        <v>188</v>
      </c>
      <c r="B4" s="7">
        <f>VLOOKUP(A4, 'GSLT50 Sept 2022 Data'!$A$1:$AH$73, 33, FALSE)</f>
        <v>18.09</v>
      </c>
      <c r="C4" s="8">
        <f>VLOOKUP(A4, 'GSLT50 Sept 2022 Data'!$A$1:$AH$73, 34, FALSE)</f>
        <v>1.5100000000000001E-2</v>
      </c>
      <c r="D4" s="7">
        <f t="shared" si="0"/>
        <v>30.200000000000003</v>
      </c>
      <c r="E4" s="7">
        <f>VLOOKUP(A4, 'GSLT50 Sept 2023 Data'!$A$1:$AH$73, 33, FALSE)</f>
        <v>18.709999999999997</v>
      </c>
      <c r="F4" s="8">
        <f>VLOOKUP(A4, 'GSLT50 Sept 2023 Data'!$A$1:$AH$73, 34, FALSE)</f>
        <v>1.5599999999999999E-2</v>
      </c>
      <c r="G4" s="7">
        <f t="shared" si="1"/>
        <v>31.2</v>
      </c>
      <c r="H4" s="7">
        <f t="shared" si="2"/>
        <v>48.290000000000006</v>
      </c>
      <c r="I4" s="7">
        <f t="shared" si="3"/>
        <v>49.91</v>
      </c>
      <c r="J4" s="7">
        <f t="shared" si="4"/>
        <v>1.6199999999999903</v>
      </c>
      <c r="K4" s="9">
        <f t="shared" si="5"/>
        <v>3.3547318285359083E-2</v>
      </c>
    </row>
    <row r="5" spans="1:13" x14ac:dyDescent="0.35">
      <c r="A5" t="s">
        <v>189</v>
      </c>
      <c r="B5" s="7">
        <f>VLOOKUP(A5, 'GSLT50 Sept 2022 Data'!$A$1:$AH$73, 33, FALSE)</f>
        <v>45.14</v>
      </c>
      <c r="C5" s="8">
        <f>VLOOKUP(A5, 'GSLT50 Sept 2022 Data'!$A$1:$AH$73, 34, FALSE)</f>
        <v>1.1599999999999999E-2</v>
      </c>
      <c r="D5" s="7">
        <f t="shared" si="0"/>
        <v>23.2</v>
      </c>
      <c r="E5" s="7">
        <f>VLOOKUP(A5, 'GSLT50 Sept 2023 Data'!$A$1:$AH$73, 33, FALSE)</f>
        <v>46.67</v>
      </c>
      <c r="F5" s="8">
        <f>VLOOKUP(A5, 'GSLT50 Sept 2023 Data'!$A$1:$AH$73, 34, FALSE)</f>
        <v>1.2E-2</v>
      </c>
      <c r="G5" s="7">
        <f t="shared" si="1"/>
        <v>24</v>
      </c>
      <c r="H5" s="7">
        <f t="shared" si="2"/>
        <v>68.34</v>
      </c>
      <c r="I5" s="7">
        <f t="shared" si="3"/>
        <v>70.67</v>
      </c>
      <c r="J5" s="7">
        <f t="shared" si="4"/>
        <v>2.3299999999999983</v>
      </c>
      <c r="K5" s="9">
        <f t="shared" si="5"/>
        <v>3.4094234708808867E-2</v>
      </c>
    </row>
    <row r="6" spans="1:13" x14ac:dyDescent="0.35">
      <c r="A6" t="s">
        <v>190</v>
      </c>
      <c r="B6" s="7">
        <f>VLOOKUP(A6, 'GSLT50 Sept 2022 Data'!$A$1:$AH$73, 33, FALSE)</f>
        <v>31.330000000000002</v>
      </c>
      <c r="C6" s="8">
        <f>VLOOKUP(A6, 'GSLT50 Sept 2022 Data'!$A$1:$AH$73, 34, FALSE)</f>
        <v>0.02</v>
      </c>
      <c r="D6" s="7">
        <f t="shared" si="0"/>
        <v>40</v>
      </c>
      <c r="E6" s="7">
        <f>VLOOKUP(A6, 'GSLT50 Sept 2023 Data'!$A$1:$AH$73, 33, FALSE)</f>
        <v>32.4</v>
      </c>
      <c r="F6" s="8">
        <f>VLOOKUP(A6, 'GSLT50 Sept 2023 Data'!$A$1:$AH$73, 34, FALSE)</f>
        <v>2.07E-2</v>
      </c>
      <c r="G6" s="7">
        <f t="shared" si="1"/>
        <v>41.4</v>
      </c>
      <c r="H6" s="7">
        <f t="shared" si="2"/>
        <v>71.33</v>
      </c>
      <c r="I6" s="7">
        <f t="shared" si="3"/>
        <v>73.8</v>
      </c>
      <c r="J6" s="7">
        <f t="shared" si="4"/>
        <v>2.4699999999999989</v>
      </c>
      <c r="K6" s="9">
        <f t="shared" si="5"/>
        <v>3.46277863451563E-2</v>
      </c>
    </row>
    <row r="7" spans="1:13" x14ac:dyDescent="0.35">
      <c r="A7" t="s">
        <v>257</v>
      </c>
      <c r="B7" s="7">
        <f>VLOOKUP(A7, 'GSLT50 Sept 2022 Data'!$A$1:$AH$73, 33, FALSE)</f>
        <v>27.01</v>
      </c>
      <c r="C7" s="8">
        <f>VLOOKUP(A7, 'GSLT50 Sept 2022 Data'!$A$1:$AH$73, 34, FALSE)</f>
        <v>3.7999999999999999E-2</v>
      </c>
      <c r="D7" s="7">
        <f t="shared" ref="D7" si="6">C7*$M$1</f>
        <v>76</v>
      </c>
      <c r="E7" s="7">
        <v>27.85</v>
      </c>
      <c r="F7" s="8">
        <v>3.9199999999999999E-2</v>
      </c>
      <c r="G7" s="7">
        <f t="shared" ref="G7" si="7">F7*$M$1</f>
        <v>78.399999999999991</v>
      </c>
      <c r="H7" s="7">
        <f t="shared" ref="H7" si="8">B7+D7</f>
        <v>103.01</v>
      </c>
      <c r="I7" s="7">
        <f t="shared" ref="I7" si="9">E7+G7</f>
        <v>106.25</v>
      </c>
      <c r="J7" s="7">
        <f t="shared" ref="J7" si="10">I7-H7</f>
        <v>3.2399999999999949</v>
      </c>
      <c r="K7" s="9">
        <f t="shared" ref="K7" si="11">J7/H7</f>
        <v>3.1453256965343117E-2</v>
      </c>
    </row>
    <row r="8" spans="1:13" x14ac:dyDescent="0.35">
      <c r="A8" t="s">
        <v>191</v>
      </c>
      <c r="B8" s="7">
        <f>VLOOKUP(A8, 'GSLT50 Sept 2022 Data'!$A$1:$AH$73, 33, FALSE)</f>
        <v>82.839999999999989</v>
      </c>
      <c r="C8" s="8">
        <f>VLOOKUP(A8, 'GSLT50 Sept 2022 Data'!$A$1:$AH$73, 34, FALSE)</f>
        <v>5.0000000000000001E-3</v>
      </c>
      <c r="D8" s="7">
        <f t="shared" si="0"/>
        <v>10</v>
      </c>
      <c r="E8" s="7">
        <f>VLOOKUP(A8, 'GSLT50 Sept 2023 Data'!$A$1:$AH$73, 33, FALSE)</f>
        <v>85.66</v>
      </c>
      <c r="F8" s="8">
        <f>VLOOKUP(A8, 'GSLT50 Sept 2023 Data'!$A$1:$AH$73, 34, FALSE)</f>
        <v>5.1999999999999998E-3</v>
      </c>
      <c r="G8" s="7">
        <f t="shared" si="1"/>
        <v>10.4</v>
      </c>
      <c r="H8" s="7">
        <f t="shared" si="2"/>
        <v>92.839999999999989</v>
      </c>
      <c r="I8" s="7">
        <f t="shared" si="3"/>
        <v>96.06</v>
      </c>
      <c r="J8" s="7">
        <f t="shared" si="4"/>
        <v>3.2200000000000131</v>
      </c>
      <c r="K8" s="9">
        <f t="shared" si="5"/>
        <v>3.4683326152520608E-2</v>
      </c>
    </row>
    <row r="9" spans="1:13" x14ac:dyDescent="0.35">
      <c r="A9" t="s">
        <v>192</v>
      </c>
      <c r="B9" s="7">
        <f>VLOOKUP(A9, 'GSLT50 Sept 2022 Data'!$A$1:$AH$73, 33, FALSE)</f>
        <v>30.6</v>
      </c>
      <c r="C9" s="8">
        <f>VLOOKUP(A9, 'GSLT50 Sept 2022 Data'!$A$1:$AH$73, 34, FALSE)</f>
        <v>2.1299999999999999E-2</v>
      </c>
      <c r="D9" s="7">
        <f t="shared" si="0"/>
        <v>42.6</v>
      </c>
      <c r="E9" s="7">
        <f>VLOOKUP(A9, 'GSLT50 Sept 2023 Data'!$A$1:$AH$73, 33, FALSE)</f>
        <v>30.599999999999998</v>
      </c>
      <c r="F9" s="8">
        <f>VLOOKUP(A9, 'GSLT50 Sept 2023 Data'!$A$1:$AH$73, 34, FALSE)</f>
        <v>2.3099999999999999E-2</v>
      </c>
      <c r="G9" s="7">
        <f t="shared" si="1"/>
        <v>46.199999999999996</v>
      </c>
      <c r="H9" s="7">
        <f t="shared" si="2"/>
        <v>73.2</v>
      </c>
      <c r="I9" s="7">
        <f t="shared" si="3"/>
        <v>76.8</v>
      </c>
      <c r="J9" s="7">
        <f t="shared" si="4"/>
        <v>3.5999999999999943</v>
      </c>
      <c r="K9" s="9">
        <f t="shared" si="5"/>
        <v>4.9180327868852382E-2</v>
      </c>
    </row>
    <row r="10" spans="1:13" x14ac:dyDescent="0.35">
      <c r="A10" t="s">
        <v>275</v>
      </c>
      <c r="B10" s="7">
        <f>VLOOKUP(A10, 'GSLT50 Sept 2022 Data'!$A$1:$AH$73, 33, FALSE)</f>
        <v>31.880000000000003</v>
      </c>
      <c r="C10" s="8">
        <f>VLOOKUP(A10, 'GSLT50 Sept 2022 Data'!$A$1:$AH$73, 34, FALSE)</f>
        <v>1.15E-2</v>
      </c>
      <c r="D10" s="7">
        <f t="shared" si="0"/>
        <v>23</v>
      </c>
      <c r="E10" s="7">
        <f>VLOOKUP(A10, 'GSLT50 Sept 2023 Data'!$A$1:$AH$73, 33, FALSE)</f>
        <v>32.96</v>
      </c>
      <c r="F10" s="8">
        <f>VLOOKUP(A10, 'GSLT50 Sept 2023 Data'!$A$1:$AH$73, 34, FALSE)</f>
        <v>1.1900000000000001E-2</v>
      </c>
      <c r="G10" s="7">
        <f t="shared" si="1"/>
        <v>23.8</v>
      </c>
      <c r="H10" s="7">
        <f t="shared" si="2"/>
        <v>54.88</v>
      </c>
      <c r="I10" s="7">
        <f t="shared" si="3"/>
        <v>56.760000000000005</v>
      </c>
      <c r="J10" s="7">
        <f t="shared" si="4"/>
        <v>1.8800000000000026</v>
      </c>
      <c r="K10" s="9">
        <f t="shared" si="5"/>
        <v>3.4256559766763894E-2</v>
      </c>
    </row>
    <row r="11" spans="1:13" x14ac:dyDescent="0.35">
      <c r="A11" t="s">
        <v>193</v>
      </c>
      <c r="B11" s="7">
        <f>VLOOKUP(A11, 'GSLT50 Sept 2022 Data'!$A$1:$AH$73, 33, FALSE)</f>
        <v>26.12</v>
      </c>
      <c r="C11" s="8">
        <f>VLOOKUP(A11, 'GSLT50 Sept 2022 Data'!$A$1:$AH$73, 34, FALSE)</f>
        <v>1.7299999999999999E-2</v>
      </c>
      <c r="D11" s="7">
        <f t="shared" si="0"/>
        <v>34.6</v>
      </c>
      <c r="E11" s="7">
        <f>VLOOKUP(A11, 'GSLT50 Sept 2023 Data'!$A$1:$AH$73, 33, FALSE)</f>
        <v>27.05</v>
      </c>
      <c r="F11" s="8">
        <f>VLOOKUP(A11, 'GSLT50 Sept 2023 Data'!$A$1:$AH$73, 34, FALSE)</f>
        <v>1.7899999999999999E-2</v>
      </c>
      <c r="G11" s="7">
        <f t="shared" si="1"/>
        <v>35.799999999999997</v>
      </c>
      <c r="H11" s="7">
        <f t="shared" si="2"/>
        <v>60.72</v>
      </c>
      <c r="I11" s="7">
        <f t="shared" si="3"/>
        <v>62.849999999999994</v>
      </c>
      <c r="J11" s="7">
        <f t="shared" si="4"/>
        <v>2.1299999999999955</v>
      </c>
      <c r="K11" s="9">
        <f t="shared" si="5"/>
        <v>3.5079051383399132E-2</v>
      </c>
    </row>
    <row r="12" spans="1:13" x14ac:dyDescent="0.35">
      <c r="A12" t="s">
        <v>194</v>
      </c>
      <c r="B12" s="7">
        <f>VLOOKUP(A12, 'GSLT50 Sept 2022 Data'!$A$1:$AH$73, 33, FALSE)</f>
        <v>33.840000000000003</v>
      </c>
      <c r="C12" s="8">
        <f>VLOOKUP(A12, 'GSLT50 Sept 2022 Data'!$A$1:$AH$73, 34, FALSE)</f>
        <v>2.75E-2</v>
      </c>
      <c r="D12" s="7">
        <f t="shared" si="0"/>
        <v>55</v>
      </c>
      <c r="E12" s="7">
        <f>VLOOKUP(A12, 'GSLT50 Sept 2023 Data'!$A$1:$AH$73, 33, FALSE)</f>
        <v>34.94</v>
      </c>
      <c r="F12" s="8">
        <f>VLOOKUP(A12, 'GSLT50 Sept 2023 Data'!$A$1:$AH$73, 34, FALSE)</f>
        <v>2.8400000000000002E-2</v>
      </c>
      <c r="G12" s="7">
        <f t="shared" si="1"/>
        <v>56.800000000000004</v>
      </c>
      <c r="H12" s="7">
        <f t="shared" si="2"/>
        <v>88.84</v>
      </c>
      <c r="I12" s="7">
        <f t="shared" si="3"/>
        <v>91.740000000000009</v>
      </c>
      <c r="J12" s="7">
        <f t="shared" si="4"/>
        <v>2.9000000000000057</v>
      </c>
      <c r="K12" s="9">
        <f t="shared" si="5"/>
        <v>3.2642953624493536E-2</v>
      </c>
    </row>
    <row r="13" spans="1:13" x14ac:dyDescent="0.35">
      <c r="A13" t="s">
        <v>195</v>
      </c>
      <c r="B13" s="7">
        <f>VLOOKUP(A13, 'GSLT50 Sept 2022 Data'!$A$1:$AH$73, 33, FALSE)</f>
        <v>22.53</v>
      </c>
      <c r="C13" s="8">
        <f>VLOOKUP(A13, 'GSLT50 Sept 2022 Data'!$A$1:$AH$73, 34, FALSE)</f>
        <v>2.35E-2</v>
      </c>
      <c r="D13" s="7">
        <f t="shared" si="0"/>
        <v>47</v>
      </c>
      <c r="E13" s="7">
        <f>VLOOKUP(A13, 'GSLT50 Sept 2023 Data'!$A$1:$AH$73, 33, FALSE)</f>
        <v>23.299999999999997</v>
      </c>
      <c r="F13" s="8">
        <f>VLOOKUP(A13, 'GSLT50 Sept 2023 Data'!$A$1:$AH$73, 34, FALSE)</f>
        <v>2.4299999999999999E-2</v>
      </c>
      <c r="G13" s="7">
        <f t="shared" si="1"/>
        <v>48.599999999999994</v>
      </c>
      <c r="H13" s="7">
        <f t="shared" si="2"/>
        <v>69.53</v>
      </c>
      <c r="I13" s="7">
        <f t="shared" si="3"/>
        <v>71.899999999999991</v>
      </c>
      <c r="J13" s="7">
        <f t="shared" si="4"/>
        <v>2.3699999999999903</v>
      </c>
      <c r="K13" s="9">
        <f t="shared" si="5"/>
        <v>3.4086006040557892E-2</v>
      </c>
    </row>
    <row r="14" spans="1:13" x14ac:dyDescent="0.35">
      <c r="A14" t="s">
        <v>196</v>
      </c>
      <c r="B14" s="7">
        <f>VLOOKUP(A14, 'GSLT50 Sept 2022 Data'!$A$1:$AH$73, 33, FALSE)</f>
        <v>37.4</v>
      </c>
      <c r="C14" s="8">
        <f>VLOOKUP(A14, 'GSLT50 Sept 2022 Data'!$A$1:$AH$73, 34, FALSE)</f>
        <v>2.81E-2</v>
      </c>
      <c r="D14" s="7">
        <f t="shared" si="0"/>
        <v>56.2</v>
      </c>
      <c r="E14" s="7">
        <f>VLOOKUP(A14, 'GSLT50 Sept 2023 Data'!$A$1:$AH$73, 33, FALSE)</f>
        <v>38.619999999999997</v>
      </c>
      <c r="F14" s="8">
        <f>VLOOKUP(A14, 'GSLT50 Sept 2023 Data'!$A$1:$AH$73, 34, FALSE)</f>
        <v>2.9000000000000001E-2</v>
      </c>
      <c r="G14" s="7">
        <f t="shared" si="1"/>
        <v>58</v>
      </c>
      <c r="H14" s="7">
        <f t="shared" si="2"/>
        <v>93.6</v>
      </c>
      <c r="I14" s="7">
        <f t="shared" si="3"/>
        <v>96.62</v>
      </c>
      <c r="J14" s="7">
        <f t="shared" si="4"/>
        <v>3.0200000000000102</v>
      </c>
      <c r="K14" s="9">
        <f t="shared" si="5"/>
        <v>3.2264957264957379E-2</v>
      </c>
    </row>
    <row r="15" spans="1:13" x14ac:dyDescent="0.35">
      <c r="A15" t="s">
        <v>197</v>
      </c>
      <c r="B15" s="7">
        <f>VLOOKUP(A15, 'GSLT50 Sept 2022 Data'!$A$1:$AH$73, 33, FALSE)</f>
        <v>22.34</v>
      </c>
      <c r="C15" s="8">
        <f>VLOOKUP(A15, 'GSLT50 Sept 2022 Data'!$A$1:$AH$73, 34, FALSE)</f>
        <v>1.8700000000000001E-2</v>
      </c>
      <c r="D15" s="7">
        <f t="shared" si="0"/>
        <v>37.400000000000006</v>
      </c>
      <c r="E15" s="7">
        <f>VLOOKUP(A15, 'GSLT50 Sept 2023 Data'!$A$1:$AH$73, 33, FALSE)</f>
        <v>21.24</v>
      </c>
      <c r="F15" s="8">
        <f>VLOOKUP(A15, 'GSLT50 Sept 2023 Data'!$A$1:$AH$73, 34, FALSE)</f>
        <v>1.78E-2</v>
      </c>
      <c r="G15" s="7">
        <f t="shared" si="1"/>
        <v>35.6</v>
      </c>
      <c r="H15" s="7">
        <f t="shared" si="2"/>
        <v>59.740000000000009</v>
      </c>
      <c r="I15" s="7">
        <f t="shared" si="3"/>
        <v>56.84</v>
      </c>
      <c r="J15" s="7">
        <f t="shared" si="4"/>
        <v>-2.9000000000000057</v>
      </c>
      <c r="K15" s="9">
        <f t="shared" si="5"/>
        <v>-4.8543689320388439E-2</v>
      </c>
    </row>
    <row r="16" spans="1:13" x14ac:dyDescent="0.35">
      <c r="A16" t="s">
        <v>198</v>
      </c>
      <c r="B16" s="7">
        <f>VLOOKUP(A16, 'GSLT50 Sept 2022 Data'!$A$1:$AH$73, 33, FALSE)</f>
        <v>17.770000000000003</v>
      </c>
      <c r="C16" s="8">
        <f>VLOOKUP(A16, 'GSLT50 Sept 2022 Data'!$A$1:$AH$73, 34, FALSE)</f>
        <v>6.1000000000000004E-3</v>
      </c>
      <c r="D16" s="7">
        <f t="shared" si="0"/>
        <v>12.200000000000001</v>
      </c>
      <c r="E16" s="7">
        <f>VLOOKUP(A16, 'GSLT50 Sept 2023 Data'!$A$1:$AH$73, 33, FALSE)</f>
        <v>18.43</v>
      </c>
      <c r="F16" s="8">
        <f>VLOOKUP(A16, 'GSLT50 Sept 2023 Data'!$A$1:$AH$73, 34, FALSE)</f>
        <v>6.3E-3</v>
      </c>
      <c r="G16" s="7">
        <f t="shared" si="1"/>
        <v>12.6</v>
      </c>
      <c r="H16" s="7">
        <f t="shared" si="2"/>
        <v>29.970000000000006</v>
      </c>
      <c r="I16" s="7">
        <f t="shared" si="3"/>
        <v>31.03</v>
      </c>
      <c r="J16" s="7">
        <f t="shared" si="4"/>
        <v>1.0599999999999952</v>
      </c>
      <c r="K16" s="9">
        <f t="shared" si="5"/>
        <v>3.5368702035368536E-2</v>
      </c>
    </row>
    <row r="17" spans="1:11" x14ac:dyDescent="0.35">
      <c r="A17" t="s">
        <v>199</v>
      </c>
      <c r="B17" s="7">
        <f>VLOOKUP(A17, 'GSLT50 Sept 2022 Data'!$A$1:$AH$73, 33, FALSE)</f>
        <v>28.64</v>
      </c>
      <c r="C17" s="8">
        <f>VLOOKUP(A17, 'GSLT50 Sept 2022 Data'!$A$1:$AH$73, 34, FALSE)</f>
        <v>1.7999999999999999E-2</v>
      </c>
      <c r="D17" s="7">
        <f t="shared" si="0"/>
        <v>36</v>
      </c>
      <c r="E17" s="7">
        <f>VLOOKUP(A17, 'GSLT50 Sept 2023 Data'!$A$1:$AH$73, 33, FALSE)</f>
        <v>29.659999999999997</v>
      </c>
      <c r="F17" s="8">
        <f>VLOOKUP(A17, 'GSLT50 Sept 2023 Data'!$A$1:$AH$73, 34, FALSE)</f>
        <v>1.8599999999999998E-2</v>
      </c>
      <c r="G17" s="7">
        <f t="shared" si="1"/>
        <v>37.199999999999996</v>
      </c>
      <c r="H17" s="7">
        <f t="shared" si="2"/>
        <v>64.64</v>
      </c>
      <c r="I17" s="7">
        <f t="shared" si="3"/>
        <v>66.859999999999985</v>
      </c>
      <c r="J17" s="7">
        <f t="shared" si="4"/>
        <v>2.2199999999999847</v>
      </c>
      <c r="K17" s="9">
        <f t="shared" si="5"/>
        <v>3.4344059405940354E-2</v>
      </c>
    </row>
    <row r="18" spans="1:11" x14ac:dyDescent="0.35">
      <c r="A18" t="s">
        <v>200</v>
      </c>
      <c r="B18" s="7">
        <f>VLOOKUP(A18, 'GSLT50 Sept 2022 Data'!$A$1:$AH$73, 33, FALSE)</f>
        <v>23.07</v>
      </c>
      <c r="C18" s="8">
        <f>VLOOKUP(A18, 'GSLT50 Sept 2022 Data'!$A$1:$AH$73, 34, FALSE)</f>
        <v>1.5299999999999999E-2</v>
      </c>
      <c r="D18" s="7">
        <f t="shared" si="0"/>
        <v>30.599999999999998</v>
      </c>
      <c r="E18" s="7">
        <f>VLOOKUP(A18, 'GSLT50 Sept 2023 Data'!$A$1:$AH$73, 33, FALSE)</f>
        <v>23.069999999999997</v>
      </c>
      <c r="F18" s="8">
        <f>VLOOKUP(A18, 'GSLT50 Sept 2023 Data'!$A$1:$AH$73, 34, FALSE)</f>
        <v>1.5299999999999999E-2</v>
      </c>
      <c r="G18" s="7">
        <f t="shared" si="1"/>
        <v>30.599999999999998</v>
      </c>
      <c r="H18" s="7">
        <f t="shared" si="2"/>
        <v>53.67</v>
      </c>
      <c r="I18" s="7">
        <f t="shared" si="3"/>
        <v>53.669999999999995</v>
      </c>
      <c r="J18" s="7">
        <f t="shared" si="4"/>
        <v>0</v>
      </c>
      <c r="K18" s="9">
        <f t="shared" si="5"/>
        <v>0</v>
      </c>
    </row>
    <row r="19" spans="1:11" x14ac:dyDescent="0.35">
      <c r="A19" t="s">
        <v>253</v>
      </c>
      <c r="B19" s="7">
        <f>VLOOKUP(A19, 'GSLT50 Sept 2022 Data'!$A$1:$AH$73, 33, FALSE)</f>
        <v>24</v>
      </c>
      <c r="C19" s="8">
        <f>VLOOKUP(A19, 'GSLT50 Sept 2022 Data'!$A$1:$AH$73, 34, FALSE)</f>
        <v>1.52E-2</v>
      </c>
      <c r="D19" s="7">
        <f t="shared" si="0"/>
        <v>30.4</v>
      </c>
      <c r="E19" s="7">
        <f>VLOOKUP(A19, 'GSLT50 Sept 2023 Data'!$A$1:$AH$73, 33, FALSE)</f>
        <v>24.819999999999997</v>
      </c>
      <c r="F19" s="8">
        <f>VLOOKUP(A19, 'GSLT50 Sept 2023 Data'!$A$1:$AH$73, 34, FALSE)</f>
        <v>1.5699999999999999E-2</v>
      </c>
      <c r="G19" s="7">
        <f t="shared" si="1"/>
        <v>31.4</v>
      </c>
      <c r="H19" s="7">
        <f t="shared" si="2"/>
        <v>54.4</v>
      </c>
      <c r="I19" s="7">
        <f t="shared" si="3"/>
        <v>56.22</v>
      </c>
      <c r="J19" s="7">
        <f t="shared" si="4"/>
        <v>1.8200000000000003</v>
      </c>
      <c r="K19" s="9">
        <f t="shared" si="5"/>
        <v>3.3455882352941183E-2</v>
      </c>
    </row>
    <row r="20" spans="1:11" x14ac:dyDescent="0.35">
      <c r="A20" t="s">
        <v>201</v>
      </c>
      <c r="B20" s="7">
        <f>VLOOKUP(A20, 'GSLT50 Sept 2022 Data'!$A$1:$AH$73, 33, FALSE)</f>
        <v>34.550000000000004</v>
      </c>
      <c r="C20" s="8">
        <f>VLOOKUP(A20, 'GSLT50 Sept 2022 Data'!$A$1:$AH$73, 34, FALSE)</f>
        <v>1.1900000000000001E-2</v>
      </c>
      <c r="D20" s="7">
        <f t="shared" si="0"/>
        <v>23.8</v>
      </c>
      <c r="E20" s="7">
        <f>VLOOKUP(A20, 'GSLT50 Sept 2023 Data'!$A$1:$AH$73, 33, FALSE)</f>
        <v>35.72</v>
      </c>
      <c r="F20" s="8">
        <f>VLOOKUP(A20, 'GSLT50 Sept 2023 Data'!$A$1:$AH$73, 34, FALSE)</f>
        <v>1.23E-2</v>
      </c>
      <c r="G20" s="7">
        <f t="shared" si="1"/>
        <v>24.6</v>
      </c>
      <c r="H20" s="7">
        <f t="shared" si="2"/>
        <v>58.350000000000009</v>
      </c>
      <c r="I20" s="7">
        <f t="shared" si="3"/>
        <v>60.32</v>
      </c>
      <c r="J20" s="7">
        <f t="shared" si="4"/>
        <v>1.9699999999999918</v>
      </c>
      <c r="K20" s="9">
        <f t="shared" si="5"/>
        <v>3.3761782347900456E-2</v>
      </c>
    </row>
    <row r="21" spans="1:11" x14ac:dyDescent="0.35">
      <c r="A21" t="s">
        <v>254</v>
      </c>
      <c r="B21" s="7">
        <f>VLOOKUP(A21, 'GSLT50 Sept 2022 Data'!$A$1:$AH$73, 33, FALSE)</f>
        <v>28.080000000000002</v>
      </c>
      <c r="C21" s="8">
        <f>VLOOKUP(A21, 'GSLT50 Sept 2022 Data'!$A$1:$AH$73, 34, FALSE)</f>
        <v>2.0799999999999999E-2</v>
      </c>
      <c r="D21" s="7">
        <f t="shared" si="0"/>
        <v>41.6</v>
      </c>
      <c r="E21" s="7">
        <f>VLOOKUP(A21, 'GSLT50 Sept 2023 Data'!$A$1:$AH$73, 33, FALSE)</f>
        <v>29.029999999999998</v>
      </c>
      <c r="F21" s="8">
        <f>VLOOKUP(A21, 'GSLT50 Sept 2023 Data'!$A$1:$AH$73, 34, FALSE)</f>
        <v>2.1499999999999998E-2</v>
      </c>
      <c r="G21" s="7">
        <f t="shared" si="1"/>
        <v>43</v>
      </c>
      <c r="H21" s="7">
        <f t="shared" si="2"/>
        <v>69.680000000000007</v>
      </c>
      <c r="I21" s="7">
        <f t="shared" si="3"/>
        <v>72.03</v>
      </c>
      <c r="J21" s="7">
        <f t="shared" si="4"/>
        <v>2.3499999999999943</v>
      </c>
      <c r="K21" s="9">
        <f t="shared" si="5"/>
        <v>3.3725602755453415E-2</v>
      </c>
    </row>
    <row r="22" spans="1:11" x14ac:dyDescent="0.35">
      <c r="A22" t="s">
        <v>202</v>
      </c>
      <c r="B22" s="7">
        <f>VLOOKUP(A22, 'GSLT50 Sept 2022 Data'!$A$1:$AH$73, 33, FALSE)</f>
        <v>18.41</v>
      </c>
      <c r="C22" s="8">
        <f>VLOOKUP(A22, 'GSLT50 Sept 2022 Data'!$A$1:$AH$73, 34, FALSE)</f>
        <v>1.8499999999999999E-2</v>
      </c>
      <c r="D22" s="7">
        <f t="shared" si="0"/>
        <v>37</v>
      </c>
      <c r="E22" s="7">
        <f>VLOOKUP(A22, 'GSLT50 Sept 2023 Data'!$A$1:$AH$73, 33, FALSE)</f>
        <v>19.040000000000003</v>
      </c>
      <c r="F22" s="8">
        <f>VLOOKUP(A22, 'GSLT50 Sept 2023 Data'!$A$1:$AH$73, 34, FALSE)</f>
        <v>1.9099999999999999E-2</v>
      </c>
      <c r="G22" s="7">
        <f t="shared" si="1"/>
        <v>38.199999999999996</v>
      </c>
      <c r="H22" s="7">
        <f t="shared" si="2"/>
        <v>55.41</v>
      </c>
      <c r="I22" s="7">
        <f t="shared" si="3"/>
        <v>57.239999999999995</v>
      </c>
      <c r="J22" s="7">
        <f t="shared" si="4"/>
        <v>1.8299999999999983</v>
      </c>
      <c r="K22" s="9">
        <f t="shared" si="5"/>
        <v>3.3026529507309124E-2</v>
      </c>
    </row>
    <row r="23" spans="1:11" x14ac:dyDescent="0.35">
      <c r="A23" t="s">
        <v>276</v>
      </c>
      <c r="B23" s="7">
        <f>VLOOKUP(A23, 'GSLT50 Sept 2022 Data'!$A$1:$AH$73, 33, FALSE)</f>
        <v>16.040000000000003</v>
      </c>
      <c r="C23" s="8">
        <f>VLOOKUP(A23, 'GSLT50 Sept 2022 Data'!$A$1:$AH$73, 34, FALSE)</f>
        <v>1.7100000000000001E-2</v>
      </c>
      <c r="D23" s="7">
        <f t="shared" si="0"/>
        <v>34.200000000000003</v>
      </c>
      <c r="E23" s="7">
        <f>VLOOKUP(A23, 'GSLT50 Sept 2023 Data'!$A$1:$AH$73, 33, FALSE)</f>
        <v>16.61</v>
      </c>
      <c r="F23" s="8">
        <f>VLOOKUP(A23, 'GSLT50 Sept 2023 Data'!$A$1:$AH$73, 34, FALSE)</f>
        <v>1.77E-2</v>
      </c>
      <c r="G23" s="7">
        <f t="shared" si="1"/>
        <v>35.4</v>
      </c>
      <c r="H23" s="7">
        <f t="shared" si="2"/>
        <v>50.240000000000009</v>
      </c>
      <c r="I23" s="7">
        <f t="shared" si="3"/>
        <v>52.01</v>
      </c>
      <c r="J23" s="7">
        <f t="shared" si="4"/>
        <v>1.7699999999999889</v>
      </c>
      <c r="K23" s="9">
        <f t="shared" si="5"/>
        <v>3.5230891719744993E-2</v>
      </c>
    </row>
    <row r="24" spans="1:11" x14ac:dyDescent="0.35">
      <c r="A24" t="s">
        <v>203</v>
      </c>
      <c r="B24" s="7">
        <f>VLOOKUP(A24, 'GSLT50 Sept 2022 Data'!$A$1:$AH$73, 33, FALSE)</f>
        <v>33.51</v>
      </c>
      <c r="C24" s="8">
        <f>VLOOKUP(A24, 'GSLT50 Sept 2022 Data'!$A$1:$AH$73, 34, FALSE)</f>
        <v>1.0999999999999999E-2</v>
      </c>
      <c r="D24" s="7">
        <f t="shared" si="0"/>
        <v>22</v>
      </c>
      <c r="E24" s="7">
        <f>VLOOKUP(A24, 'GSLT50 Sept 2023 Data'!$A$1:$AH$73, 33, FALSE)</f>
        <v>34.75</v>
      </c>
      <c r="F24" s="8">
        <f>VLOOKUP(A24, 'GSLT50 Sept 2023 Data'!$A$1:$AH$73, 34, FALSE)</f>
        <v>1.14E-2</v>
      </c>
      <c r="G24" s="7">
        <f t="shared" si="1"/>
        <v>22.8</v>
      </c>
      <c r="H24" s="7">
        <f t="shared" si="2"/>
        <v>55.51</v>
      </c>
      <c r="I24" s="7">
        <f t="shared" si="3"/>
        <v>57.55</v>
      </c>
      <c r="J24" s="7">
        <f t="shared" si="4"/>
        <v>2.0399999999999991</v>
      </c>
      <c r="K24" s="9">
        <f t="shared" si="5"/>
        <v>3.6750135110790831E-2</v>
      </c>
    </row>
    <row r="25" spans="1:11" x14ac:dyDescent="0.35">
      <c r="A25" t="s">
        <v>204</v>
      </c>
      <c r="B25" s="7">
        <f>VLOOKUP(A25, 'GSLT50 Sept 2022 Data'!$A$1:$AH$73, 33, FALSE)</f>
        <v>26.31</v>
      </c>
      <c r="C25" s="8">
        <f>VLOOKUP(A25, 'GSLT50 Sept 2022 Data'!$A$1:$AH$73, 34, FALSE)</f>
        <v>1.78E-2</v>
      </c>
      <c r="D25" s="7">
        <f t="shared" si="0"/>
        <v>35.6</v>
      </c>
      <c r="E25" s="7">
        <f>VLOOKUP(A25, 'GSLT50 Sept 2023 Data'!$A$1:$AH$73, 33, FALSE)</f>
        <v>27.279999999999998</v>
      </c>
      <c r="F25" s="8">
        <f>VLOOKUP(A25, 'GSLT50 Sept 2023 Data'!$A$1:$AH$73, 34, FALSE)</f>
        <v>1.8499999999999999E-2</v>
      </c>
      <c r="G25" s="7">
        <f t="shared" si="1"/>
        <v>37</v>
      </c>
      <c r="H25" s="7">
        <f t="shared" si="2"/>
        <v>61.91</v>
      </c>
      <c r="I25" s="7">
        <f t="shared" si="3"/>
        <v>64.28</v>
      </c>
      <c r="J25" s="7">
        <f t="shared" si="4"/>
        <v>2.3700000000000045</v>
      </c>
      <c r="K25" s="9">
        <f t="shared" si="5"/>
        <v>3.8281376191245435E-2</v>
      </c>
    </row>
    <row r="26" spans="1:11" x14ac:dyDescent="0.35">
      <c r="A26" t="s">
        <v>205</v>
      </c>
      <c r="B26" s="7">
        <f>VLOOKUP(A26, 'GSLT50 Sept 2022 Data'!$A$1:$AH$73, 33, FALSE)</f>
        <v>32.660000000000004</v>
      </c>
      <c r="C26" s="8">
        <f>VLOOKUP(A26, 'GSLT50 Sept 2022 Data'!$A$1:$AH$73, 34, FALSE)</f>
        <v>2.6800000000000001E-2</v>
      </c>
      <c r="D26" s="7">
        <f t="shared" si="0"/>
        <v>53.6</v>
      </c>
      <c r="E26" s="7">
        <f>VLOOKUP(A26, 'GSLT50 Sept 2023 Data'!$A$1:$AH$73, 33, FALSE)</f>
        <v>33.82</v>
      </c>
      <c r="F26" s="8">
        <f>VLOOKUP(A26, 'GSLT50 Sept 2023 Data'!$A$1:$AH$73, 34, FALSE)</f>
        <v>2.7799999999999998E-2</v>
      </c>
      <c r="G26" s="7">
        <f t="shared" si="1"/>
        <v>55.599999999999994</v>
      </c>
      <c r="H26" s="7">
        <f t="shared" si="2"/>
        <v>86.26</v>
      </c>
      <c r="I26" s="7">
        <f t="shared" si="3"/>
        <v>89.419999999999987</v>
      </c>
      <c r="J26" s="7">
        <f t="shared" si="4"/>
        <v>3.1599999999999824</v>
      </c>
      <c r="K26" s="9">
        <f t="shared" si="5"/>
        <v>3.6633433804776051E-2</v>
      </c>
    </row>
    <row r="27" spans="1:11" x14ac:dyDescent="0.35">
      <c r="A27" t="s">
        <v>206</v>
      </c>
      <c r="B27" s="7">
        <f>VLOOKUP(A27, 'GSLT50 Sept 2022 Data'!$A$1:$AH$73, 33, FALSE)</f>
        <v>38.619999999999997</v>
      </c>
      <c r="C27" s="8">
        <f>VLOOKUP(A27, 'GSLT50 Sept 2022 Data'!$A$1:$AH$73, 34, FALSE)</f>
        <v>1.32E-2</v>
      </c>
      <c r="D27" s="7">
        <f t="shared" si="0"/>
        <v>26.4</v>
      </c>
      <c r="E27" s="7">
        <f>VLOOKUP(A27, 'GSLT50 Sept 2023 Data'!$A$1:$AH$73, 33, FALSE)</f>
        <v>39.989999999999995</v>
      </c>
      <c r="F27" s="8">
        <f>VLOOKUP(A27, 'GSLT50 Sept 2023 Data'!$A$1:$AH$73, 34, FALSE)</f>
        <v>1.37E-2</v>
      </c>
      <c r="G27" s="7">
        <f t="shared" si="1"/>
        <v>27.400000000000002</v>
      </c>
      <c r="H27" s="7">
        <f t="shared" si="2"/>
        <v>65.02</v>
      </c>
      <c r="I27" s="7">
        <f t="shared" si="3"/>
        <v>67.39</v>
      </c>
      <c r="J27" s="7">
        <f t="shared" si="4"/>
        <v>2.3700000000000045</v>
      </c>
      <c r="K27" s="9">
        <f t="shared" si="5"/>
        <v>3.6450322977545441E-2</v>
      </c>
    </row>
    <row r="28" spans="1:11" x14ac:dyDescent="0.35">
      <c r="A28" t="s">
        <v>207</v>
      </c>
      <c r="B28" s="7">
        <f>VLOOKUP(A28, 'GSLT50 Sept 2022 Data'!$A$1:$AH$73, 33, FALSE)</f>
        <v>34.31</v>
      </c>
      <c r="C28" s="8">
        <f>VLOOKUP(A28, 'GSLT50 Sept 2022 Data'!$A$1:$AH$73, 34, FALSE)</f>
        <v>1.7000000000000001E-2</v>
      </c>
      <c r="D28" s="7">
        <f t="shared" si="0"/>
        <v>34</v>
      </c>
      <c r="E28" s="7">
        <f>VLOOKUP(A28, 'GSLT50 Sept 2023 Data'!$A$1:$AH$73, 33, FALSE)</f>
        <v>35.369999999999997</v>
      </c>
      <c r="F28" s="8">
        <f>VLOOKUP(A28, 'GSLT50 Sept 2023 Data'!$A$1:$AH$73, 34, FALSE)</f>
        <v>1.7500000000000002E-2</v>
      </c>
      <c r="G28" s="7">
        <f t="shared" si="1"/>
        <v>35</v>
      </c>
      <c r="H28" s="7">
        <f t="shared" si="2"/>
        <v>68.31</v>
      </c>
      <c r="I28" s="7">
        <f t="shared" si="3"/>
        <v>70.37</v>
      </c>
      <c r="J28" s="7">
        <f t="shared" si="4"/>
        <v>2.0600000000000023</v>
      </c>
      <c r="K28" s="9">
        <f t="shared" si="5"/>
        <v>3.015663885229106E-2</v>
      </c>
    </row>
    <row r="29" spans="1:11" x14ac:dyDescent="0.35">
      <c r="A29" t="s">
        <v>208</v>
      </c>
      <c r="B29" s="7">
        <f>VLOOKUP(A29, 'GSLT50 Sept 2022 Data'!$A$1:$AH$73, 33, FALSE)</f>
        <v>48.96</v>
      </c>
      <c r="C29" s="8">
        <f>VLOOKUP(A29, 'GSLT50 Sept 2022 Data'!$A$1:$AH$73, 34, FALSE)</f>
        <v>1.12E-2</v>
      </c>
      <c r="D29" s="7">
        <f t="shared" si="0"/>
        <v>22.4</v>
      </c>
      <c r="E29" s="7">
        <f>VLOOKUP(A29, 'GSLT50 Sept 2023 Data'!$A$1:$AH$73, 33, FALSE)</f>
        <v>50.48</v>
      </c>
      <c r="F29" s="8">
        <f>VLOOKUP(A29, 'GSLT50 Sept 2023 Data'!$A$1:$AH$73, 34, FALSE)</f>
        <v>1.15E-2</v>
      </c>
      <c r="G29" s="7">
        <f t="shared" si="1"/>
        <v>23</v>
      </c>
      <c r="H29" s="7">
        <f t="shared" si="2"/>
        <v>71.36</v>
      </c>
      <c r="I29" s="7">
        <f t="shared" si="3"/>
        <v>73.47999999999999</v>
      </c>
      <c r="J29" s="7">
        <f t="shared" si="4"/>
        <v>2.1199999999999903</v>
      </c>
      <c r="K29" s="9">
        <f t="shared" si="5"/>
        <v>2.9708520179372061E-2</v>
      </c>
    </row>
    <row r="30" spans="1:11" x14ac:dyDescent="0.35">
      <c r="A30" t="s">
        <v>209</v>
      </c>
      <c r="B30" s="7">
        <f>VLOOKUP(A30, 'GSLT50 Sept 2022 Data'!$A$1:$AH$73, 33, FALSE)</f>
        <v>23.54</v>
      </c>
      <c r="C30" s="8">
        <f>VLOOKUP(A30, 'GSLT50 Sept 2022 Data'!$A$1:$AH$73, 34, FALSE)</f>
        <v>2.2700000000000001E-2</v>
      </c>
      <c r="D30" s="7">
        <f t="shared" si="0"/>
        <v>45.400000000000006</v>
      </c>
      <c r="E30" s="7">
        <f>VLOOKUP(A30, 'GSLT50 Sept 2023 Data'!$A$1:$AH$73, 33, FALSE)</f>
        <v>24.34</v>
      </c>
      <c r="F30" s="8">
        <f>VLOOKUP(A30, 'GSLT50 Sept 2023 Data'!$A$1:$AH$73, 34, FALSE)</f>
        <v>2.35E-2</v>
      </c>
      <c r="G30" s="7">
        <f t="shared" si="1"/>
        <v>47</v>
      </c>
      <c r="H30" s="7">
        <f t="shared" si="2"/>
        <v>68.94</v>
      </c>
      <c r="I30" s="7">
        <f t="shared" si="3"/>
        <v>71.34</v>
      </c>
      <c r="J30" s="7">
        <f t="shared" si="4"/>
        <v>2.4000000000000057</v>
      </c>
      <c r="K30" s="9">
        <f t="shared" si="5"/>
        <v>3.4812880765883458E-2</v>
      </c>
    </row>
    <row r="31" spans="1:11" x14ac:dyDescent="0.35">
      <c r="A31" t="s">
        <v>210</v>
      </c>
      <c r="B31" s="7">
        <f>VLOOKUP(A31, 'GSLT50 Sept 2022 Data'!$A$1:$AH$73, 33, FALSE)</f>
        <v>26.39</v>
      </c>
      <c r="C31" s="8">
        <f>VLOOKUP(A31, 'GSLT50 Sept 2022 Data'!$A$1:$AH$73, 34, FALSE)</f>
        <v>2.1100000000000001E-2</v>
      </c>
      <c r="D31" s="7">
        <f t="shared" si="0"/>
        <v>42.2</v>
      </c>
      <c r="E31" s="7">
        <f>VLOOKUP(A31, 'GSLT50 Sept 2023 Data'!$A$1:$AH$73, 33, FALSE)</f>
        <v>27.369999999999997</v>
      </c>
      <c r="F31" s="8">
        <f>VLOOKUP(A31, 'GSLT50 Sept 2023 Data'!$A$1:$AH$73, 34, FALSE)</f>
        <v>2.1899999999999999E-2</v>
      </c>
      <c r="G31" s="7">
        <f t="shared" si="1"/>
        <v>43.8</v>
      </c>
      <c r="H31" s="7">
        <f t="shared" si="2"/>
        <v>68.59</v>
      </c>
      <c r="I31" s="7">
        <f t="shared" si="3"/>
        <v>71.169999999999987</v>
      </c>
      <c r="J31" s="7">
        <f t="shared" si="4"/>
        <v>2.5799999999999841</v>
      </c>
      <c r="K31" s="9">
        <f t="shared" si="5"/>
        <v>3.7614812654905731E-2</v>
      </c>
    </row>
    <row r="32" spans="1:11" x14ac:dyDescent="0.35">
      <c r="A32" t="s">
        <v>211</v>
      </c>
      <c r="B32" s="7">
        <f>VLOOKUP(A32, 'GSLT50 Sept 2022 Data'!$A$1:$AH$73, 33, FALSE)</f>
        <v>30.32</v>
      </c>
      <c r="C32" s="8">
        <f>VLOOKUP(A32, 'GSLT50 Sept 2022 Data'!$A$1:$AH$73, 34, FALSE)</f>
        <v>2.07E-2</v>
      </c>
      <c r="D32" s="7">
        <f t="shared" si="0"/>
        <v>41.4</v>
      </c>
      <c r="E32" s="7">
        <f>VLOOKUP(A32, 'GSLT50 Sept 2023 Data'!$A$1:$AH$73, 33, FALSE)</f>
        <v>31.439999999999998</v>
      </c>
      <c r="F32" s="8">
        <f>VLOOKUP(A32, 'GSLT50 Sept 2023 Data'!$A$1:$AH$73, 34, FALSE)</f>
        <v>2.1499999999999998E-2</v>
      </c>
      <c r="G32" s="7">
        <f t="shared" si="1"/>
        <v>43</v>
      </c>
      <c r="H32" s="7">
        <f t="shared" si="2"/>
        <v>71.72</v>
      </c>
      <c r="I32" s="7">
        <f t="shared" si="3"/>
        <v>74.44</v>
      </c>
      <c r="J32" s="7">
        <f t="shared" si="4"/>
        <v>2.7199999999999989</v>
      </c>
      <c r="K32" s="9">
        <f t="shared" si="5"/>
        <v>3.7925264919129932E-2</v>
      </c>
    </row>
    <row r="33" spans="1:11" x14ac:dyDescent="0.35">
      <c r="A33" t="s">
        <v>212</v>
      </c>
      <c r="B33" s="7">
        <f>VLOOKUP(A33, 'GSLT50 Sept 2022 Data'!$A$1:$AH$73, 33, FALSE)</f>
        <v>22.71</v>
      </c>
      <c r="C33" s="8">
        <f>VLOOKUP(A33, 'GSLT50 Sept 2022 Data'!$A$1:$AH$73, 34, FALSE)</f>
        <v>7.7000000000000002E-3</v>
      </c>
      <c r="D33" s="7">
        <f t="shared" si="0"/>
        <v>15.4</v>
      </c>
      <c r="E33" s="7">
        <f>VLOOKUP(A33, 'GSLT50 Sept 2023 Data'!$A$1:$AH$73, 33, FALSE)</f>
        <v>23.549999999999997</v>
      </c>
      <c r="F33" s="8">
        <f>VLOOKUP(A33, 'GSLT50 Sept 2023 Data'!$A$1:$AH$73, 34, FALSE)</f>
        <v>8.0000000000000002E-3</v>
      </c>
      <c r="G33" s="7">
        <f t="shared" si="1"/>
        <v>16</v>
      </c>
      <c r="H33" s="7">
        <f t="shared" si="2"/>
        <v>38.11</v>
      </c>
      <c r="I33" s="7">
        <f t="shared" si="3"/>
        <v>39.549999999999997</v>
      </c>
      <c r="J33" s="7">
        <f t="shared" si="4"/>
        <v>1.4399999999999977</v>
      </c>
      <c r="K33" s="9">
        <f t="shared" si="5"/>
        <v>3.778535817370763E-2</v>
      </c>
    </row>
    <row r="34" spans="1:11" x14ac:dyDescent="0.35">
      <c r="A34" t="s">
        <v>213</v>
      </c>
      <c r="B34" s="7">
        <f>VLOOKUP(A34, 'GSLT50 Sept 2022 Data'!$A$1:$AH$73, 33, FALSE)</f>
        <v>24.44</v>
      </c>
      <c r="C34" s="8">
        <f>VLOOKUP(A34, 'GSLT50 Sept 2022 Data'!$A$1:$AH$73, 34, FALSE)</f>
        <v>1.06E-2</v>
      </c>
      <c r="D34" s="7">
        <f t="shared" si="0"/>
        <v>21.2</v>
      </c>
      <c r="E34" s="7">
        <f>VLOOKUP(A34, 'GSLT50 Sept 2023 Data'!$A$1:$AH$73, 33, FALSE)</f>
        <v>25.31</v>
      </c>
      <c r="F34" s="8">
        <f>VLOOKUP(A34, 'GSLT50 Sept 2023 Data'!$A$1:$AH$73, 34, FALSE)</f>
        <v>1.0999999999999999E-2</v>
      </c>
      <c r="G34" s="7">
        <f t="shared" si="1"/>
        <v>22</v>
      </c>
      <c r="H34" s="7">
        <f t="shared" si="2"/>
        <v>45.64</v>
      </c>
      <c r="I34" s="7">
        <f t="shared" si="3"/>
        <v>47.31</v>
      </c>
      <c r="J34" s="7">
        <f t="shared" si="4"/>
        <v>1.6700000000000017</v>
      </c>
      <c r="K34" s="9">
        <f t="shared" si="5"/>
        <v>3.6590709903593373E-2</v>
      </c>
    </row>
    <row r="35" spans="1:11" x14ac:dyDescent="0.35">
      <c r="A35" t="s">
        <v>214</v>
      </c>
      <c r="B35" s="7">
        <f>VLOOKUP(A35, 'GSLT50 Sept 2022 Data'!$A$1:$AH$73, 33, FALSE)</f>
        <v>16.54</v>
      </c>
      <c r="C35" s="8">
        <f>VLOOKUP(A35, 'GSLT50 Sept 2022 Data'!$A$1:$AH$73, 34, FALSE)</f>
        <v>7.4999999999999997E-3</v>
      </c>
      <c r="D35" s="7">
        <f t="shared" si="0"/>
        <v>15</v>
      </c>
      <c r="E35" s="7">
        <f>VLOOKUP(A35, 'GSLT50 Sept 2023 Data'!$A$1:$AH$73, 33, FALSE)</f>
        <v>17.149999999999999</v>
      </c>
      <c r="F35" s="8">
        <f>VLOOKUP(A35, 'GSLT50 Sept 2023 Data'!$A$1:$AH$73, 34, FALSE)</f>
        <v>7.7999999999999996E-3</v>
      </c>
      <c r="G35" s="7">
        <f t="shared" si="1"/>
        <v>15.6</v>
      </c>
      <c r="H35" s="7">
        <f t="shared" si="2"/>
        <v>31.54</v>
      </c>
      <c r="I35" s="7">
        <f t="shared" si="3"/>
        <v>32.75</v>
      </c>
      <c r="J35" s="7">
        <f t="shared" si="4"/>
        <v>1.2100000000000009</v>
      </c>
      <c r="K35" s="9">
        <f t="shared" si="5"/>
        <v>3.8363982244768578E-2</v>
      </c>
    </row>
    <row r="36" spans="1:11" x14ac:dyDescent="0.35">
      <c r="A36" t="s">
        <v>215</v>
      </c>
      <c r="B36" s="7">
        <f>VLOOKUP(A36, 'GSLT50 Sept 2022 Data'!$A$1:$AH$73, 33, FALSE)</f>
        <v>34.119999999999997</v>
      </c>
      <c r="C36" s="8">
        <f>VLOOKUP(A36, 'GSLT50 Sept 2022 Data'!$A$1:$AH$73, 34, FALSE)</f>
        <v>6.8000000000000005E-2</v>
      </c>
      <c r="D36" s="7">
        <f t="shared" si="0"/>
        <v>136</v>
      </c>
      <c r="E36" s="7">
        <v>32.78</v>
      </c>
      <c r="F36" s="8">
        <v>6.88E-2</v>
      </c>
      <c r="G36" s="7">
        <f t="shared" si="1"/>
        <v>137.6</v>
      </c>
      <c r="H36" s="7">
        <f t="shared" si="2"/>
        <v>170.12</v>
      </c>
      <c r="I36" s="7">
        <f t="shared" si="3"/>
        <v>170.38</v>
      </c>
      <c r="J36" s="7">
        <f t="shared" si="4"/>
        <v>0.25999999999999091</v>
      </c>
      <c r="K36" s="9">
        <f t="shared" si="5"/>
        <v>1.5283329414530384E-3</v>
      </c>
    </row>
    <row r="37" spans="1:11" x14ac:dyDescent="0.35">
      <c r="A37" t="s">
        <v>216</v>
      </c>
      <c r="B37" s="7">
        <f>VLOOKUP(A37, 'GSLT50 Sept 2022 Data'!$A$1:$AH$73, 33, FALSE)</f>
        <v>26.96</v>
      </c>
      <c r="C37" s="8">
        <f>VLOOKUP(A37, 'GSLT50 Sept 2022 Data'!$A$1:$AH$73, 34, FALSE)</f>
        <v>3.2390000000000002E-2</v>
      </c>
      <c r="D37" s="7">
        <f t="shared" si="0"/>
        <v>64.78</v>
      </c>
      <c r="E37" s="7">
        <v>25.51</v>
      </c>
      <c r="F37" s="8">
        <v>3.3000000000000002E-2</v>
      </c>
      <c r="G37" s="7">
        <f t="shared" si="1"/>
        <v>66</v>
      </c>
      <c r="H37" s="7">
        <f t="shared" si="2"/>
        <v>91.740000000000009</v>
      </c>
      <c r="I37" s="7">
        <f t="shared" si="3"/>
        <v>91.51</v>
      </c>
      <c r="J37" s="7">
        <f t="shared" si="4"/>
        <v>-0.23000000000000398</v>
      </c>
      <c r="K37" s="9">
        <f t="shared" si="5"/>
        <v>-2.5070852408982337E-3</v>
      </c>
    </row>
    <row r="38" spans="1:11" x14ac:dyDescent="0.35">
      <c r="A38" t="s">
        <v>217</v>
      </c>
      <c r="B38" s="7">
        <f>VLOOKUP(A38, 'GSLT50 Sept 2022 Data'!$A$1:$AH$73, 33, FALSE)</f>
        <v>20.83</v>
      </c>
      <c r="C38" s="8">
        <f>VLOOKUP(A38, 'GSLT50 Sept 2022 Data'!$A$1:$AH$73, 34, FALSE)</f>
        <v>2.7E-2</v>
      </c>
      <c r="D38" s="7">
        <f t="shared" si="0"/>
        <v>54</v>
      </c>
      <c r="E38" s="7">
        <f>VLOOKUP(A38, 'GSLT50 Sept 2023 Data'!$A$1:$AH$73, 33, FALSE)</f>
        <v>21.84</v>
      </c>
      <c r="F38" s="8">
        <f>VLOOKUP(A38, 'GSLT50 Sept 2023 Data'!$A$1:$AH$73, 34, FALSE)</f>
        <v>2.8299999999999999E-2</v>
      </c>
      <c r="G38" s="7">
        <f t="shared" si="1"/>
        <v>56.599999999999994</v>
      </c>
      <c r="H38" s="7">
        <f t="shared" si="2"/>
        <v>74.83</v>
      </c>
      <c r="I38" s="7">
        <f t="shared" si="3"/>
        <v>78.44</v>
      </c>
      <c r="J38" s="7">
        <f t="shared" si="4"/>
        <v>3.6099999999999994</v>
      </c>
      <c r="K38" s="9">
        <f t="shared" si="5"/>
        <v>4.8242683415742345E-2</v>
      </c>
    </row>
    <row r="39" spans="1:11" x14ac:dyDescent="0.35">
      <c r="A39" t="s">
        <v>218</v>
      </c>
      <c r="B39" s="7">
        <f>VLOOKUP(A39, 'GSLT50 Sept 2022 Data'!$A$1:$AH$73, 33, FALSE)</f>
        <v>44.72</v>
      </c>
      <c r="C39" s="8">
        <f>VLOOKUP(A39, 'GSLT50 Sept 2022 Data'!$A$1:$AH$73, 34, FALSE)</f>
        <v>1.0800000000000001E-2</v>
      </c>
      <c r="D39" s="7">
        <f t="shared" si="0"/>
        <v>21.6</v>
      </c>
      <c r="E39" s="7">
        <f>VLOOKUP(A39, 'GSLT50 Sept 2023 Data'!$A$1:$AH$73, 33, FALSE)</f>
        <v>46.239999999999995</v>
      </c>
      <c r="F39" s="8">
        <f>VLOOKUP(A39, 'GSLT50 Sept 2023 Data'!$A$1:$AH$73, 34, FALSE)</f>
        <v>1.12E-2</v>
      </c>
      <c r="G39" s="7">
        <f t="shared" si="1"/>
        <v>22.4</v>
      </c>
      <c r="H39" s="7">
        <f t="shared" si="2"/>
        <v>66.319999999999993</v>
      </c>
      <c r="I39" s="7">
        <f t="shared" si="3"/>
        <v>68.639999999999986</v>
      </c>
      <c r="J39" s="7">
        <f t="shared" si="4"/>
        <v>2.3199999999999932</v>
      </c>
      <c r="K39" s="9">
        <f t="shared" si="5"/>
        <v>3.4981905910735724E-2</v>
      </c>
    </row>
    <row r="40" spans="1:11" x14ac:dyDescent="0.35">
      <c r="A40" t="s">
        <v>219</v>
      </c>
      <c r="B40" s="7">
        <f>VLOOKUP(A40, 'GSLT50 Sept 2022 Data'!$A$1:$AH$73, 33, FALSE)</f>
        <v>16.16</v>
      </c>
      <c r="C40" s="8">
        <f>VLOOKUP(A40, 'GSLT50 Sept 2022 Data'!$A$1:$AH$73, 34, FALSE)</f>
        <v>1.7399999999999999E-2</v>
      </c>
      <c r="D40" s="7">
        <f t="shared" si="0"/>
        <v>34.799999999999997</v>
      </c>
      <c r="E40" s="7">
        <f>VLOOKUP(A40, 'GSLT50 Sept 2023 Data'!$A$1:$AH$73, 33, FALSE)</f>
        <v>16.279999999999998</v>
      </c>
      <c r="F40" s="8">
        <f>VLOOKUP(A40, 'GSLT50 Sept 2023 Data'!$A$1:$AH$73, 34, FALSE)</f>
        <v>1.7899999999999999E-2</v>
      </c>
      <c r="G40" s="7">
        <f t="shared" si="1"/>
        <v>35.799999999999997</v>
      </c>
      <c r="H40" s="7">
        <f t="shared" si="2"/>
        <v>50.959999999999994</v>
      </c>
      <c r="I40" s="7">
        <f t="shared" si="3"/>
        <v>52.08</v>
      </c>
      <c r="J40" s="7">
        <f t="shared" si="4"/>
        <v>1.1200000000000045</v>
      </c>
      <c r="K40" s="9">
        <f t="shared" si="5"/>
        <v>2.197802197802207E-2</v>
      </c>
    </row>
    <row r="41" spans="1:11" x14ac:dyDescent="0.35">
      <c r="A41" t="s">
        <v>277</v>
      </c>
      <c r="B41" s="7">
        <f>VLOOKUP(A41, 'GSLT50 Sept 2022 Data'!$A$1:$AH$73, 33, FALSE)</f>
        <v>28.95</v>
      </c>
      <c r="C41" s="8">
        <f>VLOOKUP(A41, 'GSLT50 Sept 2022 Data'!$A$1:$AH$73, 34, FALSE)</f>
        <v>1.3899999999999999E-2</v>
      </c>
      <c r="D41" s="7">
        <f t="shared" si="0"/>
        <v>27.799999999999997</v>
      </c>
      <c r="E41" s="7">
        <f>VLOOKUP(A41, 'GSLT50 Sept 2023 Data'!$A$1:$AH$73, 33, FALSE)</f>
        <v>29.979999999999997</v>
      </c>
      <c r="F41" s="8">
        <f>VLOOKUP(A41, 'GSLT50 Sept 2023 Data'!$A$1:$AH$73, 34, FALSE)</f>
        <v>1.44E-2</v>
      </c>
      <c r="G41" s="7">
        <f t="shared" si="1"/>
        <v>28.8</v>
      </c>
      <c r="H41" s="7">
        <f t="shared" si="2"/>
        <v>56.75</v>
      </c>
      <c r="I41" s="7">
        <f t="shared" si="3"/>
        <v>58.78</v>
      </c>
      <c r="J41" s="7">
        <f t="shared" si="4"/>
        <v>2.0300000000000011</v>
      </c>
      <c r="K41" s="9">
        <f t="shared" si="5"/>
        <v>3.5770925110132176E-2</v>
      </c>
    </row>
    <row r="42" spans="1:11" x14ac:dyDescent="0.35">
      <c r="A42" t="s">
        <v>220</v>
      </c>
      <c r="B42" s="7">
        <f>VLOOKUP(A42, 'GSLT50 Sept 2022 Data'!$A$1:$AH$73, 33, FALSE)</f>
        <v>25.5</v>
      </c>
      <c r="C42" s="8">
        <f>VLOOKUP(A42, 'GSLT50 Sept 2022 Data'!$A$1:$AH$73, 34, FALSE)</f>
        <v>8.8000000000000005E-3</v>
      </c>
      <c r="D42" s="7">
        <f t="shared" si="0"/>
        <v>17.600000000000001</v>
      </c>
      <c r="E42" s="7">
        <f>VLOOKUP(A42, 'GSLT50 Sept 2023 Data'!$A$1:$AH$73, 33, FALSE)</f>
        <v>26.439999999999998</v>
      </c>
      <c r="F42" s="8">
        <f>VLOOKUP(A42, 'GSLT50 Sept 2023 Data'!$A$1:$AH$73, 34, FALSE)</f>
        <v>9.7000000000000003E-3</v>
      </c>
      <c r="G42" s="7">
        <f t="shared" si="1"/>
        <v>19.400000000000002</v>
      </c>
      <c r="H42" s="7">
        <f t="shared" si="2"/>
        <v>43.1</v>
      </c>
      <c r="I42" s="7">
        <f t="shared" si="3"/>
        <v>45.84</v>
      </c>
      <c r="J42" s="7">
        <f t="shared" si="4"/>
        <v>2.740000000000002</v>
      </c>
      <c r="K42" s="9">
        <f t="shared" si="5"/>
        <v>6.35730858468678E-2</v>
      </c>
    </row>
    <row r="43" spans="1:11" x14ac:dyDescent="0.35">
      <c r="A43" t="s">
        <v>221</v>
      </c>
      <c r="B43" s="7">
        <f>VLOOKUP(A43, 'GSLT50 Sept 2022 Data'!$A$1:$AH$73, 33, FALSE)</f>
        <v>41.57</v>
      </c>
      <c r="C43" s="8">
        <f>VLOOKUP(A43, 'GSLT50 Sept 2022 Data'!$A$1:$AH$73, 34, FALSE)</f>
        <v>1.2200000000000001E-2</v>
      </c>
      <c r="D43" s="7">
        <f t="shared" si="0"/>
        <v>24.400000000000002</v>
      </c>
      <c r="E43" s="7">
        <f>VLOOKUP(A43, 'GSLT50 Sept 2023 Data'!$A$1:$AH$73, 33, FALSE)</f>
        <v>43.05</v>
      </c>
      <c r="F43" s="8">
        <f>VLOOKUP(A43, 'GSLT50 Sept 2023 Data'!$A$1:$AH$73, 34, FALSE)</f>
        <v>1.26E-2</v>
      </c>
      <c r="G43" s="7">
        <f t="shared" si="1"/>
        <v>25.2</v>
      </c>
      <c r="H43" s="7">
        <f t="shared" si="2"/>
        <v>65.97</v>
      </c>
      <c r="I43" s="7">
        <f t="shared" si="3"/>
        <v>68.25</v>
      </c>
      <c r="J43" s="7">
        <f t="shared" si="4"/>
        <v>2.2800000000000011</v>
      </c>
      <c r="K43" s="9">
        <f t="shared" si="5"/>
        <v>3.4561164165529804E-2</v>
      </c>
    </row>
    <row r="44" spans="1:11" x14ac:dyDescent="0.35">
      <c r="A44" t="s">
        <v>222</v>
      </c>
      <c r="B44" s="7">
        <f>VLOOKUP(A44, 'GSLT50 Sept 2022 Data'!$A$1:$AH$73, 33, FALSE)</f>
        <v>31.45</v>
      </c>
      <c r="C44" s="8">
        <f>VLOOKUP(A44, 'GSLT50 Sept 2022 Data'!$A$1:$AH$73, 34, FALSE)</f>
        <v>1.35E-2</v>
      </c>
      <c r="D44" s="7">
        <f t="shared" si="0"/>
        <v>27</v>
      </c>
      <c r="E44" s="7">
        <f>VLOOKUP(A44, 'GSLT50 Sept 2023 Data'!$A$1:$AH$73, 33, FALSE)</f>
        <v>32.519999999999996</v>
      </c>
      <c r="F44" s="8">
        <f>VLOOKUP(A44, 'GSLT50 Sept 2023 Data'!$A$1:$AH$73, 34, FALSE)</f>
        <v>1.4E-2</v>
      </c>
      <c r="G44" s="7">
        <f t="shared" si="1"/>
        <v>28</v>
      </c>
      <c r="H44" s="7">
        <f t="shared" si="2"/>
        <v>58.45</v>
      </c>
      <c r="I44" s="7">
        <f t="shared" si="3"/>
        <v>60.519999999999996</v>
      </c>
      <c r="J44" s="7">
        <f t="shared" si="4"/>
        <v>2.0699999999999932</v>
      </c>
      <c r="K44" s="9">
        <f t="shared" si="5"/>
        <v>3.5414884516680803E-2</v>
      </c>
    </row>
    <row r="45" spans="1:11" x14ac:dyDescent="0.35">
      <c r="A45" t="s">
        <v>223</v>
      </c>
      <c r="B45" s="7">
        <f>VLOOKUP(A45, 'GSLT50 Sept 2022 Data'!$A$1:$AH$73, 33, FALSE)</f>
        <v>18.38</v>
      </c>
      <c r="C45" s="8">
        <f>VLOOKUP(A45, 'GSLT50 Sept 2022 Data'!$A$1:$AH$73, 34, FALSE)</f>
        <v>1.9400000000000001E-2</v>
      </c>
      <c r="D45" s="7">
        <f t="shared" si="0"/>
        <v>38.800000000000004</v>
      </c>
      <c r="E45" s="7">
        <f>VLOOKUP(A45, 'GSLT50 Sept 2023 Data'!$A$1:$AH$73, 33, FALSE)</f>
        <v>20.49</v>
      </c>
      <c r="F45" s="8">
        <f>VLOOKUP(A45, 'GSLT50 Sept 2023 Data'!$A$1:$AH$73, 34, FALSE)</f>
        <v>2.1600000000000001E-2</v>
      </c>
      <c r="G45" s="7">
        <f t="shared" si="1"/>
        <v>43.2</v>
      </c>
      <c r="H45" s="7">
        <f t="shared" si="2"/>
        <v>57.180000000000007</v>
      </c>
      <c r="I45" s="7">
        <f t="shared" si="3"/>
        <v>63.69</v>
      </c>
      <c r="J45" s="7">
        <f t="shared" si="4"/>
        <v>6.5099999999999909</v>
      </c>
      <c r="K45" s="9">
        <f t="shared" si="5"/>
        <v>0.113850996852046</v>
      </c>
    </row>
    <row r="46" spans="1:11" x14ac:dyDescent="0.35">
      <c r="A46" t="s">
        <v>224</v>
      </c>
      <c r="B46" s="7">
        <f>VLOOKUP(A46, 'GSLT50 Sept 2022 Data'!$A$1:$AH$73, 33, FALSE)</f>
        <v>24.66</v>
      </c>
      <c r="C46" s="8">
        <f>VLOOKUP(A46, 'GSLT50 Sept 2022 Data'!$A$1:$AH$73, 34, FALSE)</f>
        <v>1.8200000000000001E-2</v>
      </c>
      <c r="D46" s="7">
        <f t="shared" si="0"/>
        <v>36.4</v>
      </c>
      <c r="E46" s="7">
        <f>VLOOKUP(A46, 'GSLT50 Sept 2023 Data'!$A$1:$AH$73, 33, FALSE)</f>
        <v>25.54</v>
      </c>
      <c r="F46" s="8">
        <f>VLOOKUP(A46, 'GSLT50 Sept 2023 Data'!$A$1:$AH$73, 34, FALSE)</f>
        <v>1.8800000000000001E-2</v>
      </c>
      <c r="G46" s="7">
        <f t="shared" si="1"/>
        <v>37.6</v>
      </c>
      <c r="H46" s="7">
        <f t="shared" si="2"/>
        <v>61.06</v>
      </c>
      <c r="I46" s="7">
        <f t="shared" si="3"/>
        <v>63.14</v>
      </c>
      <c r="J46" s="7">
        <f t="shared" si="4"/>
        <v>2.0799999999999983</v>
      </c>
      <c r="K46" s="9">
        <f t="shared" si="5"/>
        <v>3.406485424172942E-2</v>
      </c>
    </row>
    <row r="47" spans="1:11" x14ac:dyDescent="0.35">
      <c r="A47" t="s">
        <v>225</v>
      </c>
      <c r="B47" s="7">
        <f>VLOOKUP(A47, 'GSLT50 Sept 2022 Data'!$A$1:$AH$73, 33, FALSE)</f>
        <v>32.74</v>
      </c>
      <c r="C47" s="8">
        <f>VLOOKUP(A47, 'GSLT50 Sept 2022 Data'!$A$1:$AH$73, 34, FALSE)</f>
        <v>2.1499999999999998E-2</v>
      </c>
      <c r="D47" s="7">
        <f t="shared" si="0"/>
        <v>43</v>
      </c>
      <c r="E47" s="7">
        <f>VLOOKUP(A47, 'GSLT50 Sept 2023 Data'!$A$1:$AH$73, 33, FALSE)</f>
        <v>33.9</v>
      </c>
      <c r="F47" s="8">
        <f>VLOOKUP(A47, 'GSLT50 Sept 2023 Data'!$A$1:$AH$73, 34, FALSE)</f>
        <v>2.23E-2</v>
      </c>
      <c r="G47" s="7">
        <f t="shared" si="1"/>
        <v>44.6</v>
      </c>
      <c r="H47" s="7">
        <f t="shared" si="2"/>
        <v>75.740000000000009</v>
      </c>
      <c r="I47" s="7">
        <f t="shared" si="3"/>
        <v>78.5</v>
      </c>
      <c r="J47" s="7">
        <f t="shared" si="4"/>
        <v>2.7599999999999909</v>
      </c>
      <c r="K47" s="9">
        <f t="shared" si="5"/>
        <v>3.6440454185370882E-2</v>
      </c>
    </row>
    <row r="48" spans="1:11" x14ac:dyDescent="0.35">
      <c r="A48" t="s">
        <v>226</v>
      </c>
      <c r="B48" s="7">
        <f>VLOOKUP(A48, 'GSLT50 Sept 2022 Data'!$A$1:$AH$73, 33, FALSE)</f>
        <v>43.27</v>
      </c>
      <c r="C48" s="8">
        <f>VLOOKUP(A48, 'GSLT50 Sept 2022 Data'!$A$1:$AH$73, 34, FALSE)</f>
        <v>1.5800000000000002E-2</v>
      </c>
      <c r="D48" s="7">
        <f t="shared" si="0"/>
        <v>31.6</v>
      </c>
      <c r="E48" s="7">
        <f>VLOOKUP(A48, 'GSLT50 Sept 2023 Data'!$A$1:$AH$73, 33, FALSE)</f>
        <v>44.739999999999995</v>
      </c>
      <c r="F48" s="8">
        <f>VLOOKUP(A48, 'GSLT50 Sept 2023 Data'!$A$1:$AH$73, 34, FALSE)</f>
        <v>1.6299999999999999E-2</v>
      </c>
      <c r="G48" s="7">
        <f t="shared" si="1"/>
        <v>32.599999999999994</v>
      </c>
      <c r="H48" s="7">
        <f t="shared" si="2"/>
        <v>74.87</v>
      </c>
      <c r="I48" s="7">
        <f t="shared" si="3"/>
        <v>77.339999999999989</v>
      </c>
      <c r="J48" s="7">
        <f t="shared" si="4"/>
        <v>2.4699999999999847</v>
      </c>
      <c r="K48" s="9">
        <f t="shared" si="5"/>
        <v>3.2990516895952775E-2</v>
      </c>
    </row>
    <row r="49" spans="1:11" x14ac:dyDescent="0.35">
      <c r="A49" t="s">
        <v>227</v>
      </c>
      <c r="B49" s="7">
        <f>VLOOKUP(A49, 'GSLT50 Sept 2022 Data'!$A$1:$AH$73, 33, FALSE)</f>
        <v>42.07</v>
      </c>
      <c r="C49" s="8">
        <f>VLOOKUP(A49, 'GSLT50 Sept 2022 Data'!$A$1:$AH$73, 34, FALSE)</f>
        <v>1.2500000000000001E-2</v>
      </c>
      <c r="D49" s="7">
        <f t="shared" si="0"/>
        <v>25</v>
      </c>
      <c r="E49" s="7">
        <f>VLOOKUP(A49, 'GSLT50 Sept 2023 Data'!$A$1:$AH$73, 33, FALSE)</f>
        <v>43.559999999999995</v>
      </c>
      <c r="F49" s="8">
        <f>VLOOKUP(A49, 'GSLT50 Sept 2023 Data'!$A$1:$AH$73, 34, FALSE)</f>
        <v>1.29E-2</v>
      </c>
      <c r="G49" s="7">
        <f t="shared" si="1"/>
        <v>25.8</v>
      </c>
      <c r="H49" s="7">
        <f t="shared" si="2"/>
        <v>67.069999999999993</v>
      </c>
      <c r="I49" s="7">
        <f t="shared" si="3"/>
        <v>69.36</v>
      </c>
      <c r="J49" s="7">
        <f t="shared" si="4"/>
        <v>2.2900000000000063</v>
      </c>
      <c r="K49" s="9">
        <f t="shared" si="5"/>
        <v>3.4143432234978476E-2</v>
      </c>
    </row>
    <row r="50" spans="1:11" x14ac:dyDescent="0.35">
      <c r="A50" t="s">
        <v>228</v>
      </c>
      <c r="B50" s="7">
        <f>VLOOKUP(A50, 'GSLT50 Sept 2022 Data'!$A$1:$AH$73, 33, FALSE)</f>
        <v>27.650000000000002</v>
      </c>
      <c r="C50" s="8">
        <f>VLOOKUP(A50, 'GSLT50 Sept 2022 Data'!$A$1:$AH$73, 34, FALSE)</f>
        <v>2.12E-2</v>
      </c>
      <c r="D50" s="7">
        <f t="shared" si="0"/>
        <v>42.4</v>
      </c>
      <c r="E50" s="7">
        <f>VLOOKUP(A50, 'GSLT50 Sept 2023 Data'!$A$1:$AH$73, 33, FALSE)</f>
        <v>28.59</v>
      </c>
      <c r="F50" s="8">
        <f>VLOOKUP(A50, 'GSLT50 Sept 2023 Data'!$A$1:$AH$73, 34, FALSE)</f>
        <v>2.1899999999999999E-2</v>
      </c>
      <c r="G50" s="7">
        <f t="shared" si="1"/>
        <v>43.8</v>
      </c>
      <c r="H50" s="7">
        <f t="shared" si="2"/>
        <v>70.05</v>
      </c>
      <c r="I50" s="7">
        <f t="shared" si="3"/>
        <v>72.39</v>
      </c>
      <c r="J50" s="7">
        <f t="shared" si="4"/>
        <v>2.3400000000000034</v>
      </c>
      <c r="K50" s="9">
        <f t="shared" si="5"/>
        <v>3.3404710920770929E-2</v>
      </c>
    </row>
    <row r="51" spans="1:11" x14ac:dyDescent="0.35">
      <c r="A51" t="s">
        <v>229</v>
      </c>
      <c r="B51" s="7">
        <f>VLOOKUP(A51, 'GSLT50 Sept 2022 Data'!$A$1:$AH$73, 33, FALSE)</f>
        <v>35.119999999999997</v>
      </c>
      <c r="C51" s="8">
        <f>VLOOKUP(A51, 'GSLT50 Sept 2022 Data'!$A$1:$AH$73, 34, FALSE)</f>
        <v>1.9599999999999999E-2</v>
      </c>
      <c r="D51" s="7">
        <f t="shared" si="0"/>
        <v>39.199999999999996</v>
      </c>
      <c r="E51" s="7">
        <f>VLOOKUP(A51, 'GSLT50 Sept 2023 Data'!$A$1:$AH$73, 33, FALSE)</f>
        <v>36.42</v>
      </c>
      <c r="F51" s="8">
        <f>VLOOKUP(A51, 'GSLT50 Sept 2023 Data'!$A$1:$AH$73, 34, FALSE)</f>
        <v>2.0299999999999999E-2</v>
      </c>
      <c r="G51" s="7">
        <f t="shared" si="1"/>
        <v>40.599999999999994</v>
      </c>
      <c r="H51" s="7">
        <f t="shared" si="2"/>
        <v>74.319999999999993</v>
      </c>
      <c r="I51" s="7">
        <f t="shared" si="3"/>
        <v>77.02</v>
      </c>
      <c r="J51" s="7">
        <f t="shared" si="4"/>
        <v>2.7000000000000028</v>
      </c>
      <c r="K51" s="9">
        <f t="shared" si="5"/>
        <v>3.6329386437029106E-2</v>
      </c>
    </row>
    <row r="52" spans="1:11" x14ac:dyDescent="0.35">
      <c r="A52" t="s">
        <v>230</v>
      </c>
      <c r="B52" s="7">
        <f>VLOOKUP(A52, 'GSLT50 Sept 2022 Data'!$A$1:$AH$73, 33, FALSE)</f>
        <v>39.29</v>
      </c>
      <c r="C52" s="8">
        <f>VLOOKUP(A52, 'GSLT50 Sept 2022 Data'!$A$1:$AH$73, 34, FALSE)</f>
        <v>1.7500000000000002E-2</v>
      </c>
      <c r="D52" s="7">
        <f t="shared" si="0"/>
        <v>35</v>
      </c>
      <c r="E52" s="7">
        <f>VLOOKUP(A52, 'GSLT50 Sept 2023 Data'!$A$1:$AH$73, 33, FALSE)</f>
        <v>40.51</v>
      </c>
      <c r="F52" s="8">
        <f>VLOOKUP(A52, 'GSLT50 Sept 2023 Data'!$A$1:$AH$73, 34, FALSE)</f>
        <v>1.7999999999999999E-2</v>
      </c>
      <c r="G52" s="7">
        <f t="shared" si="1"/>
        <v>36</v>
      </c>
      <c r="H52" s="7">
        <f t="shared" si="2"/>
        <v>74.289999999999992</v>
      </c>
      <c r="I52" s="7">
        <f t="shared" si="3"/>
        <v>76.509999999999991</v>
      </c>
      <c r="J52" s="7">
        <f t="shared" si="4"/>
        <v>2.2199999999999989</v>
      </c>
      <c r="K52" s="9">
        <f t="shared" si="5"/>
        <v>2.9882891371651624E-2</v>
      </c>
    </row>
    <row r="53" spans="1:11" x14ac:dyDescent="0.35">
      <c r="A53" t="s">
        <v>231</v>
      </c>
      <c r="B53" s="7">
        <f>VLOOKUP(A53, 'GSLT50 Sept 2022 Data'!$A$1:$AH$73, 33, FALSE)</f>
        <v>35.549999999999997</v>
      </c>
      <c r="C53" s="8">
        <f>VLOOKUP(A53, 'GSLT50 Sept 2022 Data'!$A$1:$AH$73, 34, FALSE)</f>
        <v>1.09E-2</v>
      </c>
      <c r="D53" s="7">
        <f t="shared" si="0"/>
        <v>21.8</v>
      </c>
      <c r="E53" s="7">
        <f>VLOOKUP(A53, 'GSLT50 Sept 2023 Data'!$A$1:$AH$73, 33, FALSE)</f>
        <v>36.65</v>
      </c>
      <c r="F53" s="8">
        <f>VLOOKUP(A53, 'GSLT50 Sept 2023 Data'!$A$1:$AH$73, 34, FALSE)</f>
        <v>1.12E-2</v>
      </c>
      <c r="G53" s="7">
        <f t="shared" ref="G53:G58" si="12">F53*$M$1</f>
        <v>22.4</v>
      </c>
      <c r="H53" s="7">
        <f t="shared" si="2"/>
        <v>57.349999999999994</v>
      </c>
      <c r="I53" s="7">
        <f t="shared" si="3"/>
        <v>59.05</v>
      </c>
      <c r="J53" s="7">
        <f t="shared" si="4"/>
        <v>1.7000000000000028</v>
      </c>
      <c r="K53" s="9">
        <f t="shared" si="5"/>
        <v>2.9642545771578082E-2</v>
      </c>
    </row>
    <row r="54" spans="1:11" x14ac:dyDescent="0.35">
      <c r="A54" t="s">
        <v>255</v>
      </c>
      <c r="B54" s="7">
        <f>VLOOKUP(A54, 'GSLT50 Sept 2022 Data'!$A$1:$AH$73, 33, FALSE)</f>
        <v>37.42</v>
      </c>
      <c r="C54" s="8">
        <f>VLOOKUP(A54, 'GSLT50 Sept 2022 Data'!$A$1:$AH$73, 34, FALSE)</f>
        <v>1.6500000000000001E-2</v>
      </c>
      <c r="D54" s="7">
        <f t="shared" si="0"/>
        <v>33</v>
      </c>
      <c r="E54" s="7">
        <f>VLOOKUP(A54, 'GSLT50 Sept 2023 Data'!$A$1:$AH$73, 33, FALSE)</f>
        <v>37.42</v>
      </c>
      <c r="F54" s="8">
        <f>VLOOKUP(A54, 'GSLT50 Sept 2023 Data'!$A$1:$AH$73, 34, FALSE)</f>
        <v>1.6500000000000001E-2</v>
      </c>
      <c r="G54" s="7">
        <f t="shared" si="12"/>
        <v>33</v>
      </c>
      <c r="H54" s="7">
        <f t="shared" si="2"/>
        <v>70.42</v>
      </c>
      <c r="I54" s="7">
        <f t="shared" si="3"/>
        <v>70.42</v>
      </c>
      <c r="J54" s="7">
        <f t="shared" si="4"/>
        <v>0</v>
      </c>
      <c r="K54" s="9">
        <f t="shared" si="5"/>
        <v>0</v>
      </c>
    </row>
    <row r="55" spans="1:11" x14ac:dyDescent="0.35">
      <c r="A55" t="s">
        <v>232</v>
      </c>
      <c r="B55" s="7">
        <f>VLOOKUP(A55, 'GSLT50 Sept 2022 Data'!$A$1:$AH$73, 33, FALSE)</f>
        <v>18.45</v>
      </c>
      <c r="C55" s="8">
        <f>VLOOKUP(A55, 'GSLT50 Sept 2022 Data'!$A$1:$AH$73, 34, FALSE)</f>
        <v>1.8800000000000001E-2</v>
      </c>
      <c r="D55" s="7">
        <f t="shared" si="0"/>
        <v>37.6</v>
      </c>
      <c r="E55" s="7">
        <f>VLOOKUP(A55, 'GSLT50 Sept 2023 Data'!$A$1:$AH$73, 33, FALSE)</f>
        <v>19.099999999999998</v>
      </c>
      <c r="F55" s="8">
        <f>VLOOKUP(A55, 'GSLT50 Sept 2023 Data'!$A$1:$AH$73, 34, FALSE)</f>
        <v>1.95E-2</v>
      </c>
      <c r="G55" s="7">
        <f t="shared" si="12"/>
        <v>39</v>
      </c>
      <c r="H55" s="7">
        <f t="shared" si="2"/>
        <v>56.05</v>
      </c>
      <c r="I55" s="7">
        <f t="shared" si="3"/>
        <v>58.099999999999994</v>
      </c>
      <c r="J55" s="7">
        <f t="shared" si="4"/>
        <v>2.0499999999999972</v>
      </c>
      <c r="K55" s="9">
        <f t="shared" si="5"/>
        <v>3.6574487065120377E-2</v>
      </c>
    </row>
    <row r="56" spans="1:11" x14ac:dyDescent="0.35">
      <c r="A56" t="s">
        <v>233</v>
      </c>
      <c r="B56" s="7">
        <f>VLOOKUP(A56, 'GSLT50 Sept 2022 Data'!$A$1:$AH$73, 33, FALSE)</f>
        <v>23.740000000000002</v>
      </c>
      <c r="C56" s="8">
        <f>VLOOKUP(A56, 'GSLT50 Sept 2022 Data'!$A$1:$AH$73, 34, FALSE)</f>
        <v>1.4E-2</v>
      </c>
      <c r="D56" s="7">
        <f t="shared" si="0"/>
        <v>28</v>
      </c>
      <c r="E56" s="7">
        <f>VLOOKUP(A56, 'GSLT50 Sept 2023 Data'!$A$1:$AH$73, 33, FALSE)</f>
        <v>24.58</v>
      </c>
      <c r="F56" s="8">
        <f>VLOOKUP(A56, 'GSLT50 Sept 2023 Data'!$A$1:$AH$73, 34, FALSE)</f>
        <v>1.4500000000000001E-2</v>
      </c>
      <c r="G56" s="7">
        <f t="shared" si="12"/>
        <v>29</v>
      </c>
      <c r="H56" s="7">
        <f t="shared" si="2"/>
        <v>51.74</v>
      </c>
      <c r="I56" s="7">
        <f t="shared" si="3"/>
        <v>53.58</v>
      </c>
      <c r="J56" s="7">
        <f t="shared" si="4"/>
        <v>1.8399999999999963</v>
      </c>
      <c r="K56" s="9">
        <f t="shared" si="5"/>
        <v>3.5562427522226443E-2</v>
      </c>
    </row>
    <row r="57" spans="1:11" x14ac:dyDescent="0.35">
      <c r="A57" t="s">
        <v>234</v>
      </c>
      <c r="B57" s="7">
        <f>VLOOKUP(A57, 'GSLT50 Sept 2022 Data'!$A$1:$AH$73, 33, FALSE)</f>
        <v>22.32</v>
      </c>
      <c r="C57" s="8">
        <f>VLOOKUP(A57, 'GSLT50 Sept 2022 Data'!$A$1:$AH$73, 34, FALSE)</f>
        <v>2.6800000000000001E-2</v>
      </c>
      <c r="D57" s="7">
        <f t="shared" si="0"/>
        <v>53.6</v>
      </c>
      <c r="E57" s="7">
        <f>VLOOKUP(A57, 'GSLT50 Sept 2023 Data'!$A$1:$AH$73, 33, FALSE)</f>
        <v>22.32</v>
      </c>
      <c r="F57" s="8">
        <f>VLOOKUP(A57, 'GSLT50 Sept 2023 Data'!$A$1:$AH$73, 34, FALSE)</f>
        <v>3.1899999999999998E-2</v>
      </c>
      <c r="G57" s="7">
        <f t="shared" si="12"/>
        <v>63.8</v>
      </c>
      <c r="H57" s="7">
        <f t="shared" si="2"/>
        <v>75.92</v>
      </c>
      <c r="I57" s="7">
        <f t="shared" si="3"/>
        <v>86.12</v>
      </c>
      <c r="J57" s="7">
        <f t="shared" si="4"/>
        <v>10.200000000000003</v>
      </c>
      <c r="K57" s="9">
        <f t="shared" si="5"/>
        <v>0.1343519494204426</v>
      </c>
    </row>
    <row r="58" spans="1:11" x14ac:dyDescent="0.35">
      <c r="A58" t="s">
        <v>256</v>
      </c>
      <c r="B58" s="7">
        <f>VLOOKUP(A58, 'GSLT50 Sept 2022 Data'!$A$1:$AH$73, 33, FALSE)</f>
        <v>31.36</v>
      </c>
      <c r="C58" s="8">
        <f>VLOOKUP(A58, 'GSLT50 Sept 2022 Data'!$A$1:$AH$73, 34, FALSE)</f>
        <v>8.8999999999999999E-3</v>
      </c>
      <c r="D58" s="7">
        <f t="shared" si="0"/>
        <v>17.8</v>
      </c>
      <c r="E58" s="7">
        <f>VLOOKUP(A58, 'GSLT50 Sept 2023 Data'!$A$1:$AH$73, 33, FALSE)</f>
        <v>31.36</v>
      </c>
      <c r="F58" s="8">
        <f>VLOOKUP(A58, 'GSLT50 Sept 2023 Data'!$A$1:$AH$73, 34, FALSE)</f>
        <v>8.8999999999999999E-3</v>
      </c>
      <c r="G58" s="7">
        <f t="shared" si="12"/>
        <v>17.8</v>
      </c>
      <c r="H58" s="7">
        <f t="shared" si="2"/>
        <v>49.16</v>
      </c>
      <c r="I58" s="7">
        <f t="shared" si="3"/>
        <v>49.16</v>
      </c>
      <c r="J58" s="7">
        <f t="shared" si="4"/>
        <v>0</v>
      </c>
      <c r="K58" s="9">
        <f t="shared" si="5"/>
        <v>0</v>
      </c>
    </row>
    <row r="59" spans="1:11" x14ac:dyDescent="0.35">
      <c r="A59" t="s">
        <v>235</v>
      </c>
      <c r="B59" s="7">
        <f>VLOOKUP(A59, 'GSLT50 Sept 2022 Data'!$A$1:$AH$73, 33, FALSE)</f>
        <v>34.01</v>
      </c>
      <c r="C59" s="8">
        <f>VLOOKUP(A59, 'GSLT50 Sept 2022 Data'!$A$1:$AH$73, 34, FALSE)</f>
        <v>1.67E-2</v>
      </c>
      <c r="D59" s="7">
        <f t="shared" si="0"/>
        <v>33.4</v>
      </c>
      <c r="E59" s="7">
        <f>VLOOKUP(A59, 'GSLT50 Sept 2023 Data'!$A$1:$AH$73, 33, FALSE)</f>
        <v>35.17</v>
      </c>
      <c r="F59" s="8">
        <f>VLOOKUP(A59, 'GSLT50 Sept 2023 Data'!$A$1:$AH$73, 34, FALSE)</f>
        <v>1.7299999999999999E-2</v>
      </c>
      <c r="G59" s="7">
        <f t="shared" si="1"/>
        <v>34.6</v>
      </c>
      <c r="H59" s="7">
        <f t="shared" si="2"/>
        <v>67.41</v>
      </c>
      <c r="I59" s="7">
        <f t="shared" si="3"/>
        <v>69.77000000000001</v>
      </c>
      <c r="J59" s="7">
        <f t="shared" si="4"/>
        <v>2.3600000000000136</v>
      </c>
      <c r="K59" s="9">
        <f t="shared" si="5"/>
        <v>3.5009642486278206E-2</v>
      </c>
    </row>
    <row r="60" spans="1:11" x14ac:dyDescent="0.35">
      <c r="A60" t="s">
        <v>236</v>
      </c>
      <c r="B60" s="7">
        <f>VLOOKUP(A60, 'GSLT50 Sept 2022 Data'!$A$1:$AH$73, 33, FALSE)</f>
        <v>32.29</v>
      </c>
      <c r="C60" s="8">
        <f>VLOOKUP(A60, 'GSLT50 Sept 2022 Data'!$A$1:$AH$73, 34, FALSE)</f>
        <v>1.1599999999999999E-2</v>
      </c>
      <c r="D60" s="7">
        <f t="shared" si="0"/>
        <v>23.2</v>
      </c>
      <c r="E60" s="7">
        <f>VLOOKUP(A60, 'GSLT50 Sept 2023 Data'!$A$1:$AH$73, 33, FALSE)</f>
        <v>33.44</v>
      </c>
      <c r="F60" s="8">
        <f>VLOOKUP(A60, 'GSLT50 Sept 2023 Data'!$A$1:$AH$73, 34, FALSE)</f>
        <v>1.6799999999999999E-2</v>
      </c>
      <c r="G60" s="7">
        <f t="shared" si="1"/>
        <v>33.6</v>
      </c>
      <c r="H60" s="7">
        <f t="shared" si="2"/>
        <v>55.489999999999995</v>
      </c>
      <c r="I60" s="7">
        <f t="shared" si="3"/>
        <v>67.039999999999992</v>
      </c>
      <c r="J60" s="7">
        <f t="shared" si="4"/>
        <v>11.549999999999997</v>
      </c>
      <c r="K60" s="9">
        <f t="shared" si="5"/>
        <v>0.20814561182194988</v>
      </c>
    </row>
    <row r="61" spans="1:11" x14ac:dyDescent="0.35">
      <c r="A61" t="s">
        <v>237</v>
      </c>
      <c r="B61" s="7">
        <f>VLOOKUP(A61, 'GSLT50 Sept 2022 Data'!$A$1:$AH$73, 33, FALSE)</f>
        <v>49.64</v>
      </c>
      <c r="C61" s="8">
        <f>VLOOKUP(A61, 'GSLT50 Sept 2022 Data'!$A$1:$AH$73, 34, FALSE)</f>
        <v>1.09E-2</v>
      </c>
      <c r="D61" s="7">
        <f t="shared" si="0"/>
        <v>21.8</v>
      </c>
      <c r="E61" s="7">
        <f>VLOOKUP(A61, 'GSLT50 Sept 2023 Data'!$A$1:$AH$73, 33, FALSE)</f>
        <v>51.480000000000004</v>
      </c>
      <c r="F61" s="8">
        <f>VLOOKUP(A61, 'GSLT50 Sept 2023 Data'!$A$1:$AH$73, 34, FALSE)</f>
        <v>1.1299999999999999E-2</v>
      </c>
      <c r="G61" s="7">
        <f t="shared" si="1"/>
        <v>22.599999999999998</v>
      </c>
      <c r="H61" s="7">
        <f t="shared" si="2"/>
        <v>71.44</v>
      </c>
      <c r="I61" s="7">
        <f t="shared" si="3"/>
        <v>74.08</v>
      </c>
      <c r="J61" s="7">
        <f t="shared" si="4"/>
        <v>2.6400000000000006</v>
      </c>
      <c r="K61" s="9">
        <f t="shared" si="5"/>
        <v>3.6954087346024643E-2</v>
      </c>
    </row>
    <row r="62" spans="1:11" x14ac:dyDescent="0.35">
      <c r="A62" t="s">
        <v>238</v>
      </c>
      <c r="B62" s="7">
        <f>VLOOKUP(A62, 'GSLT50 Sept 2022 Data'!$A$1:$AH$73, 33, FALSE)</f>
        <v>42.14</v>
      </c>
      <c r="C62" s="8">
        <f>VLOOKUP(A62, 'GSLT50 Sept 2022 Data'!$A$1:$AH$73, 34, FALSE)</f>
        <v>6.7000000000000002E-3</v>
      </c>
      <c r="D62" s="7">
        <f t="shared" si="0"/>
        <v>13.4</v>
      </c>
      <c r="E62" s="7">
        <f>VLOOKUP(A62, 'GSLT50 Sept 2023 Data'!$A$1:$AH$73, 33, FALSE)</f>
        <v>43.449999999999996</v>
      </c>
      <c r="F62" s="8">
        <f>VLOOKUP(A62, 'GSLT50 Sept 2023 Data'!$A$1:$AH$73, 34, FALSE)</f>
        <v>6.8999999999999999E-3</v>
      </c>
      <c r="G62" s="7">
        <f t="shared" si="1"/>
        <v>13.799999999999999</v>
      </c>
      <c r="H62" s="7">
        <f t="shared" si="2"/>
        <v>55.54</v>
      </c>
      <c r="I62" s="7">
        <f t="shared" si="3"/>
        <v>57.249999999999993</v>
      </c>
      <c r="J62" s="7">
        <f t="shared" si="4"/>
        <v>1.7099999999999937</v>
      </c>
      <c r="K62" s="9">
        <f t="shared" si="5"/>
        <v>3.0788620813827761E-2</v>
      </c>
    </row>
    <row r="63" spans="1:11" x14ac:dyDescent="0.35">
      <c r="A63" t="s">
        <v>239</v>
      </c>
      <c r="B63" s="7">
        <f>VLOOKUP(A63, 'GSLT50 Sept 2022 Data'!$A$1:$AH$73, 33, FALSE)</f>
        <v>29.490000000000002</v>
      </c>
      <c r="C63" s="8">
        <f>VLOOKUP(A63, 'GSLT50 Sept 2022 Data'!$A$1:$AH$73, 34, FALSE)</f>
        <v>1.9199999999999998E-2</v>
      </c>
      <c r="D63" s="7">
        <f t="shared" si="0"/>
        <v>38.4</v>
      </c>
      <c r="E63" s="7">
        <f>VLOOKUP(A63, 'GSLT50 Sept 2023 Data'!$A$1:$AH$73, 33, FALSE)</f>
        <v>30.49</v>
      </c>
      <c r="F63" s="8">
        <f>VLOOKUP(A63, 'GSLT50 Sept 2023 Data'!$A$1:$AH$73, 34, FALSE)</f>
        <v>1.9900000000000001E-2</v>
      </c>
      <c r="G63" s="7">
        <f t="shared" si="1"/>
        <v>39.800000000000004</v>
      </c>
      <c r="H63" s="7">
        <f t="shared" si="2"/>
        <v>67.89</v>
      </c>
      <c r="I63" s="7">
        <f t="shared" si="3"/>
        <v>70.290000000000006</v>
      </c>
      <c r="J63" s="7">
        <f t="shared" si="4"/>
        <v>2.4000000000000057</v>
      </c>
      <c r="K63" s="9">
        <f t="shared" si="5"/>
        <v>3.5351303579319572E-2</v>
      </c>
    </row>
    <row r="64" spans="1:11" x14ac:dyDescent="0.35">
      <c r="A64" t="s">
        <v>240</v>
      </c>
      <c r="B64" s="7">
        <f>VLOOKUP(A64, 'GSLT50 Sept 2022 Data'!$A$1:$AH$73, 33, FALSE)</f>
        <v>28.3</v>
      </c>
      <c r="C64" s="8">
        <f>VLOOKUP(A64, 'GSLT50 Sept 2022 Data'!$A$1:$AH$73, 34, FALSE)</f>
        <v>1.9800000000000002E-2</v>
      </c>
      <c r="D64" s="7">
        <f t="shared" si="0"/>
        <v>39.6</v>
      </c>
      <c r="E64" s="7">
        <f>VLOOKUP(A64, 'GSLT50 Sept 2023 Data'!$A$1:$AH$73, 33, FALSE)</f>
        <v>29.18</v>
      </c>
      <c r="F64" s="8">
        <f>VLOOKUP(A64, 'GSLT50 Sept 2023 Data'!$A$1:$AH$73, 34, FALSE)</f>
        <v>2.0400000000000001E-2</v>
      </c>
      <c r="G64" s="7">
        <f t="shared" si="1"/>
        <v>40.800000000000004</v>
      </c>
      <c r="H64" s="7">
        <f t="shared" si="2"/>
        <v>67.900000000000006</v>
      </c>
      <c r="I64" s="7">
        <f t="shared" si="3"/>
        <v>69.98</v>
      </c>
      <c r="J64" s="7">
        <f t="shared" si="4"/>
        <v>2.0799999999999983</v>
      </c>
      <c r="K64" s="9">
        <f t="shared" si="5"/>
        <v>3.0633284241531635E-2</v>
      </c>
    </row>
    <row r="65" spans="1:11" x14ac:dyDescent="0.35">
      <c r="A65" t="s">
        <v>241</v>
      </c>
      <c r="B65" s="7">
        <f>VLOOKUP(A65, 'GSLT50 Sept 2022 Data'!$A$1:$AH$73, 33, FALSE)</f>
        <v>39.26</v>
      </c>
      <c r="C65" s="8">
        <f>VLOOKUP(A65, 'GSLT50 Sept 2022 Data'!$A$1:$AH$73, 34, FALSE)</f>
        <v>3.6310000000000002E-2</v>
      </c>
      <c r="D65" s="7">
        <f t="shared" ref="D65:D70" si="13">C65*$M$1</f>
        <v>72.62</v>
      </c>
      <c r="E65" s="7">
        <f>VLOOKUP(A65, 'GSLT50 Sept 2023 Data'!$A$1:$AH$73, 33, FALSE)</f>
        <v>41.78</v>
      </c>
      <c r="F65" s="8">
        <f>VLOOKUP(A65, 'GSLT50 Sept 2023 Data'!$A$1:$AH$73, 34, FALSE)</f>
        <v>3.8640000000000001E-2</v>
      </c>
      <c r="G65" s="7">
        <f t="shared" ref="G65:G70" si="14">F65*$M$1</f>
        <v>77.28</v>
      </c>
      <c r="H65" s="7">
        <f t="shared" ref="H65:H70" si="15">B65+D65</f>
        <v>111.88</v>
      </c>
      <c r="I65" s="7">
        <f t="shared" ref="I65:I70" si="16">E65+G65</f>
        <v>119.06</v>
      </c>
      <c r="J65" s="7">
        <f t="shared" ref="J65:J70" si="17">I65-H65</f>
        <v>7.1800000000000068</v>
      </c>
      <c r="K65" s="9">
        <f t="shared" ref="K65:K70" si="18">J65/H65</f>
        <v>6.4175902752949654E-2</v>
      </c>
    </row>
    <row r="66" spans="1:11" x14ac:dyDescent="0.35">
      <c r="A66" t="s">
        <v>242</v>
      </c>
      <c r="B66" s="7">
        <f>VLOOKUP(A66, 'GSLT50 Sept 2022 Data'!$A$1:$AH$73, 33, FALSE)</f>
        <v>16.64</v>
      </c>
      <c r="C66" s="8">
        <f>VLOOKUP(A66, 'GSLT50 Sept 2022 Data'!$A$1:$AH$73, 34, FALSE)</f>
        <v>1.67E-2</v>
      </c>
      <c r="D66" s="7">
        <f t="shared" si="13"/>
        <v>33.4</v>
      </c>
      <c r="E66" s="7">
        <f>VLOOKUP(A66, 'GSLT50 Sept 2023 Data'!$A$1:$AH$73, 33, FALSE)</f>
        <v>17.259999999999998</v>
      </c>
      <c r="F66" s="8">
        <f>VLOOKUP(A66, 'GSLT50 Sept 2023 Data'!$A$1:$AH$73, 34, FALSE)</f>
        <v>1.7299999999999999E-2</v>
      </c>
      <c r="G66" s="7">
        <f t="shared" si="14"/>
        <v>34.6</v>
      </c>
      <c r="H66" s="7">
        <f t="shared" si="15"/>
        <v>50.04</v>
      </c>
      <c r="I66" s="7">
        <f t="shared" si="16"/>
        <v>51.86</v>
      </c>
      <c r="J66" s="7">
        <f t="shared" si="17"/>
        <v>1.8200000000000003</v>
      </c>
      <c r="K66" s="9">
        <f t="shared" si="18"/>
        <v>3.6370903277378103E-2</v>
      </c>
    </row>
    <row r="67" spans="1:11" x14ac:dyDescent="0.35">
      <c r="A67" t="s">
        <v>278</v>
      </c>
      <c r="B67" s="7">
        <f>VLOOKUP(A67, 'GSLT50 Sept 2022 Data'!$A$1:$AH$73, 33, FALSE)</f>
        <v>33.71</v>
      </c>
      <c r="C67" s="8">
        <f>VLOOKUP(A67, 'GSLT50 Sept 2022 Data'!$A$1:$AH$73, 34, FALSE)</f>
        <v>1.83E-2</v>
      </c>
      <c r="D67" s="7">
        <f t="shared" si="13"/>
        <v>36.6</v>
      </c>
      <c r="E67" s="7">
        <f>VLOOKUP(A67, 'GSLT50 Sept 2023 Data'!$A$1:$AH$73, 33, FALSE)</f>
        <v>33.71</v>
      </c>
      <c r="F67" s="8">
        <f>VLOOKUP(A67, 'GSLT50 Sept 2023 Data'!$A$1:$AH$73, 34, FALSE)</f>
        <v>1.9199999999999998E-2</v>
      </c>
      <c r="G67" s="7">
        <f t="shared" si="14"/>
        <v>38.4</v>
      </c>
      <c r="H67" s="7">
        <f t="shared" si="15"/>
        <v>70.31</v>
      </c>
      <c r="I67" s="7">
        <f t="shared" si="16"/>
        <v>72.11</v>
      </c>
      <c r="J67" s="7">
        <f t="shared" si="17"/>
        <v>1.7999999999999972</v>
      </c>
      <c r="K67" s="9">
        <f t="shared" si="18"/>
        <v>2.560091025458679E-2</v>
      </c>
    </row>
    <row r="68" spans="1:11" x14ac:dyDescent="0.35">
      <c r="A68" t="s">
        <v>243</v>
      </c>
      <c r="B68" s="7">
        <f>VLOOKUP(A68, 'GSLT50 Sept 2022 Data'!$A$1:$AH$73, 33, FALSE)</f>
        <v>33.99</v>
      </c>
      <c r="C68" s="8">
        <f>VLOOKUP(A68, 'GSLT50 Sept 2022 Data'!$A$1:$AH$73, 34, FALSE)</f>
        <v>0.01</v>
      </c>
      <c r="D68" s="7">
        <f t="shared" si="13"/>
        <v>20</v>
      </c>
      <c r="E68" s="7">
        <f>VLOOKUP(A68, 'GSLT50 Sept 2023 Data'!$A$1:$AH$73, 33, FALSE)</f>
        <v>35.25</v>
      </c>
      <c r="F68" s="8">
        <f>VLOOKUP(A68, 'GSLT50 Sept 2023 Data'!$A$1:$AH$73, 34, FALSE)</f>
        <v>1.04E-2</v>
      </c>
      <c r="G68" s="7">
        <f t="shared" si="14"/>
        <v>20.8</v>
      </c>
      <c r="H68" s="7">
        <f t="shared" si="15"/>
        <v>53.99</v>
      </c>
      <c r="I68" s="7">
        <f t="shared" si="16"/>
        <v>56.05</v>
      </c>
      <c r="J68" s="7">
        <f t="shared" si="17"/>
        <v>2.0599999999999952</v>
      </c>
      <c r="K68" s="9">
        <f t="shared" si="18"/>
        <v>3.815521392850519E-2</v>
      </c>
    </row>
    <row r="69" spans="1:11" x14ac:dyDescent="0.35">
      <c r="A69" t="s">
        <v>244</v>
      </c>
      <c r="B69" s="7">
        <f>VLOOKUP(A69, 'GSLT50 Sept 2022 Data'!$A$1:$AH$73, 33, FALSE)</f>
        <v>49.93</v>
      </c>
      <c r="C69" s="8">
        <f>VLOOKUP(A69, 'GSLT50 Sept 2022 Data'!$A$1:$AH$73, 34, FALSE)</f>
        <v>2.0500000000000001E-2</v>
      </c>
      <c r="D69" s="7">
        <f t="shared" si="13"/>
        <v>41</v>
      </c>
      <c r="E69" s="7">
        <f>VLOOKUP(A69, 'GSLT50 Sept 2023 Data'!$A$1:$AH$73, 33, FALSE)</f>
        <v>51.629999999999995</v>
      </c>
      <c r="F69" s="8">
        <f>VLOOKUP(A69, 'GSLT50 Sept 2023 Data'!$A$1:$AH$73, 34, FALSE)</f>
        <v>2.12E-2</v>
      </c>
      <c r="G69" s="7">
        <f t="shared" si="14"/>
        <v>42.4</v>
      </c>
      <c r="H69" s="7">
        <f t="shared" si="15"/>
        <v>90.93</v>
      </c>
      <c r="I69" s="7">
        <f t="shared" si="16"/>
        <v>94.03</v>
      </c>
      <c r="J69" s="7">
        <f t="shared" si="17"/>
        <v>3.0999999999999943</v>
      </c>
      <c r="K69" s="9">
        <f t="shared" si="18"/>
        <v>3.4092158803475138E-2</v>
      </c>
    </row>
    <row r="70" spans="1:11" x14ac:dyDescent="0.35">
      <c r="A70" t="s">
        <v>245</v>
      </c>
      <c r="B70" s="7">
        <f>VLOOKUP(A70, 'GSLT50 Sept 2022 Data'!$A$1:$AH$73, 33, FALSE)</f>
        <v>29.4</v>
      </c>
      <c r="C70" s="8">
        <f>VLOOKUP(A70, 'GSLT50 Sept 2022 Data'!$A$1:$AH$73, 34, FALSE)</f>
        <v>1.3100000000000001E-2</v>
      </c>
      <c r="D70" s="7">
        <f t="shared" si="13"/>
        <v>26.200000000000003</v>
      </c>
      <c r="E70" s="7">
        <f>VLOOKUP(A70, 'GSLT50 Sept 2023 Data'!$A$1:$AH$73, 33, FALSE)</f>
        <v>30.4</v>
      </c>
      <c r="F70" s="8">
        <f>VLOOKUP(A70, 'GSLT50 Sept 2023 Data'!$A$1:$AH$73, 34, FALSE)</f>
        <v>1.35E-2</v>
      </c>
      <c r="G70" s="7">
        <f t="shared" si="14"/>
        <v>27</v>
      </c>
      <c r="H70" s="7">
        <f t="shared" si="15"/>
        <v>55.6</v>
      </c>
      <c r="I70" s="7">
        <f t="shared" si="16"/>
        <v>57.4</v>
      </c>
      <c r="J70" s="7">
        <f t="shared" si="17"/>
        <v>1.7999999999999972</v>
      </c>
      <c r="K70" s="9">
        <f t="shared" si="18"/>
        <v>3.2374100719424412E-2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D4CE-CC77-476D-80A8-937E0790F22A}">
  <sheetPr codeName="Sheet7"/>
  <dimension ref="A1:F76"/>
  <sheetViews>
    <sheetView tabSelected="1" view="pageBreakPreview" topLeftCell="C1" zoomScale="60" zoomScaleNormal="100" workbookViewId="0">
      <selection activeCell="L26" sqref="L26:L27"/>
    </sheetView>
  </sheetViews>
  <sheetFormatPr defaultColWidth="8.81640625" defaultRowHeight="14.5" x14ac:dyDescent="0.35"/>
  <cols>
    <col min="1" max="1" width="33.1796875" style="3" hidden="1" customWidth="1"/>
    <col min="2" max="2" width="76.7265625" style="3" hidden="1" customWidth="1"/>
    <col min="3" max="3" width="71.1796875" style="3" bestFit="1" customWidth="1"/>
    <col min="4" max="4" width="21.26953125" style="13" customWidth="1"/>
    <col min="5" max="5" width="23" style="13" customWidth="1"/>
    <col min="6" max="6" width="19.1796875" style="3" customWidth="1"/>
    <col min="7" max="16384" width="8.81640625" style="3"/>
  </cols>
  <sheetData>
    <row r="1" spans="1:6" ht="35.5" customHeight="1" x14ac:dyDescent="0.35">
      <c r="A1" s="62" t="s">
        <v>105</v>
      </c>
      <c r="B1" s="70"/>
      <c r="C1" s="62" t="s">
        <v>259</v>
      </c>
      <c r="D1" s="64" t="s">
        <v>270</v>
      </c>
      <c r="E1" s="65"/>
      <c r="F1" s="66" t="s">
        <v>106</v>
      </c>
    </row>
    <row r="2" spans="1:6" x14ac:dyDescent="0.35">
      <c r="A2" s="63"/>
      <c r="B2" s="71"/>
      <c r="C2" s="63"/>
      <c r="D2" s="11" t="s">
        <v>100</v>
      </c>
      <c r="E2" s="11" t="s">
        <v>104</v>
      </c>
      <c r="F2" s="67"/>
    </row>
    <row r="3" spans="1:6" x14ac:dyDescent="0.35">
      <c r="A3" s="12" t="s">
        <v>120</v>
      </c>
      <c r="B3" t="s">
        <v>186</v>
      </c>
      <c r="C3" s="33" t="s">
        <v>30</v>
      </c>
      <c r="D3" s="34">
        <f>VLOOKUP(A3, 'RES Analysis'!A:K,11, FALSE)</f>
        <v>3.392444101773319E-2</v>
      </c>
      <c r="E3" s="34">
        <f>VLOOKUP(B3, 'GSLT50 Analysis'!A:K, 11, FALSE)</f>
        <v>3.3390813607148497E-2</v>
      </c>
      <c r="F3" s="35">
        <f>AVERAGE(D3:E3)</f>
        <v>3.3657627312440846E-2</v>
      </c>
    </row>
    <row r="4" spans="1:6" x14ac:dyDescent="0.35">
      <c r="A4" s="12" t="s">
        <v>121</v>
      </c>
      <c r="B4" t="s">
        <v>187</v>
      </c>
      <c r="C4" s="33" t="s">
        <v>32</v>
      </c>
      <c r="D4" s="34">
        <f>VLOOKUP(A4, 'RES Analysis'!A:K,11, FALSE)</f>
        <v>3.4003091190108012E-2</v>
      </c>
      <c r="E4" s="34">
        <f>VLOOKUP(B4, 'GSLT50 Analysis'!A:K, 11, FALSE)</f>
        <v>3.4784917684546002E-2</v>
      </c>
      <c r="F4" s="35">
        <f t="shared" ref="F4:F64" si="0">AVERAGE(D4:E4)</f>
        <v>3.4394004437327007E-2</v>
      </c>
    </row>
    <row r="5" spans="1:6" x14ac:dyDescent="0.35">
      <c r="A5" s="12" t="s">
        <v>122</v>
      </c>
      <c r="B5" t="s">
        <v>188</v>
      </c>
      <c r="C5" s="33" t="s">
        <v>33</v>
      </c>
      <c r="D5" s="34">
        <f>VLOOKUP(A5, 'RES Analysis'!A:K,11, FALSE)</f>
        <v>3.3985251683231764E-2</v>
      </c>
      <c r="E5" s="34">
        <f>VLOOKUP(B5, 'GSLT50 Analysis'!A:K, 11, FALSE)</f>
        <v>3.3547318285359083E-2</v>
      </c>
      <c r="F5" s="35">
        <f t="shared" si="0"/>
        <v>3.3766284984295424E-2</v>
      </c>
    </row>
    <row r="6" spans="1:6" x14ac:dyDescent="0.35">
      <c r="A6" s="12" t="s">
        <v>123</v>
      </c>
      <c r="B6" t="s">
        <v>189</v>
      </c>
      <c r="C6" s="33" t="s">
        <v>34</v>
      </c>
      <c r="D6" s="34">
        <f>VLOOKUP(A6, 'RES Analysis'!A:K,11, FALSE)</f>
        <v>3.4035087719298203E-2</v>
      </c>
      <c r="E6" s="34">
        <f>VLOOKUP(B6, 'GSLT50 Analysis'!A:K, 11, FALSE)</f>
        <v>3.4094234708808867E-2</v>
      </c>
      <c r="F6" s="35">
        <f t="shared" si="0"/>
        <v>3.4064661214053535E-2</v>
      </c>
    </row>
    <row r="7" spans="1:6" x14ac:dyDescent="0.35">
      <c r="A7" s="12" t="s">
        <v>124</v>
      </c>
      <c r="B7" t="s">
        <v>190</v>
      </c>
      <c r="C7" s="33" t="s">
        <v>35</v>
      </c>
      <c r="D7" s="34">
        <f>VLOOKUP(A7, 'RES Analysis'!A:K,11, FALSE)</f>
        <v>3.3847184986595107E-2</v>
      </c>
      <c r="E7" s="34">
        <f>VLOOKUP(B7, 'GSLT50 Analysis'!A:K, 11, FALSE)</f>
        <v>3.46277863451563E-2</v>
      </c>
      <c r="F7" s="35">
        <f t="shared" si="0"/>
        <v>3.42374856658757E-2</v>
      </c>
    </row>
    <row r="8" spans="1:6" x14ac:dyDescent="0.35">
      <c r="A8" s="12" t="s">
        <v>125</v>
      </c>
      <c r="B8" t="s">
        <v>257</v>
      </c>
      <c r="C8" s="36" t="s">
        <v>97</v>
      </c>
      <c r="D8" s="34">
        <f>VLOOKUP(A8, 'RES Analysis'!A:K,11, FALSE)</f>
        <v>3.9150075288606263E-2</v>
      </c>
      <c r="E8" s="34">
        <f>VLOOKUP(B8, 'GSLT50 Analysis'!A:K, 11, FALSE)</f>
        <v>3.1453256965343117E-2</v>
      </c>
      <c r="F8" s="35">
        <f t="shared" si="0"/>
        <v>3.530166612697469E-2</v>
      </c>
    </row>
    <row r="9" spans="1:6" x14ac:dyDescent="0.35">
      <c r="A9" s="12" t="s">
        <v>126</v>
      </c>
      <c r="B9" t="s">
        <v>191</v>
      </c>
      <c r="C9" s="33" t="s">
        <v>36</v>
      </c>
      <c r="D9" s="34">
        <f>VLOOKUP(A9, 'RES Analysis'!A:K,11, FALSE)</f>
        <v>3.3904987187068775E-2</v>
      </c>
      <c r="E9" s="34">
        <f>VLOOKUP(B9, 'GSLT50 Analysis'!A:K, 11, FALSE)</f>
        <v>3.4683326152520608E-2</v>
      </c>
      <c r="F9" s="35">
        <f t="shared" si="0"/>
        <v>3.4294156669794691E-2</v>
      </c>
    </row>
    <row r="10" spans="1:6" x14ac:dyDescent="0.35">
      <c r="A10" s="12" t="s">
        <v>127</v>
      </c>
      <c r="B10" t="s">
        <v>192</v>
      </c>
      <c r="C10" s="33" t="s">
        <v>37</v>
      </c>
      <c r="D10" s="34">
        <f>VLOOKUP(A10, 'RES Analysis'!A:K,11, FALSE)</f>
        <v>7.6653013458162597E-2</v>
      </c>
      <c r="E10" s="34">
        <f>VLOOKUP(B10, 'GSLT50 Analysis'!A:K, 11, FALSE)</f>
        <v>4.9180327868852382E-2</v>
      </c>
      <c r="F10" s="35">
        <f t="shared" si="0"/>
        <v>6.2916670663507493E-2</v>
      </c>
    </row>
    <row r="11" spans="1:6" x14ac:dyDescent="0.35">
      <c r="A11" s="12" t="s">
        <v>271</v>
      </c>
      <c r="B11" t="s">
        <v>275</v>
      </c>
      <c r="C11" s="33" t="s">
        <v>38</v>
      </c>
      <c r="D11" s="34">
        <f>VLOOKUP(A11, 'RES Analysis'!A:K,11, FALSE)</f>
        <v>3.412356321839078E-2</v>
      </c>
      <c r="E11" s="34">
        <f>VLOOKUP(B11, 'GSLT50 Analysis'!A:K, 11, FALSE)</f>
        <v>3.4256559766763894E-2</v>
      </c>
      <c r="F11" s="35">
        <f t="shared" si="0"/>
        <v>3.4190061492577334E-2</v>
      </c>
    </row>
    <row r="12" spans="1:6" x14ac:dyDescent="0.35">
      <c r="A12" s="12" t="s">
        <v>128</v>
      </c>
      <c r="B12" t="s">
        <v>193</v>
      </c>
      <c r="C12" s="33" t="s">
        <v>39</v>
      </c>
      <c r="D12" s="34">
        <f>VLOOKUP(A12, 'RES Analysis'!A:K,11, FALSE)</f>
        <v>3.5370879120879037E-2</v>
      </c>
      <c r="E12" s="34">
        <f>VLOOKUP(B12, 'GSLT50 Analysis'!A:K, 11, FALSE)</f>
        <v>3.5079051383399132E-2</v>
      </c>
      <c r="F12" s="35">
        <f t="shared" si="0"/>
        <v>3.5224965252139084E-2</v>
      </c>
    </row>
    <row r="13" spans="1:6" x14ac:dyDescent="0.35">
      <c r="A13" s="12" t="s">
        <v>129</v>
      </c>
      <c r="B13" t="s">
        <v>194</v>
      </c>
      <c r="C13" s="33" t="s">
        <v>40</v>
      </c>
      <c r="D13" s="34">
        <f>VLOOKUP(A13, 'RES Analysis'!A:K,11, FALSE)</f>
        <v>3.2619521912350471E-2</v>
      </c>
      <c r="E13" s="34">
        <f>VLOOKUP(B13, 'GSLT50 Analysis'!A:K, 11, FALSE)</f>
        <v>3.2642953624493536E-2</v>
      </c>
      <c r="F13" s="35">
        <f t="shared" si="0"/>
        <v>3.2631237768422E-2</v>
      </c>
    </row>
    <row r="14" spans="1:6" x14ac:dyDescent="0.35">
      <c r="A14" s="12" t="s">
        <v>130</v>
      </c>
      <c r="B14" t="s">
        <v>195</v>
      </c>
      <c r="C14" s="33" t="s">
        <v>41</v>
      </c>
      <c r="D14" s="34">
        <f>VLOOKUP(A14, 'RES Analysis'!A:K,11, FALSE)</f>
        <v>3.3941722702529695E-2</v>
      </c>
      <c r="E14" s="34">
        <f>VLOOKUP(B14, 'GSLT50 Analysis'!A:K, 11, FALSE)</f>
        <v>3.4086006040557892E-2</v>
      </c>
      <c r="F14" s="35">
        <f t="shared" si="0"/>
        <v>3.4013864371543794E-2</v>
      </c>
    </row>
    <row r="15" spans="1:6" x14ac:dyDescent="0.35">
      <c r="A15" s="12" t="s">
        <v>131</v>
      </c>
      <c r="B15" t="s">
        <v>196</v>
      </c>
      <c r="C15" s="33" t="s">
        <v>42</v>
      </c>
      <c r="D15" s="34">
        <f>VLOOKUP(A15, 'RES Analysis'!A:K,11, FALSE)</f>
        <v>5.5545269394556562E-2</v>
      </c>
      <c r="E15" s="34">
        <f>VLOOKUP(B15, 'GSLT50 Analysis'!A:K, 11, FALSE)</f>
        <v>3.2264957264957379E-2</v>
      </c>
      <c r="F15" s="35">
        <f t="shared" si="0"/>
        <v>4.3905113329756967E-2</v>
      </c>
    </row>
    <row r="16" spans="1:6" x14ac:dyDescent="0.35">
      <c r="A16" s="12" t="s">
        <v>132</v>
      </c>
      <c r="B16" t="s">
        <v>197</v>
      </c>
      <c r="C16" s="36" t="s">
        <v>43</v>
      </c>
      <c r="D16" s="34">
        <f>VLOOKUP(A16, 'RES Analysis'!A:K,11, FALSE)</f>
        <v>-4.9412393162393015E-2</v>
      </c>
      <c r="E16" s="34">
        <f>VLOOKUP(B16, 'GSLT50 Analysis'!A:K, 11, FALSE)</f>
        <v>-4.8543689320388439E-2</v>
      </c>
      <c r="F16" s="35">
        <f t="shared" si="0"/>
        <v>-4.8978041241390727E-2</v>
      </c>
    </row>
    <row r="17" spans="1:6" x14ac:dyDescent="0.35">
      <c r="A17" s="12" t="s">
        <v>133</v>
      </c>
      <c r="B17" t="s">
        <v>198</v>
      </c>
      <c r="C17" s="33" t="s">
        <v>44</v>
      </c>
      <c r="D17" s="34">
        <f>VLOOKUP(A17, 'RES Analysis'!A:K,11, FALSE)</f>
        <v>3.6894273127753598E-2</v>
      </c>
      <c r="E17" s="34">
        <f>VLOOKUP(B17, 'GSLT50 Analysis'!A:K, 11, FALSE)</f>
        <v>3.5368702035368536E-2</v>
      </c>
      <c r="F17" s="35">
        <f t="shared" si="0"/>
        <v>3.6131487581561067E-2</v>
      </c>
    </row>
    <row r="18" spans="1:6" x14ac:dyDescent="0.35">
      <c r="A18" s="12" t="s">
        <v>137</v>
      </c>
      <c r="B18" t="s">
        <v>202</v>
      </c>
      <c r="C18" s="33" t="s">
        <v>112</v>
      </c>
      <c r="D18" s="34">
        <f>VLOOKUP(A18, 'RES Analysis'!A:K,11, FALSE)</f>
        <v>3.4142907426962299E-2</v>
      </c>
      <c r="E18" s="34">
        <f>VLOOKUP(B18, 'GSLT50 Analysis'!A:K, 11, FALSE)</f>
        <v>3.3026529507309124E-2</v>
      </c>
      <c r="F18" s="35">
        <f t="shared" si="0"/>
        <v>3.3584718467135712E-2</v>
      </c>
    </row>
    <row r="19" spans="1:6" x14ac:dyDescent="0.35">
      <c r="A19" s="12" t="s">
        <v>252</v>
      </c>
      <c r="B19" t="s">
        <v>254</v>
      </c>
      <c r="C19" s="33" t="s">
        <v>118</v>
      </c>
      <c r="D19" s="34">
        <f>VLOOKUP(A19, 'RES Analysis'!A:K,11, FALSE)</f>
        <v>3.4121520502843262E-2</v>
      </c>
      <c r="E19" s="34">
        <f>VLOOKUP(B19, 'GSLT50 Analysis'!A:K, 11, FALSE)</f>
        <v>3.3725602755453415E-2</v>
      </c>
      <c r="F19" s="35">
        <f t="shared" si="0"/>
        <v>3.3923561629148336E-2</v>
      </c>
    </row>
    <row r="20" spans="1:6" x14ac:dyDescent="0.35">
      <c r="A20" s="12" t="s">
        <v>272</v>
      </c>
      <c r="B20" t="s">
        <v>276</v>
      </c>
      <c r="C20" s="33" t="s">
        <v>47</v>
      </c>
      <c r="D20" s="34">
        <f>VLOOKUP(A20, 'RES Analysis'!A:K,11, FALSE)</f>
        <v>3.5594358629953068E-2</v>
      </c>
      <c r="E20" s="34">
        <f>VLOOKUP(B20, 'GSLT50 Analysis'!A:K, 11, FALSE)</f>
        <v>3.5230891719744993E-2</v>
      </c>
      <c r="F20" s="35">
        <f t="shared" si="0"/>
        <v>3.5412625174849027E-2</v>
      </c>
    </row>
    <row r="21" spans="1:6" x14ac:dyDescent="0.35">
      <c r="A21" s="12" t="s">
        <v>139</v>
      </c>
      <c r="B21" t="s">
        <v>203</v>
      </c>
      <c r="C21" s="33" t="s">
        <v>48</v>
      </c>
      <c r="D21" s="34">
        <f>VLOOKUP(A21, 'RES Analysis'!A:K,11, FALSE)</f>
        <v>3.1669150521609457E-2</v>
      </c>
      <c r="E21" s="34">
        <f>VLOOKUP(B21, 'GSLT50 Analysis'!A:K, 11, FALSE)</f>
        <v>3.6750135110790831E-2</v>
      </c>
      <c r="F21" s="35">
        <f t="shared" si="0"/>
        <v>3.4209642816200148E-2</v>
      </c>
    </row>
    <row r="22" spans="1:6" x14ac:dyDescent="0.35">
      <c r="A22" s="12" t="s">
        <v>140</v>
      </c>
      <c r="B22" t="s">
        <v>204</v>
      </c>
      <c r="C22" s="33" t="s">
        <v>49</v>
      </c>
      <c r="D22" s="34">
        <f>VLOOKUP(A22, 'RES Analysis'!A:K,11, FALSE)</f>
        <v>3.6933797909407623E-2</v>
      </c>
      <c r="E22" s="34">
        <f>VLOOKUP(B22, 'GSLT50 Analysis'!A:K, 11, FALSE)</f>
        <v>3.8281376191245435E-2</v>
      </c>
      <c r="F22" s="35">
        <f t="shared" si="0"/>
        <v>3.7607587050326532E-2</v>
      </c>
    </row>
    <row r="23" spans="1:6" x14ac:dyDescent="0.35">
      <c r="A23" s="12" t="s">
        <v>134</v>
      </c>
      <c r="B23" t="s">
        <v>199</v>
      </c>
      <c r="C23" s="33" t="s">
        <v>45</v>
      </c>
      <c r="D23" s="34">
        <f>VLOOKUP(A23, 'RES Analysis'!A:K,11, FALSE)</f>
        <v>3.5571687840290266E-2</v>
      </c>
      <c r="E23" s="34">
        <f>VLOOKUP(B23, 'GSLT50 Analysis'!A:K, 11, FALSE)</f>
        <v>3.4344059405940354E-2</v>
      </c>
      <c r="F23" s="35">
        <f t="shared" si="0"/>
        <v>3.495787362311531E-2</v>
      </c>
    </row>
    <row r="24" spans="1:6" x14ac:dyDescent="0.35">
      <c r="A24" s="12" t="s">
        <v>135</v>
      </c>
      <c r="B24" t="s">
        <v>200</v>
      </c>
      <c r="C24" s="33" t="s">
        <v>46</v>
      </c>
      <c r="D24" s="34">
        <f>VLOOKUP(A24, 'RES Analysis'!A:K,11, FALSE)</f>
        <v>0</v>
      </c>
      <c r="E24" s="34">
        <f>VLOOKUP(B24, 'GSLT50 Analysis'!A:K, 11, FALSE)</f>
        <v>0</v>
      </c>
      <c r="F24" s="35">
        <f t="shared" si="0"/>
        <v>0</v>
      </c>
    </row>
    <row r="25" spans="1:6" x14ac:dyDescent="0.35">
      <c r="A25" s="12" t="s">
        <v>136</v>
      </c>
      <c r="B25" t="s">
        <v>201</v>
      </c>
      <c r="C25" s="33" t="s">
        <v>113</v>
      </c>
      <c r="D25" s="34">
        <f>VLOOKUP(A25, 'RES Analysis'!A:K,11, FALSE)</f>
        <v>3.4017430418892346E-2</v>
      </c>
      <c r="E25" s="34">
        <f>VLOOKUP(B25, 'GSLT50 Analysis'!A:K, 11, FALSE)</f>
        <v>3.3761782347900456E-2</v>
      </c>
      <c r="F25" s="35">
        <f t="shared" si="0"/>
        <v>3.3889606383396401E-2</v>
      </c>
    </row>
    <row r="26" spans="1:6" x14ac:dyDescent="0.35">
      <c r="A26" s="12" t="s">
        <v>251</v>
      </c>
      <c r="B26" t="s">
        <v>253</v>
      </c>
      <c r="C26" s="33" t="s">
        <v>119</v>
      </c>
      <c r="D26" s="34">
        <f>VLOOKUP(A26, 'RES Analysis'!A:K,11, FALSE)</f>
        <v>3.3878157503714729E-2</v>
      </c>
      <c r="E26" s="34">
        <f>VLOOKUP(B26, 'GSLT50 Analysis'!A:K, 11, FALSE)</f>
        <v>3.3455882352941183E-2</v>
      </c>
      <c r="F26" s="35">
        <f t="shared" si="0"/>
        <v>3.3667019928327956E-2</v>
      </c>
    </row>
    <row r="27" spans="1:6" x14ac:dyDescent="0.35">
      <c r="A27" s="12" t="s">
        <v>141</v>
      </c>
      <c r="B27" t="s">
        <v>205</v>
      </c>
      <c r="C27" s="33" t="s">
        <v>50</v>
      </c>
      <c r="D27" s="34">
        <f>VLOOKUP(A27, 'RES Analysis'!A:K,11, FALSE)</f>
        <v>5.8760683760683843E-2</v>
      </c>
      <c r="E27" s="34">
        <f>VLOOKUP(B27, 'GSLT50 Analysis'!A:K, 11, FALSE)</f>
        <v>3.6633433804776051E-2</v>
      </c>
      <c r="F27" s="35">
        <f t="shared" si="0"/>
        <v>4.7697058782729951E-2</v>
      </c>
    </row>
    <row r="28" spans="1:6" x14ac:dyDescent="0.35">
      <c r="A28" s="12" t="s">
        <v>142</v>
      </c>
      <c r="B28" t="s">
        <v>206</v>
      </c>
      <c r="C28" s="33" t="s">
        <v>51</v>
      </c>
      <c r="D28" s="34">
        <f>VLOOKUP(A28, 'RES Analysis'!A:K,11, FALSE)</f>
        <v>3.5589672016748064E-2</v>
      </c>
      <c r="E28" s="34">
        <f>VLOOKUP(B28, 'GSLT50 Analysis'!A:K, 11, FALSE)</f>
        <v>3.6450322977545441E-2</v>
      </c>
      <c r="F28" s="35">
        <f t="shared" si="0"/>
        <v>3.6019997497146752E-2</v>
      </c>
    </row>
    <row r="29" spans="1:6" x14ac:dyDescent="0.35">
      <c r="A29" s="12" t="s">
        <v>143</v>
      </c>
      <c r="B29" t="s">
        <v>207</v>
      </c>
      <c r="C29" s="33" t="s">
        <v>52</v>
      </c>
      <c r="D29" s="34">
        <f>VLOOKUP(A29, 'RES Analysis'!A:K,11, FALSE)</f>
        <v>3.1072502505846967E-2</v>
      </c>
      <c r="E29" s="34">
        <f>VLOOKUP(B29, 'GSLT50 Analysis'!A:K, 11, FALSE)</f>
        <v>3.015663885229106E-2</v>
      </c>
      <c r="F29" s="35">
        <f t="shared" si="0"/>
        <v>3.0614570679069013E-2</v>
      </c>
    </row>
    <row r="30" spans="1:6" x14ac:dyDescent="0.35">
      <c r="A30" s="12" t="s">
        <v>144</v>
      </c>
      <c r="B30" t="s">
        <v>208</v>
      </c>
      <c r="C30" s="33" t="s">
        <v>53</v>
      </c>
      <c r="D30" s="34">
        <f>VLOOKUP(A30, 'RES Analysis'!A:K,11, FALSE)</f>
        <v>3.1102471535684462E-2</v>
      </c>
      <c r="E30" s="34">
        <f>VLOOKUP(B30, 'GSLT50 Analysis'!A:K, 11, FALSE)</f>
        <v>2.9708520179372061E-2</v>
      </c>
      <c r="F30" s="35">
        <f t="shared" si="0"/>
        <v>3.0405495857528261E-2</v>
      </c>
    </row>
    <row r="31" spans="1:6" x14ac:dyDescent="0.35">
      <c r="A31" s="12" t="s">
        <v>145</v>
      </c>
      <c r="B31" t="s">
        <v>209</v>
      </c>
      <c r="C31" s="33" t="s">
        <v>54</v>
      </c>
      <c r="D31" s="34">
        <f>VLOOKUP(A31, 'RES Analysis'!A:K,11, FALSE)</f>
        <v>3.8052241212511967E-2</v>
      </c>
      <c r="E31" s="34">
        <f>VLOOKUP(B31, 'GSLT50 Analysis'!A:K, 11, FALSE)</f>
        <v>3.4812880765883458E-2</v>
      </c>
      <c r="F31" s="35">
        <f t="shared" si="0"/>
        <v>3.6432560989197713E-2</v>
      </c>
    </row>
    <row r="32" spans="1:6" x14ac:dyDescent="0.35">
      <c r="A32" s="12" t="s">
        <v>146</v>
      </c>
      <c r="B32" t="s">
        <v>210</v>
      </c>
      <c r="C32" s="33" t="s">
        <v>55</v>
      </c>
      <c r="D32" s="34">
        <f>VLOOKUP(A32, 'RES Analysis'!A:K,11, FALSE)</f>
        <v>3.6901595744680833E-2</v>
      </c>
      <c r="E32" s="34">
        <f>VLOOKUP(B32, 'GSLT50 Analysis'!A:K, 11, FALSE)</f>
        <v>3.7614812654905731E-2</v>
      </c>
      <c r="F32" s="35">
        <f t="shared" si="0"/>
        <v>3.7258204199793282E-2</v>
      </c>
    </row>
    <row r="33" spans="1:6" x14ac:dyDescent="0.35">
      <c r="A33" s="12" t="s">
        <v>147</v>
      </c>
      <c r="B33" t="s">
        <v>211</v>
      </c>
      <c r="C33" s="33" t="s">
        <v>56</v>
      </c>
      <c r="D33" s="34">
        <f>VLOOKUP(A33, 'RES Analysis'!A:K,11, FALSE)</f>
        <v>3.7027643925944737E-2</v>
      </c>
      <c r="E33" s="34">
        <f>VLOOKUP(B33, 'GSLT50 Analysis'!A:K, 11, FALSE)</f>
        <v>3.7925264919129932E-2</v>
      </c>
      <c r="F33" s="35">
        <f t="shared" si="0"/>
        <v>3.7476454422537331E-2</v>
      </c>
    </row>
    <row r="34" spans="1:6" x14ac:dyDescent="0.35">
      <c r="A34" s="12" t="s">
        <v>148</v>
      </c>
      <c r="B34" t="s">
        <v>212</v>
      </c>
      <c r="C34" s="33" t="s">
        <v>57</v>
      </c>
      <c r="D34" s="34">
        <f>VLOOKUP(A34, 'RES Analysis'!A:K,11, FALSE)</f>
        <v>3.7024456521739128E-2</v>
      </c>
      <c r="E34" s="34">
        <f>VLOOKUP(B34, 'GSLT50 Analysis'!A:K, 11, FALSE)</f>
        <v>3.778535817370763E-2</v>
      </c>
      <c r="F34" s="35">
        <f t="shared" si="0"/>
        <v>3.7404907347723379E-2</v>
      </c>
    </row>
    <row r="35" spans="1:6" x14ac:dyDescent="0.35">
      <c r="A35" s="12" t="s">
        <v>149</v>
      </c>
      <c r="B35" t="s">
        <v>213</v>
      </c>
      <c r="C35" s="33" t="s">
        <v>58</v>
      </c>
      <c r="D35" s="34">
        <f>VLOOKUP(A35, 'RES Analysis'!A:K,11, FALSE)</f>
        <v>3.5463071512309527E-2</v>
      </c>
      <c r="E35" s="34">
        <f>VLOOKUP(B35, 'GSLT50 Analysis'!A:K, 11, FALSE)</f>
        <v>3.6590709903593373E-2</v>
      </c>
      <c r="F35" s="35">
        <f t="shared" si="0"/>
        <v>3.6026890707951453E-2</v>
      </c>
    </row>
    <row r="36" spans="1:6" x14ac:dyDescent="0.35">
      <c r="A36" s="12" t="s">
        <v>150</v>
      </c>
      <c r="B36" t="s">
        <v>214</v>
      </c>
      <c r="C36" s="33" t="s">
        <v>59</v>
      </c>
      <c r="D36" s="34">
        <f>VLOOKUP(A36, 'RES Analysis'!A:K,11, FALSE)</f>
        <v>3.6858974358974242E-2</v>
      </c>
      <c r="E36" s="34">
        <f>VLOOKUP(B36, 'GSLT50 Analysis'!A:K, 11, FALSE)</f>
        <v>3.8363982244768578E-2</v>
      </c>
      <c r="F36" s="35">
        <f t="shared" si="0"/>
        <v>3.7611478301871407E-2</v>
      </c>
    </row>
    <row r="37" spans="1:6" ht="29" x14ac:dyDescent="0.35">
      <c r="A37" s="12" t="s">
        <v>249</v>
      </c>
      <c r="B37" t="s">
        <v>255</v>
      </c>
      <c r="C37" s="33" t="s">
        <v>117</v>
      </c>
      <c r="D37" s="34">
        <f>VLOOKUP(A37, 'RES Analysis'!A:K,11, FALSE)</f>
        <v>0</v>
      </c>
      <c r="E37" s="34">
        <f>VLOOKUP(B37, 'GSLT50 Analysis'!A:K, 11, FALSE)</f>
        <v>0</v>
      </c>
      <c r="F37" s="35">
        <f t="shared" si="0"/>
        <v>0</v>
      </c>
    </row>
    <row r="38" spans="1:6" x14ac:dyDescent="0.35">
      <c r="A38" s="12" t="s">
        <v>250</v>
      </c>
      <c r="B38" t="s">
        <v>256</v>
      </c>
      <c r="C38" s="33" t="s">
        <v>116</v>
      </c>
      <c r="D38" s="34">
        <f>VLOOKUP(A38, 'RES Analysis'!A:K,11, FALSE)</f>
        <v>0</v>
      </c>
      <c r="E38" s="34">
        <f>VLOOKUP(B38, 'GSLT50 Analysis'!A:K, 11, FALSE)</f>
        <v>0</v>
      </c>
      <c r="F38" s="35">
        <f t="shared" si="0"/>
        <v>0</v>
      </c>
    </row>
    <row r="39" spans="1:6" x14ac:dyDescent="0.35">
      <c r="A39" s="30" t="s">
        <v>154</v>
      </c>
      <c r="B39" s="29" t="s">
        <v>216</v>
      </c>
      <c r="C39" s="36" t="s">
        <v>258</v>
      </c>
      <c r="D39" s="34">
        <f>VLOOKUP(A39, 'RES Analysis'!A:K,11, FALSE)</f>
        <v>1.8406521167499417E-3</v>
      </c>
      <c r="E39" s="34">
        <f>VLOOKUP(B39, 'GSLT50 Analysis'!A:K, 11, FALSE)</f>
        <v>-2.5070852408982337E-3</v>
      </c>
      <c r="F39" s="35">
        <f t="shared" si="0"/>
        <v>-3.3321656207414602E-4</v>
      </c>
    </row>
    <row r="40" spans="1:6" x14ac:dyDescent="0.35">
      <c r="A40" s="12" t="s">
        <v>155</v>
      </c>
      <c r="B40" t="s">
        <v>217</v>
      </c>
      <c r="C40" s="33" t="s">
        <v>65</v>
      </c>
      <c r="D40" s="34">
        <f>VLOOKUP(A40, 'RES Analysis'!A:K,11, FALSE)</f>
        <v>4.4523886902827464E-2</v>
      </c>
      <c r="E40" s="34">
        <f>VLOOKUP(B40, 'GSLT50 Analysis'!A:K, 11, FALSE)</f>
        <v>4.8242683415742345E-2</v>
      </c>
      <c r="F40" s="35">
        <f t="shared" si="0"/>
        <v>4.6383285159284901E-2</v>
      </c>
    </row>
    <row r="41" spans="1:6" x14ac:dyDescent="0.35">
      <c r="A41" s="12" t="s">
        <v>156</v>
      </c>
      <c r="B41" t="s">
        <v>218</v>
      </c>
      <c r="C41" s="33" t="s">
        <v>66</v>
      </c>
      <c r="D41" s="34">
        <f>VLOOKUP(A41, 'RES Analysis'!A:K,11, FALSE)</f>
        <v>3.3941997851772251E-2</v>
      </c>
      <c r="E41" s="34">
        <f>VLOOKUP(B41, 'GSLT50 Analysis'!A:K, 11, FALSE)</f>
        <v>3.4981905910735724E-2</v>
      </c>
      <c r="F41" s="35">
        <f t="shared" si="0"/>
        <v>3.4461951881253991E-2</v>
      </c>
    </row>
    <row r="42" spans="1:6" x14ac:dyDescent="0.35">
      <c r="A42" s="12" t="s">
        <v>157</v>
      </c>
      <c r="B42" t="s">
        <v>219</v>
      </c>
      <c r="C42" s="33" t="s">
        <v>67</v>
      </c>
      <c r="D42" s="34">
        <f>VLOOKUP(A42, 'RES Analysis'!A:K,11, FALSE)</f>
        <v>5.3230543318649015E-2</v>
      </c>
      <c r="E42" s="34">
        <f>VLOOKUP(B42, 'GSLT50 Analysis'!A:K, 11, FALSE)</f>
        <v>2.197802197802207E-2</v>
      </c>
      <c r="F42" s="35">
        <f t="shared" si="0"/>
        <v>3.7604282648335541E-2</v>
      </c>
    </row>
    <row r="43" spans="1:6" x14ac:dyDescent="0.35">
      <c r="A43" s="12" t="s">
        <v>273</v>
      </c>
      <c r="B43" t="s">
        <v>277</v>
      </c>
      <c r="C43" s="33" t="s">
        <v>68</v>
      </c>
      <c r="D43" s="34">
        <f>VLOOKUP(A43, 'RES Analysis'!A:K,11, FALSE)</f>
        <v>3.5502958579881651E-2</v>
      </c>
      <c r="E43" s="34">
        <f>VLOOKUP(B43, 'GSLT50 Analysis'!A:K, 11, FALSE)</f>
        <v>3.5770925110132176E-2</v>
      </c>
      <c r="F43" s="35">
        <f t="shared" si="0"/>
        <v>3.5636941845006917E-2</v>
      </c>
    </row>
    <row r="44" spans="1:6" x14ac:dyDescent="0.35">
      <c r="A44" s="12" t="s">
        <v>158</v>
      </c>
      <c r="B44" t="s">
        <v>220</v>
      </c>
      <c r="C44" s="33" t="s">
        <v>69</v>
      </c>
      <c r="D44" s="34">
        <f>VLOOKUP(A44, 'RES Analysis'!A:K,11, FALSE)</f>
        <v>7.5273338940285914E-2</v>
      </c>
      <c r="E44" s="34">
        <f>VLOOKUP(B44, 'GSLT50 Analysis'!A:K, 11, FALSE)</f>
        <v>6.35730858468678E-2</v>
      </c>
      <c r="F44" s="35">
        <f t="shared" si="0"/>
        <v>6.942321239357685E-2</v>
      </c>
    </row>
    <row r="45" spans="1:6" x14ac:dyDescent="0.35">
      <c r="A45" s="12" t="s">
        <v>159</v>
      </c>
      <c r="B45" t="s">
        <v>221</v>
      </c>
      <c r="C45" s="33" t="s">
        <v>70</v>
      </c>
      <c r="D45" s="34">
        <f>VLOOKUP(A45, 'RES Analysis'!A:K,11, FALSE)</f>
        <v>3.5567715458276451E-2</v>
      </c>
      <c r="E45" s="34">
        <f>VLOOKUP(B45, 'GSLT50 Analysis'!A:K, 11, FALSE)</f>
        <v>3.4561164165529804E-2</v>
      </c>
      <c r="F45" s="35">
        <f t="shared" si="0"/>
        <v>3.5064439811903131E-2</v>
      </c>
    </row>
    <row r="46" spans="1:6" x14ac:dyDescent="0.35">
      <c r="A46" s="12" t="s">
        <v>160</v>
      </c>
      <c r="B46" t="s">
        <v>222</v>
      </c>
      <c r="C46" s="33" t="s">
        <v>71</v>
      </c>
      <c r="D46" s="34">
        <f>VLOOKUP(A46, 'RES Analysis'!A:K,11, FALSE)</f>
        <v>6.2499999999999792E-2</v>
      </c>
      <c r="E46" s="34">
        <f>VLOOKUP(B46, 'GSLT50 Analysis'!A:K, 11, FALSE)</f>
        <v>3.5414884516680803E-2</v>
      </c>
      <c r="F46" s="35">
        <f t="shared" si="0"/>
        <v>4.8957442258340297E-2</v>
      </c>
    </row>
    <row r="47" spans="1:6" x14ac:dyDescent="0.35">
      <c r="A47" s="12" t="s">
        <v>161</v>
      </c>
      <c r="B47" t="s">
        <v>223</v>
      </c>
      <c r="C47" s="33" t="s">
        <v>72</v>
      </c>
      <c r="D47" s="34">
        <f>VLOOKUP(A47, 'RES Analysis'!A:K,11, FALSE)</f>
        <v>0.11479250334672032</v>
      </c>
      <c r="E47" s="34">
        <f>VLOOKUP(B47, 'GSLT50 Analysis'!A:K, 11, FALSE)</f>
        <v>0.113850996852046</v>
      </c>
      <c r="F47" s="35">
        <f t="shared" si="0"/>
        <v>0.11432175009938317</v>
      </c>
    </row>
    <row r="48" spans="1:6" ht="29" x14ac:dyDescent="0.35">
      <c r="A48" s="12" t="s">
        <v>162</v>
      </c>
      <c r="B48" t="s">
        <v>224</v>
      </c>
      <c r="C48" s="33" t="s">
        <v>73</v>
      </c>
      <c r="D48" s="34">
        <f>VLOOKUP(A48, 'RES Analysis'!A:K,11, FALSE)</f>
        <v>3.5628019323671489E-2</v>
      </c>
      <c r="E48" s="34">
        <f>VLOOKUP(B48, 'GSLT50 Analysis'!A:K, 11, FALSE)</f>
        <v>3.406485424172942E-2</v>
      </c>
      <c r="F48" s="35">
        <f t="shared" si="0"/>
        <v>3.4846436782700455E-2</v>
      </c>
    </row>
    <row r="49" spans="1:6" x14ac:dyDescent="0.35">
      <c r="A49" s="12" t="s">
        <v>163</v>
      </c>
      <c r="B49" t="s">
        <v>225</v>
      </c>
      <c r="C49" s="33" t="s">
        <v>74</v>
      </c>
      <c r="D49" s="34">
        <f>VLOOKUP(A49, 'RES Analysis'!A:K,11, FALSE)</f>
        <v>3.5392320534223663E-2</v>
      </c>
      <c r="E49" s="34">
        <f>VLOOKUP(B49, 'GSLT50 Analysis'!A:K, 11, FALSE)</f>
        <v>3.6440454185370882E-2</v>
      </c>
      <c r="F49" s="35">
        <f t="shared" si="0"/>
        <v>3.5916387359797269E-2</v>
      </c>
    </row>
    <row r="50" spans="1:6" x14ac:dyDescent="0.35">
      <c r="A50" s="12" t="s">
        <v>164</v>
      </c>
      <c r="B50" t="s">
        <v>226</v>
      </c>
      <c r="C50" s="33" t="s">
        <v>75</v>
      </c>
      <c r="D50" s="34">
        <f>VLOOKUP(A50, 'RES Analysis'!A:K,11, FALSE)</f>
        <v>3.4094033544129834E-2</v>
      </c>
      <c r="E50" s="34">
        <f>VLOOKUP(B50, 'GSLT50 Analysis'!A:K, 11, FALSE)</f>
        <v>3.2990516895952775E-2</v>
      </c>
      <c r="F50" s="35">
        <f t="shared" si="0"/>
        <v>3.3542275220041301E-2</v>
      </c>
    </row>
    <row r="51" spans="1:6" x14ac:dyDescent="0.35">
      <c r="A51" s="12" t="s">
        <v>165</v>
      </c>
      <c r="B51" t="s">
        <v>227</v>
      </c>
      <c r="C51" s="33" t="s">
        <v>76</v>
      </c>
      <c r="D51" s="34">
        <f>VLOOKUP(A51, 'RES Analysis'!A:K,11, FALSE)</f>
        <v>3.5633300939423317E-2</v>
      </c>
      <c r="E51" s="34">
        <f>VLOOKUP(B51, 'GSLT50 Analysis'!A:K, 11, FALSE)</f>
        <v>3.4143432234978476E-2</v>
      </c>
      <c r="F51" s="35">
        <f t="shared" si="0"/>
        <v>3.4888366587200896E-2</v>
      </c>
    </row>
    <row r="52" spans="1:6" x14ac:dyDescent="0.35">
      <c r="A52" s="12" t="s">
        <v>166</v>
      </c>
      <c r="B52" t="s">
        <v>228</v>
      </c>
      <c r="C52" s="33" t="s">
        <v>77</v>
      </c>
      <c r="D52" s="34">
        <f>VLOOKUP(A52, 'RES Analysis'!A:K,11, FALSE)</f>
        <v>3.3908387864366465E-2</v>
      </c>
      <c r="E52" s="34">
        <f>VLOOKUP(B52, 'GSLT50 Analysis'!A:K, 11, FALSE)</f>
        <v>3.3404710920770929E-2</v>
      </c>
      <c r="F52" s="35">
        <f t="shared" si="0"/>
        <v>3.3656549392568694E-2</v>
      </c>
    </row>
    <row r="53" spans="1:6" x14ac:dyDescent="0.35">
      <c r="A53" s="12" t="s">
        <v>167</v>
      </c>
      <c r="B53" t="s">
        <v>229</v>
      </c>
      <c r="C53" s="33" t="s">
        <v>78</v>
      </c>
      <c r="D53" s="34">
        <f>VLOOKUP(A53, 'RES Analysis'!A:K,11, FALSE)</f>
        <v>3.6954365079364955E-2</v>
      </c>
      <c r="E53" s="34">
        <f>VLOOKUP(B53, 'GSLT50 Analysis'!A:K, 11, FALSE)</f>
        <v>3.6329386437029106E-2</v>
      </c>
      <c r="F53" s="35">
        <f t="shared" si="0"/>
        <v>3.664187575819703E-2</v>
      </c>
    </row>
    <row r="54" spans="1:6" x14ac:dyDescent="0.35">
      <c r="A54" s="12" t="s">
        <v>168</v>
      </c>
      <c r="B54" t="s">
        <v>230</v>
      </c>
      <c r="C54" s="33" t="s">
        <v>79</v>
      </c>
      <c r="D54" s="34">
        <f>VLOOKUP(A54, 'RES Analysis'!A:K,11, FALSE)</f>
        <v>3.1099711445976123E-2</v>
      </c>
      <c r="E54" s="34">
        <f>VLOOKUP(B54, 'GSLT50 Analysis'!A:K, 11, FALSE)</f>
        <v>2.9882891371651624E-2</v>
      </c>
      <c r="F54" s="35">
        <f t="shared" si="0"/>
        <v>3.0491301408813874E-2</v>
      </c>
    </row>
    <row r="55" spans="1:6" x14ac:dyDescent="0.35">
      <c r="A55" s="12" t="s">
        <v>169</v>
      </c>
      <c r="B55" t="s">
        <v>231</v>
      </c>
      <c r="C55" s="33" t="s">
        <v>80</v>
      </c>
      <c r="D55" s="34">
        <f>VLOOKUP(A55, 'RES Analysis'!A:K,11, FALSE)</f>
        <v>3.1117397454031082E-2</v>
      </c>
      <c r="E55" s="34">
        <f>VLOOKUP(B55, 'GSLT50 Analysis'!A:K, 11, FALSE)</f>
        <v>2.9642545771578082E-2</v>
      </c>
      <c r="F55" s="35">
        <f t="shared" si="0"/>
        <v>3.0379971612804584E-2</v>
      </c>
    </row>
    <row r="56" spans="1:6" x14ac:dyDescent="0.35">
      <c r="A56" s="12" t="s">
        <v>170</v>
      </c>
      <c r="B56" t="s">
        <v>232</v>
      </c>
      <c r="C56" s="33" t="s">
        <v>81</v>
      </c>
      <c r="D56" s="34">
        <f>VLOOKUP(A56, 'RES Analysis'!A:K,11, FALSE)</f>
        <v>3.5364936042136856E-2</v>
      </c>
      <c r="E56" s="34">
        <f>VLOOKUP(B56, 'GSLT50 Analysis'!A:K, 11, FALSE)</f>
        <v>3.6574487065120377E-2</v>
      </c>
      <c r="F56" s="35">
        <f t="shared" si="0"/>
        <v>3.5969711553628617E-2</v>
      </c>
    </row>
    <row r="57" spans="1:6" x14ac:dyDescent="0.35">
      <c r="A57" s="12" t="s">
        <v>171</v>
      </c>
      <c r="B57" t="s">
        <v>233</v>
      </c>
      <c r="C57" s="33" t="s">
        <v>82</v>
      </c>
      <c r="D57" s="34">
        <f>VLOOKUP(A57, 'RES Analysis'!A:K,11, FALSE)</f>
        <v>3.5588580367618167E-2</v>
      </c>
      <c r="E57" s="34">
        <f>VLOOKUP(B57, 'GSLT50 Analysis'!A:K, 11, FALSE)</f>
        <v>3.5562427522226443E-2</v>
      </c>
      <c r="F57" s="35">
        <f t="shared" si="0"/>
        <v>3.5575503944922302E-2</v>
      </c>
    </row>
    <row r="58" spans="1:6" x14ac:dyDescent="0.35">
      <c r="A58" s="12" t="s">
        <v>172</v>
      </c>
      <c r="B58" t="s">
        <v>234</v>
      </c>
      <c r="C58" s="33" t="s">
        <v>83</v>
      </c>
      <c r="D58" s="34">
        <f>VLOOKUP(A58, 'RES Analysis'!A:K,11, FALSE)</f>
        <v>0.13730723606168455</v>
      </c>
      <c r="E58" s="34">
        <f>VLOOKUP(B58, 'GSLT50 Analysis'!A:K, 11, FALSE)</f>
        <v>0.1343519494204426</v>
      </c>
      <c r="F58" s="35">
        <f t="shared" si="0"/>
        <v>0.13582959274106357</v>
      </c>
    </row>
    <row r="59" spans="1:6" x14ac:dyDescent="0.35">
      <c r="A59" s="12" t="s">
        <v>173</v>
      </c>
      <c r="B59" t="s">
        <v>235</v>
      </c>
      <c r="C59" s="33" t="s">
        <v>84</v>
      </c>
      <c r="D59" s="34">
        <f>VLOOKUP(A59, 'RES Analysis'!A:K,11, FALSE)</f>
        <v>3.4061458718992896E-2</v>
      </c>
      <c r="E59" s="34">
        <f>VLOOKUP(B59, 'GSLT50 Analysis'!A:K, 11, FALSE)</f>
        <v>3.5009642486278206E-2</v>
      </c>
      <c r="F59" s="35">
        <f t="shared" si="0"/>
        <v>3.4535550602635551E-2</v>
      </c>
    </row>
    <row r="60" spans="1:6" x14ac:dyDescent="0.35">
      <c r="A60" s="12" t="s">
        <v>174</v>
      </c>
      <c r="B60" t="s">
        <v>236</v>
      </c>
      <c r="C60" s="33" t="s">
        <v>85</v>
      </c>
      <c r="D60" s="34">
        <f>VLOOKUP(A60, 'RES Analysis'!A:K,11, FALSE)</f>
        <v>0.22640090259496048</v>
      </c>
      <c r="E60" s="34">
        <f>VLOOKUP(B60, 'GSLT50 Analysis'!A:K, 11, FALSE)</f>
        <v>0.20814561182194988</v>
      </c>
      <c r="F60" s="35">
        <f t="shared" si="0"/>
        <v>0.21727325720845519</v>
      </c>
    </row>
    <row r="61" spans="1:6" x14ac:dyDescent="0.35">
      <c r="A61" s="12" t="s">
        <v>175</v>
      </c>
      <c r="B61" t="s">
        <v>237</v>
      </c>
      <c r="C61" s="33" t="s">
        <v>86</v>
      </c>
      <c r="D61" s="34">
        <f>VLOOKUP(A61, 'RES Analysis'!A:K,11, FALSE)</f>
        <v>3.7065938353491978E-2</v>
      </c>
      <c r="E61" s="34">
        <f>VLOOKUP(B61, 'GSLT50 Analysis'!A:K, 11, FALSE)</f>
        <v>3.6954087346024643E-2</v>
      </c>
      <c r="F61" s="35">
        <f t="shared" si="0"/>
        <v>3.7010012849758314E-2</v>
      </c>
    </row>
    <row r="62" spans="1:6" x14ac:dyDescent="0.35">
      <c r="A62" s="12" t="s">
        <v>176</v>
      </c>
      <c r="B62" t="s">
        <v>238</v>
      </c>
      <c r="C62" s="33" t="s">
        <v>87</v>
      </c>
      <c r="D62" s="34">
        <f>VLOOKUP(A62, 'RES Analysis'!A:K,11, FALSE)</f>
        <v>3.1076923076923016E-2</v>
      </c>
      <c r="E62" s="34">
        <f>VLOOKUP(B62, 'GSLT50 Analysis'!A:K, 11, FALSE)</f>
        <v>3.0788620813827761E-2</v>
      </c>
      <c r="F62" s="35">
        <f t="shared" si="0"/>
        <v>3.0932771945375387E-2</v>
      </c>
    </row>
    <row r="63" spans="1:6" x14ac:dyDescent="0.35">
      <c r="A63" s="12" t="s">
        <v>177</v>
      </c>
      <c r="B63" t="s">
        <v>239</v>
      </c>
      <c r="C63" s="33" t="s">
        <v>88</v>
      </c>
      <c r="D63" s="34">
        <f>VLOOKUP(A63, 'RES Analysis'!A:K,11, FALSE)</f>
        <v>3.409090909090904E-2</v>
      </c>
      <c r="E63" s="34">
        <f>VLOOKUP(B63, 'GSLT50 Analysis'!A:K, 11, FALSE)</f>
        <v>3.5351303579319572E-2</v>
      </c>
      <c r="F63" s="35">
        <f t="shared" si="0"/>
        <v>3.4721106335114306E-2</v>
      </c>
    </row>
    <row r="64" spans="1:6" x14ac:dyDescent="0.35">
      <c r="A64" s="12" t="s">
        <v>178</v>
      </c>
      <c r="B64" t="s">
        <v>240</v>
      </c>
      <c r="C64" s="33" t="s">
        <v>89</v>
      </c>
      <c r="D64" s="34">
        <f>VLOOKUP(A64, 'RES Analysis'!A:K,11, FALSE)</f>
        <v>3.0851777330650507E-2</v>
      </c>
      <c r="E64" s="34">
        <f>VLOOKUP(B64, 'GSLT50 Analysis'!A:K, 11, FALSE)</f>
        <v>3.0633284241531635E-2</v>
      </c>
      <c r="F64" s="35">
        <f t="shared" si="0"/>
        <v>3.0742530786091071E-2</v>
      </c>
    </row>
    <row r="65" spans="1:6" x14ac:dyDescent="0.35">
      <c r="A65" s="12" t="s">
        <v>180</v>
      </c>
      <c r="B65" t="s">
        <v>241</v>
      </c>
      <c r="C65" s="33" t="s">
        <v>90</v>
      </c>
      <c r="D65" s="34">
        <f>VLOOKUP(A65, 'RES Analysis'!A:K,11, FALSE)</f>
        <v>6.4127764127764289E-2</v>
      </c>
      <c r="E65" s="34">
        <f>VLOOKUP(B65, 'GSLT50 Analysis'!A:K, 11, FALSE)</f>
        <v>6.4175902752949654E-2</v>
      </c>
      <c r="F65" s="35">
        <f t="shared" ref="F65:F70" si="1">AVERAGE(D65:E65)</f>
        <v>6.4151833440356965E-2</v>
      </c>
    </row>
    <row r="66" spans="1:6" x14ac:dyDescent="0.35">
      <c r="A66" s="12" t="s">
        <v>181</v>
      </c>
      <c r="B66" t="s">
        <v>242</v>
      </c>
      <c r="C66" s="33" t="s">
        <v>91</v>
      </c>
      <c r="D66" s="34">
        <f>VLOOKUP(A66, 'RES Analysis'!A:K,11, FALSE)</f>
        <v>3.6812297734627838E-2</v>
      </c>
      <c r="E66" s="34">
        <f>VLOOKUP(B66, 'GSLT50 Analysis'!A:K, 11, FALSE)</f>
        <v>3.6370903277378103E-2</v>
      </c>
      <c r="F66" s="35">
        <f t="shared" si="1"/>
        <v>3.6591600506002971E-2</v>
      </c>
    </row>
    <row r="67" spans="1:6" x14ac:dyDescent="0.35">
      <c r="A67" s="12" t="s">
        <v>274</v>
      </c>
      <c r="B67" t="s">
        <v>278</v>
      </c>
      <c r="C67" s="61" t="s">
        <v>279</v>
      </c>
      <c r="D67" s="34">
        <f>VLOOKUP(A67, 'RES Analysis'!A:K,11, FALSE)</f>
        <v>3.4114506081281477E-2</v>
      </c>
      <c r="E67" s="34">
        <f>VLOOKUP(B67, 'GSLT50 Analysis'!A:K, 11, FALSE)</f>
        <v>2.560091025458679E-2</v>
      </c>
      <c r="F67" s="35">
        <f t="shared" si="1"/>
        <v>2.9857708167934136E-2</v>
      </c>
    </row>
    <row r="68" spans="1:6" ht="15" thickBot="1" x14ac:dyDescent="0.4">
      <c r="A68" s="12" t="s">
        <v>182</v>
      </c>
      <c r="B68" t="s">
        <v>243</v>
      </c>
      <c r="C68" s="33" t="s">
        <v>92</v>
      </c>
      <c r="D68" s="34">
        <f>VLOOKUP(A68, 'RES Analysis'!A:K,11, FALSE)</f>
        <v>3.6949949613704999E-2</v>
      </c>
      <c r="E68" s="34">
        <f>VLOOKUP(B68, 'GSLT50 Analysis'!A:K, 11, FALSE)</f>
        <v>3.815521392850519E-2</v>
      </c>
      <c r="F68" s="35">
        <f t="shared" si="1"/>
        <v>3.7552581771105098E-2</v>
      </c>
    </row>
    <row r="69" spans="1:6" ht="15" thickBot="1" x14ac:dyDescent="0.4">
      <c r="A69" s="27" t="s">
        <v>183</v>
      </c>
      <c r="B69" t="s">
        <v>244</v>
      </c>
      <c r="C69" s="33" t="s">
        <v>93</v>
      </c>
      <c r="D69" s="34">
        <f>VLOOKUP(A69, 'RES Analysis'!A:K,11, FALSE)</f>
        <v>3.4063839923773223E-2</v>
      </c>
      <c r="E69" s="34">
        <f>VLOOKUP(B69, 'GSLT50 Analysis'!A:K, 11, FALSE)</f>
        <v>3.4092158803475138E-2</v>
      </c>
      <c r="F69" s="35">
        <f t="shared" si="1"/>
        <v>3.4077999363624184E-2</v>
      </c>
    </row>
    <row r="70" spans="1:6" ht="15" thickBot="1" x14ac:dyDescent="0.4">
      <c r="A70" s="3" t="s">
        <v>184</v>
      </c>
      <c r="B70" t="s">
        <v>245</v>
      </c>
      <c r="C70" s="33" t="s">
        <v>94</v>
      </c>
      <c r="D70" s="34">
        <f>VLOOKUP(A70, 'RES Analysis'!A:K,11, FALSE)</f>
        <v>3.4027089527584986E-2</v>
      </c>
      <c r="E70" s="34">
        <f>VLOOKUP(B70, 'GSLT50 Analysis'!A:K, 11, FALSE)</f>
        <v>3.2374100719424412E-2</v>
      </c>
      <c r="F70" s="35">
        <f t="shared" si="1"/>
        <v>3.3200595123504699E-2</v>
      </c>
    </row>
    <row r="71" spans="1:6" ht="15" thickBot="1" x14ac:dyDescent="0.4">
      <c r="A71" s="27"/>
      <c r="B71" s="28"/>
      <c r="C71" s="72"/>
      <c r="D71" s="68"/>
      <c r="E71" s="68"/>
      <c r="F71" s="69">
        <f>AVERAGE(F3:F70)</f>
        <v>3.873319278652404E-2</v>
      </c>
    </row>
    <row r="72" spans="1:6" x14ac:dyDescent="0.35">
      <c r="B72" s="31"/>
      <c r="D72" s="32"/>
      <c r="E72" s="32"/>
      <c r="F72" s="32"/>
    </row>
    <row r="73" spans="1:6" x14ac:dyDescent="0.35">
      <c r="D73" s="3"/>
      <c r="E73" s="3"/>
    </row>
    <row r="74" spans="1:6" x14ac:dyDescent="0.35">
      <c r="D74" s="3"/>
      <c r="E74" s="3"/>
    </row>
    <row r="75" spans="1:6" x14ac:dyDescent="0.35">
      <c r="D75" s="3"/>
      <c r="E75" s="3"/>
    </row>
    <row r="76" spans="1:6" x14ac:dyDescent="0.35">
      <c r="D76" s="3"/>
      <c r="E76" s="3"/>
    </row>
  </sheetData>
  <autoFilter ref="A1:F76" xr:uid="{71EAD4CE-CC77-476D-80A8-937E0790F22A}">
    <filterColumn colId="3" showButton="0"/>
  </autoFilter>
  <sortState xmlns:xlrd2="http://schemas.microsoft.com/office/spreadsheetml/2017/richdata2" ref="A3:F70">
    <sortCondition ref="C3:C70"/>
  </sortState>
  <mergeCells count="5">
    <mergeCell ref="A1:A2"/>
    <mergeCell ref="D1:E1"/>
    <mergeCell ref="F1:F2"/>
    <mergeCell ref="B1:B2"/>
    <mergeCell ref="C1:C2"/>
  </mergeCells>
  <pageMargins left="0.7" right="0.7" top="0.75" bottom="0.75" header="0.3" footer="0.3"/>
  <pageSetup scale="67" orientation="portrait" horizontalDpi="1200" verticalDpi="1200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Res Sept 2023 Data</vt:lpstr>
      <vt:lpstr>Res Sept 2022 Data</vt:lpstr>
      <vt:lpstr>GSLT50 Sept 2023 Data</vt:lpstr>
      <vt:lpstr>GSLT50 Sept 2022 Data</vt:lpstr>
      <vt:lpstr>RES Analysis</vt:lpstr>
      <vt:lpstr>GSLT50 Analysis</vt:lpstr>
      <vt:lpstr>Average</vt:lpstr>
      <vt:lpstr>Average!Print_Titles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2021-10-01T15:00:21Z</dcterms:created>
  <dcterms:modified xsi:type="dcterms:W3CDTF">2023-10-13T19:26:12Z</dcterms:modified>
</cp:coreProperties>
</file>