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V:\ACTIVE APPLICATIONS\API_2024_IRM\Interrogatories\Final Interrogatories\"/>
    </mc:Choice>
  </mc:AlternateContent>
  <xr:revisionPtr revIDLastSave="0" documentId="13_ncr:1_{136DD4FE-BBD1-4CE9-8F27-D5EA004700FC}" xr6:coauthVersionLast="47" xr6:coauthVersionMax="47" xr10:uidLastSave="{00000000-0000-0000-0000-000000000000}"/>
  <bookViews>
    <workbookView xWindow="-120" yWindow="-120" windowWidth="29040" windowHeight="15840" xr2:uid="{F2956789-2686-4E6D-AF1E-C9CA0E8C5224}"/>
  </bookViews>
  <sheets>
    <sheet name="Bill Impact" sheetId="1" r:id="rId1"/>
    <sheet name="Proposed (2024) Tariff" sheetId="3" r:id="rId2"/>
    <sheet name="Current (2023) Tariff" sheetId="2" r:id="rId3"/>
  </sheets>
  <definedNames>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1" i="1" l="1"/>
  <c r="F370" i="1"/>
  <c r="F363" i="1"/>
  <c r="F315" i="1"/>
  <c r="F314" i="1"/>
  <c r="F299" i="1"/>
  <c r="F258" i="1" l="1"/>
  <c r="F259" i="1"/>
  <c r="F203" i="1"/>
  <c r="F202" i="1"/>
  <c r="F147" i="1"/>
  <c r="F146" i="1"/>
  <c r="F91" i="1"/>
  <c r="F90" i="1"/>
  <c r="F187" i="1" l="1"/>
  <c r="F186" i="1"/>
  <c r="F131" i="1"/>
  <c r="F130" i="1"/>
  <c r="F298" i="1"/>
  <c r="F74" i="1"/>
  <c r="H77" i="1" s="1"/>
  <c r="G247" i="1" l="1"/>
  <c r="D247" i="1"/>
  <c r="G77" i="1" l="1"/>
  <c r="C374" i="1"/>
  <c r="C373" i="1"/>
  <c r="C319" i="1"/>
  <c r="E319" i="1" s="1"/>
  <c r="C318" i="1"/>
  <c r="C317" i="1"/>
  <c r="C262" i="1"/>
  <c r="C263" i="1"/>
  <c r="E263" i="1" s="1"/>
  <c r="C261" i="1"/>
  <c r="C206" i="1"/>
  <c r="C205" i="1"/>
  <c r="C149" i="1"/>
  <c r="C150" i="1"/>
  <c r="C198" i="1"/>
  <c r="C366" i="1"/>
  <c r="C298" i="1"/>
  <c r="C95" i="1"/>
  <c r="E95" i="1" s="1"/>
  <c r="D41" i="1"/>
  <c r="F381" i="1"/>
  <c r="F380" i="1"/>
  <c r="H375" i="1"/>
  <c r="H368" i="1"/>
  <c r="G368" i="1"/>
  <c r="D368" i="1"/>
  <c r="E368" i="1" s="1"/>
  <c r="H367" i="1"/>
  <c r="E367" i="1"/>
  <c r="G365" i="1"/>
  <c r="H365" i="1" s="1"/>
  <c r="I365" i="1" s="1"/>
  <c r="J365" i="1" s="1"/>
  <c r="D365" i="1"/>
  <c r="E365" i="1" s="1"/>
  <c r="G358" i="1"/>
  <c r="H358" i="1" s="1"/>
  <c r="I358" i="1" s="1"/>
  <c r="J358" i="1" s="1"/>
  <c r="E358" i="1"/>
  <c r="I357" i="1"/>
  <c r="J357" i="1" s="1"/>
  <c r="G357" i="1"/>
  <c r="D357" i="1"/>
  <c r="G356" i="1"/>
  <c r="D356" i="1"/>
  <c r="G354" i="1"/>
  <c r="E354" i="1"/>
  <c r="B348" i="1"/>
  <c r="B347" i="1"/>
  <c r="B346" i="1"/>
  <c r="D380" i="1" s="1"/>
  <c r="E380" i="1" s="1"/>
  <c r="B345" i="1"/>
  <c r="H344" i="1"/>
  <c r="B344" i="1"/>
  <c r="F325" i="1"/>
  <c r="F324" i="1"/>
  <c r="H319" i="1"/>
  <c r="G312" i="1"/>
  <c r="H312" i="1" s="1"/>
  <c r="D312" i="1"/>
  <c r="E312" i="1" s="1"/>
  <c r="H311" i="1"/>
  <c r="E311" i="1"/>
  <c r="G309" i="1"/>
  <c r="H309" i="1" s="1"/>
  <c r="D309" i="1"/>
  <c r="E309" i="1" s="1"/>
  <c r="G302" i="1"/>
  <c r="H302" i="1" s="1"/>
  <c r="E302" i="1"/>
  <c r="G301" i="1"/>
  <c r="D301" i="1"/>
  <c r="G300" i="1"/>
  <c r="D300" i="1"/>
  <c r="G298" i="1"/>
  <c r="E298" i="1"/>
  <c r="B292" i="1"/>
  <c r="B291" i="1"/>
  <c r="B290" i="1"/>
  <c r="D305" i="1" s="1"/>
  <c r="B289" i="1"/>
  <c r="H288" i="1"/>
  <c r="B288" i="1"/>
  <c r="H310" i="1" s="1"/>
  <c r="H283" i="1"/>
  <c r="F269" i="1"/>
  <c r="F268" i="1"/>
  <c r="H263" i="1"/>
  <c r="G256" i="1"/>
  <c r="H256" i="1" s="1"/>
  <c r="E256" i="1"/>
  <c r="D256" i="1"/>
  <c r="I255" i="1"/>
  <c r="J255" i="1" s="1"/>
  <c r="H255" i="1"/>
  <c r="E255" i="1"/>
  <c r="E254" i="1"/>
  <c r="G253" i="1"/>
  <c r="H253" i="1" s="1"/>
  <c r="E253" i="1"/>
  <c r="D253" i="1"/>
  <c r="H247" i="1"/>
  <c r="H246" i="1"/>
  <c r="I246" i="1" s="1"/>
  <c r="J246" i="1" s="1"/>
  <c r="E246" i="1"/>
  <c r="I245" i="1"/>
  <c r="J245" i="1" s="1"/>
  <c r="G245" i="1"/>
  <c r="D245" i="1"/>
  <c r="G244" i="1"/>
  <c r="D244" i="1"/>
  <c r="H242" i="1"/>
  <c r="I242" i="1" s="1"/>
  <c r="J242" i="1" s="1"/>
  <c r="E242" i="1"/>
  <c r="B236" i="1"/>
  <c r="B235" i="1"/>
  <c r="B234" i="1"/>
  <c r="G269" i="1" s="1"/>
  <c r="H269" i="1" s="1"/>
  <c r="B233" i="1"/>
  <c r="H232" i="1"/>
  <c r="B232" i="1"/>
  <c r="H273" i="1" s="1"/>
  <c r="F213" i="1"/>
  <c r="F212" i="1"/>
  <c r="H207" i="1"/>
  <c r="G200" i="1"/>
  <c r="H200" i="1" s="1"/>
  <c r="I200" i="1" s="1"/>
  <c r="J200" i="1" s="1"/>
  <c r="D200" i="1"/>
  <c r="E200" i="1" s="1"/>
  <c r="H199" i="1"/>
  <c r="I199" i="1" s="1"/>
  <c r="J199" i="1" s="1"/>
  <c r="E199" i="1"/>
  <c r="H198" i="1"/>
  <c r="G197" i="1"/>
  <c r="H197" i="1" s="1"/>
  <c r="I197" i="1" s="1"/>
  <c r="J197" i="1" s="1"/>
  <c r="D197" i="1"/>
  <c r="E197" i="1" s="1"/>
  <c r="G190" i="1"/>
  <c r="H190" i="1" s="1"/>
  <c r="I190" i="1" s="1"/>
  <c r="J190" i="1" s="1"/>
  <c r="E190" i="1"/>
  <c r="J189" i="1"/>
  <c r="I189" i="1"/>
  <c r="G189" i="1"/>
  <c r="D189" i="1"/>
  <c r="G188" i="1"/>
  <c r="D188" i="1"/>
  <c r="G186" i="1"/>
  <c r="E186" i="1"/>
  <c r="B180" i="1"/>
  <c r="B179" i="1"/>
  <c r="B178" i="1"/>
  <c r="D194" i="1" s="1"/>
  <c r="E194" i="1" s="1"/>
  <c r="B177" i="1"/>
  <c r="H176" i="1"/>
  <c r="B176" i="1"/>
  <c r="F157" i="1"/>
  <c r="F156" i="1"/>
  <c r="H151" i="1"/>
  <c r="G144" i="1"/>
  <c r="H144" i="1" s="1"/>
  <c r="E144" i="1"/>
  <c r="D144" i="1"/>
  <c r="H143" i="1"/>
  <c r="I143" i="1" s="1"/>
  <c r="J143" i="1" s="1"/>
  <c r="E143" i="1"/>
  <c r="G141" i="1"/>
  <c r="H141" i="1" s="1"/>
  <c r="D141" i="1"/>
  <c r="E141" i="1" s="1"/>
  <c r="G134" i="1"/>
  <c r="H134" i="1" s="1"/>
  <c r="E134" i="1"/>
  <c r="I133" i="1"/>
  <c r="J133" i="1" s="1"/>
  <c r="G133" i="1"/>
  <c r="D133" i="1"/>
  <c r="G132" i="1"/>
  <c r="D132" i="1"/>
  <c r="G130" i="1"/>
  <c r="E130" i="1"/>
  <c r="B125" i="1"/>
  <c r="B124" i="1"/>
  <c r="B123" i="1"/>
  <c r="D138" i="1" s="1"/>
  <c r="E138" i="1" s="1"/>
  <c r="B122" i="1"/>
  <c r="B121" i="1"/>
  <c r="H120" i="1"/>
  <c r="B120" i="1"/>
  <c r="F101" i="1"/>
  <c r="D101" i="1"/>
  <c r="E101" i="1" s="1"/>
  <c r="F100" i="1"/>
  <c r="H95" i="1"/>
  <c r="H88" i="1"/>
  <c r="G88" i="1"/>
  <c r="D88" i="1"/>
  <c r="E88" i="1" s="1"/>
  <c r="I87" i="1"/>
  <c r="J87" i="1" s="1"/>
  <c r="H87" i="1"/>
  <c r="E87" i="1"/>
  <c r="H85" i="1"/>
  <c r="G85" i="1"/>
  <c r="D85" i="1"/>
  <c r="E85" i="1" s="1"/>
  <c r="H83" i="1"/>
  <c r="E83" i="1"/>
  <c r="H82" i="1"/>
  <c r="E82" i="1"/>
  <c r="H79" i="1"/>
  <c r="E79" i="1"/>
  <c r="G78" i="1"/>
  <c r="H78" i="1" s="1"/>
  <c r="E78" i="1"/>
  <c r="D77" i="1"/>
  <c r="G76" i="1"/>
  <c r="D76" i="1"/>
  <c r="G75" i="1"/>
  <c r="H75" i="1" s="1"/>
  <c r="I75" i="1" s="1"/>
  <c r="J75" i="1" s="1"/>
  <c r="D75" i="1"/>
  <c r="E75" i="1" s="1"/>
  <c r="G74" i="1"/>
  <c r="E74" i="1"/>
  <c r="E77" i="1" s="1"/>
  <c r="B68" i="1"/>
  <c r="B67" i="1"/>
  <c r="B66" i="1"/>
  <c r="D81" i="1" s="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49" i="1" s="1"/>
  <c r="D46" i="1"/>
  <c r="G20" i="1"/>
  <c r="B293" i="1" s="1"/>
  <c r="D45" i="1"/>
  <c r="G19" i="1"/>
  <c r="B237" i="1" s="1"/>
  <c r="D44" i="1"/>
  <c r="G18" i="1"/>
  <c r="B181" i="1" s="1"/>
  <c r="G205" i="1" s="1"/>
  <c r="D43" i="1"/>
  <c r="G17" i="1"/>
  <c r="D42" i="1"/>
  <c r="G16" i="1"/>
  <c r="B69" i="1" s="1"/>
  <c r="I311" i="1" l="1"/>
  <c r="J311" i="1" s="1"/>
  <c r="D131" i="1"/>
  <c r="D195" i="1"/>
  <c r="E195" i="1" s="1"/>
  <c r="G243" i="1"/>
  <c r="H243" i="1" s="1"/>
  <c r="D259" i="1"/>
  <c r="E259" i="1" s="1"/>
  <c r="D306" i="1"/>
  <c r="E306" i="1" s="1"/>
  <c r="H98" i="1"/>
  <c r="I141" i="1"/>
  <c r="J141" i="1" s="1"/>
  <c r="G206" i="1"/>
  <c r="C375" i="1"/>
  <c r="E375" i="1" s="1"/>
  <c r="G194" i="1"/>
  <c r="H194" i="1" s="1"/>
  <c r="E247" i="1"/>
  <c r="E248" i="1" s="1"/>
  <c r="G258" i="1"/>
  <c r="H258" i="1" s="1"/>
  <c r="D307" i="1"/>
  <c r="E307" i="1" s="1"/>
  <c r="I312" i="1"/>
  <c r="J312" i="1" s="1"/>
  <c r="D135" i="1"/>
  <c r="E135" i="1" s="1"/>
  <c r="D187" i="1"/>
  <c r="G195" i="1"/>
  <c r="H195" i="1" s="1"/>
  <c r="I195" i="1" s="1"/>
  <c r="J195" i="1" s="1"/>
  <c r="D249" i="1"/>
  <c r="G259" i="1"/>
  <c r="H259" i="1" s="1"/>
  <c r="I259" i="1" s="1"/>
  <c r="J259" i="1" s="1"/>
  <c r="K259" i="1" s="1"/>
  <c r="G306" i="1"/>
  <c r="H306" i="1" s="1"/>
  <c r="I306" i="1" s="1"/>
  <c r="J306" i="1" s="1"/>
  <c r="E97" i="1"/>
  <c r="D252" i="1"/>
  <c r="E252" i="1" s="1"/>
  <c r="D261" i="1"/>
  <c r="E261" i="1" s="1"/>
  <c r="G268" i="1"/>
  <c r="H268" i="1" s="1"/>
  <c r="C151" i="1"/>
  <c r="E151" i="1" s="1"/>
  <c r="I151" i="1" s="1"/>
  <c r="J151" i="1" s="1"/>
  <c r="D90" i="1"/>
  <c r="G135" i="1"/>
  <c r="H135" i="1" s="1"/>
  <c r="I135" i="1" s="1"/>
  <c r="J135" i="1" s="1"/>
  <c r="D202" i="1"/>
  <c r="D250" i="1"/>
  <c r="E250" i="1" s="1"/>
  <c r="D299" i="1"/>
  <c r="E299" i="1" s="1"/>
  <c r="G307" i="1"/>
  <c r="H307" i="1" s="1"/>
  <c r="I85" i="1"/>
  <c r="J85" i="1" s="1"/>
  <c r="I309" i="1"/>
  <c r="J309" i="1" s="1"/>
  <c r="D91" i="1"/>
  <c r="D191" i="1"/>
  <c r="E191" i="1" s="1"/>
  <c r="I191" i="1" s="1"/>
  <c r="J191" i="1" s="1"/>
  <c r="D251" i="1"/>
  <c r="E251" i="1" s="1"/>
  <c r="G299" i="1"/>
  <c r="D314" i="1"/>
  <c r="D146" i="1"/>
  <c r="D147" i="1"/>
  <c r="G138" i="1"/>
  <c r="H138" i="1" s="1"/>
  <c r="I138" i="1" s="1"/>
  <c r="J138" i="1" s="1"/>
  <c r="G191" i="1"/>
  <c r="H191" i="1" s="1"/>
  <c r="G250" i="1"/>
  <c r="H250" i="1" s="1"/>
  <c r="D303" i="1"/>
  <c r="E303" i="1" s="1"/>
  <c r="D315" i="1"/>
  <c r="I144" i="1"/>
  <c r="J144" i="1" s="1"/>
  <c r="G196" i="1"/>
  <c r="H196" i="1" s="1"/>
  <c r="I196" i="1" s="1"/>
  <c r="J196" i="1" s="1"/>
  <c r="D205" i="1"/>
  <c r="E205" i="1" s="1"/>
  <c r="I253" i="1"/>
  <c r="J253" i="1" s="1"/>
  <c r="I256" i="1"/>
  <c r="J256" i="1" s="1"/>
  <c r="D262" i="1"/>
  <c r="E283" i="1"/>
  <c r="D139" i="1"/>
  <c r="E139" i="1" s="1"/>
  <c r="D193" i="1"/>
  <c r="G251" i="1"/>
  <c r="H251" i="1" s="1"/>
  <c r="G303" i="1"/>
  <c r="H303" i="1" s="1"/>
  <c r="I303" i="1" s="1"/>
  <c r="J303" i="1" s="1"/>
  <c r="C207" i="1"/>
  <c r="E207" i="1" s="1"/>
  <c r="G139" i="1"/>
  <c r="H139" i="1" s="1"/>
  <c r="D243" i="1"/>
  <c r="E243" i="1" s="1"/>
  <c r="D258" i="1"/>
  <c r="E258" i="1" s="1"/>
  <c r="E379" i="1"/>
  <c r="D362" i="1"/>
  <c r="E362" i="1" s="1"/>
  <c r="G364" i="1"/>
  <c r="H364" i="1" s="1"/>
  <c r="D363" i="1"/>
  <c r="E363" i="1" s="1"/>
  <c r="E377" i="1"/>
  <c r="G362" i="1"/>
  <c r="H362" i="1" s="1"/>
  <c r="D355" i="1"/>
  <c r="E355" i="1" s="1"/>
  <c r="G363" i="1"/>
  <c r="H363" i="1" s="1"/>
  <c r="I363" i="1" s="1"/>
  <c r="J363" i="1" s="1"/>
  <c r="D359" i="1"/>
  <c r="E359" i="1" s="1"/>
  <c r="D370" i="1"/>
  <c r="E378" i="1"/>
  <c r="G381" i="1"/>
  <c r="H381" i="1" s="1"/>
  <c r="G355" i="1"/>
  <c r="G359" i="1"/>
  <c r="H359" i="1" s="1"/>
  <c r="D361" i="1"/>
  <c r="E99" i="1"/>
  <c r="H205" i="1"/>
  <c r="I205" i="1" s="1"/>
  <c r="J205" i="1" s="1"/>
  <c r="G81" i="1"/>
  <c r="H81" i="1" s="1"/>
  <c r="H97" i="1"/>
  <c r="H99" i="1"/>
  <c r="H266" i="1"/>
  <c r="E193" i="1"/>
  <c r="H206" i="1"/>
  <c r="E98" i="1"/>
  <c r="I258" i="1"/>
  <c r="J258" i="1" s="1"/>
  <c r="K258" i="1" s="1"/>
  <c r="I250" i="1"/>
  <c r="J250" i="1" s="1"/>
  <c r="I251" i="1"/>
  <c r="J251" i="1" s="1"/>
  <c r="H248" i="1"/>
  <c r="I247" i="1"/>
  <c r="J247" i="1" s="1"/>
  <c r="E81" i="1"/>
  <c r="I83" i="1"/>
  <c r="J83" i="1" s="1"/>
  <c r="I79" i="1"/>
  <c r="J79" i="1" s="1"/>
  <c r="I134" i="1"/>
  <c r="J134" i="1" s="1"/>
  <c r="E262" i="1"/>
  <c r="I263" i="1"/>
  <c r="J263" i="1" s="1"/>
  <c r="I207" i="1"/>
  <c r="J207" i="1" s="1"/>
  <c r="E198" i="1"/>
  <c r="I95" i="1"/>
  <c r="J95" i="1" s="1"/>
  <c r="I78" i="1"/>
  <c r="J78" i="1" s="1"/>
  <c r="G318" i="1"/>
  <c r="H318" i="1" s="1"/>
  <c r="I88" i="1"/>
  <c r="J88" i="1" s="1"/>
  <c r="H161" i="1"/>
  <c r="H166" i="1"/>
  <c r="E161" i="1"/>
  <c r="H142" i="1"/>
  <c r="H171" i="1"/>
  <c r="E142" i="1"/>
  <c r="I139" i="1"/>
  <c r="J139" i="1" s="1"/>
  <c r="E166" i="1"/>
  <c r="I319" i="1"/>
  <c r="J319" i="1" s="1"/>
  <c r="I368" i="1"/>
  <c r="J368" i="1" s="1"/>
  <c r="G193" i="1"/>
  <c r="H193" i="1" s="1"/>
  <c r="E80" i="1"/>
  <c r="I82" i="1"/>
  <c r="J82" i="1" s="1"/>
  <c r="G157" i="1"/>
  <c r="H157" i="1" s="1"/>
  <c r="G140" i="1"/>
  <c r="H140" i="1" s="1"/>
  <c r="E155" i="1"/>
  <c r="E154" i="1"/>
  <c r="E153" i="1"/>
  <c r="D156" i="1"/>
  <c r="E156" i="1" s="1"/>
  <c r="D140" i="1"/>
  <c r="E140" i="1" s="1"/>
  <c r="D157" i="1"/>
  <c r="E157" i="1" s="1"/>
  <c r="G137" i="1"/>
  <c r="H137" i="1" s="1"/>
  <c r="G150" i="1"/>
  <c r="H150" i="1" s="1"/>
  <c r="G149" i="1"/>
  <c r="H149" i="1" s="1"/>
  <c r="H155" i="1"/>
  <c r="H154" i="1"/>
  <c r="H153" i="1"/>
  <c r="D137" i="1"/>
  <c r="E137" i="1" s="1"/>
  <c r="D149" i="1"/>
  <c r="E149" i="1" s="1"/>
  <c r="E171" i="1"/>
  <c r="G317" i="1"/>
  <c r="H317" i="1" s="1"/>
  <c r="I194" i="1"/>
  <c r="J194" i="1" s="1"/>
  <c r="G94" i="1"/>
  <c r="H94" i="1" s="1"/>
  <c r="D150" i="1"/>
  <c r="E150" i="1" s="1"/>
  <c r="G156" i="1"/>
  <c r="H156" i="1" s="1"/>
  <c r="D84" i="1"/>
  <c r="E84" i="1" s="1"/>
  <c r="D100" i="1"/>
  <c r="E100" i="1" s="1"/>
  <c r="H211" i="1"/>
  <c r="H210" i="1"/>
  <c r="G212" i="1"/>
  <c r="H212" i="1" s="1"/>
  <c r="E211" i="1"/>
  <c r="E210" i="1"/>
  <c r="E209" i="1"/>
  <c r="D212" i="1"/>
  <c r="E212" i="1" s="1"/>
  <c r="D196" i="1"/>
  <c r="E196" i="1" s="1"/>
  <c r="D213" i="1"/>
  <c r="E213" i="1" s="1"/>
  <c r="I243" i="1"/>
  <c r="J243" i="1" s="1"/>
  <c r="I367" i="1"/>
  <c r="J367" i="1" s="1"/>
  <c r="G84" i="1"/>
  <c r="H84" i="1" s="1"/>
  <c r="G101" i="1"/>
  <c r="H101" i="1" s="1"/>
  <c r="H209" i="1"/>
  <c r="H267" i="1"/>
  <c r="D93" i="1"/>
  <c r="E93" i="1" s="1"/>
  <c r="D94" i="1"/>
  <c r="G100" i="1"/>
  <c r="H100" i="1" s="1"/>
  <c r="G213" i="1"/>
  <c r="H213" i="1" s="1"/>
  <c r="I198" i="1"/>
  <c r="J198" i="1" s="1"/>
  <c r="H265" i="1"/>
  <c r="I375" i="1"/>
  <c r="J375" i="1" s="1"/>
  <c r="E249" i="1"/>
  <c r="I302" i="1"/>
  <c r="J302" i="1" s="1"/>
  <c r="H86" i="1"/>
  <c r="I86" i="1" s="1"/>
  <c r="J86" i="1" s="1"/>
  <c r="G93" i="1"/>
  <c r="H93" i="1" s="1"/>
  <c r="D206" i="1"/>
  <c r="E206" i="1" s="1"/>
  <c r="H323" i="1"/>
  <c r="H322" i="1"/>
  <c r="H321" i="1"/>
  <c r="E305" i="1"/>
  <c r="G324" i="1"/>
  <c r="H324" i="1" s="1"/>
  <c r="D318" i="1"/>
  <c r="E318" i="1" s="1"/>
  <c r="D317" i="1"/>
  <c r="E317" i="1" s="1"/>
  <c r="G325" i="1"/>
  <c r="H325" i="1" s="1"/>
  <c r="G308" i="1"/>
  <c r="H308" i="1" s="1"/>
  <c r="E323" i="1"/>
  <c r="E322" i="1"/>
  <c r="E321" i="1"/>
  <c r="D324" i="1"/>
  <c r="E324" i="1" s="1"/>
  <c r="D308" i="1"/>
  <c r="E308" i="1" s="1"/>
  <c r="D325" i="1"/>
  <c r="E325" i="1" s="1"/>
  <c r="G305" i="1"/>
  <c r="H305" i="1" s="1"/>
  <c r="E278" i="1"/>
  <c r="D373" i="1"/>
  <c r="E373" i="1" s="1"/>
  <c r="D374" i="1"/>
  <c r="E374" i="1" s="1"/>
  <c r="G380" i="1"/>
  <c r="H380" i="1" s="1"/>
  <c r="H254" i="1"/>
  <c r="I254" i="1" s="1"/>
  <c r="J254" i="1" s="1"/>
  <c r="G261" i="1"/>
  <c r="H261" i="1" s="1"/>
  <c r="G262" i="1"/>
  <c r="H262" i="1" s="1"/>
  <c r="E273" i="1"/>
  <c r="H278" i="1"/>
  <c r="E304" i="1"/>
  <c r="E361" i="1"/>
  <c r="E366" i="1"/>
  <c r="H377" i="1"/>
  <c r="H378" i="1"/>
  <c r="H379" i="1"/>
  <c r="G249" i="1"/>
  <c r="H249" i="1" s="1"/>
  <c r="D269" i="1"/>
  <c r="E269" i="1" s="1"/>
  <c r="D268" i="1"/>
  <c r="E268" i="1" s="1"/>
  <c r="H366" i="1"/>
  <c r="G373" i="1"/>
  <c r="H373" i="1" s="1"/>
  <c r="G374" i="1"/>
  <c r="H374" i="1" s="1"/>
  <c r="E265" i="1"/>
  <c r="E266" i="1"/>
  <c r="E267" i="1"/>
  <c r="G361" i="1"/>
  <c r="H361" i="1" s="1"/>
  <c r="D381" i="1"/>
  <c r="E381" i="1" s="1"/>
  <c r="G252" i="1"/>
  <c r="H252" i="1" s="1"/>
  <c r="I252" i="1" s="1"/>
  <c r="J252" i="1" s="1"/>
  <c r="E310" i="1"/>
  <c r="I310" i="1" s="1"/>
  <c r="J310" i="1" s="1"/>
  <c r="D364" i="1"/>
  <c r="E364" i="1" s="1"/>
  <c r="I307" i="1" l="1"/>
  <c r="J307" i="1" s="1"/>
  <c r="I193" i="1"/>
  <c r="J193" i="1" s="1"/>
  <c r="G147" i="1"/>
  <c r="H147" i="1" s="1"/>
  <c r="E147" i="1"/>
  <c r="G91" i="1"/>
  <c r="H91" i="1" s="1"/>
  <c r="E91" i="1"/>
  <c r="G90" i="1"/>
  <c r="H90" i="1" s="1"/>
  <c r="E90" i="1"/>
  <c r="G146" i="1"/>
  <c r="H146" i="1" s="1"/>
  <c r="E146" i="1"/>
  <c r="I362" i="1"/>
  <c r="J362" i="1" s="1"/>
  <c r="G315" i="1"/>
  <c r="H315" i="1" s="1"/>
  <c r="E315" i="1"/>
  <c r="I308" i="1"/>
  <c r="J308" i="1" s="1"/>
  <c r="G314" i="1"/>
  <c r="H314" i="1" s="1"/>
  <c r="E314" i="1"/>
  <c r="E187" i="1"/>
  <c r="E192" i="1" s="1"/>
  <c r="E201" i="1" s="1"/>
  <c r="G187" i="1"/>
  <c r="E131" i="1"/>
  <c r="E136" i="1" s="1"/>
  <c r="G131" i="1"/>
  <c r="I99" i="1"/>
  <c r="J99" i="1" s="1"/>
  <c r="I97" i="1"/>
  <c r="J97" i="1" s="1"/>
  <c r="G202" i="1"/>
  <c r="H202" i="1" s="1"/>
  <c r="D203" i="1"/>
  <c r="E202" i="1"/>
  <c r="I209" i="1"/>
  <c r="J209" i="1" s="1"/>
  <c r="I98" i="1"/>
  <c r="J98" i="1" s="1"/>
  <c r="I323" i="1"/>
  <c r="J323" i="1" s="1"/>
  <c r="I364" i="1"/>
  <c r="J364" i="1" s="1"/>
  <c r="I359" i="1"/>
  <c r="J359" i="1" s="1"/>
  <c r="I377" i="1"/>
  <c r="J377" i="1" s="1"/>
  <c r="E360" i="1"/>
  <c r="E369" i="1" s="1"/>
  <c r="G370" i="1"/>
  <c r="H370" i="1" s="1"/>
  <c r="D371" i="1"/>
  <c r="E370" i="1"/>
  <c r="I378" i="1"/>
  <c r="J378" i="1" s="1"/>
  <c r="I155" i="1"/>
  <c r="J155" i="1" s="1"/>
  <c r="H257" i="1"/>
  <c r="H260" i="1" s="1"/>
  <c r="I361" i="1"/>
  <c r="J361" i="1" s="1"/>
  <c r="I266" i="1"/>
  <c r="J266" i="1" s="1"/>
  <c r="I379" i="1"/>
  <c r="J379" i="1" s="1"/>
  <c r="I81" i="1"/>
  <c r="J81" i="1" s="1"/>
  <c r="I265" i="1"/>
  <c r="J265" i="1" s="1"/>
  <c r="I154" i="1"/>
  <c r="J154" i="1" s="1"/>
  <c r="I206" i="1"/>
  <c r="J206" i="1" s="1"/>
  <c r="E257" i="1"/>
  <c r="I248" i="1"/>
  <c r="I262" i="1"/>
  <c r="J262" i="1" s="1"/>
  <c r="I273" i="1"/>
  <c r="I161" i="1"/>
  <c r="I366" i="1"/>
  <c r="J366" i="1" s="1"/>
  <c r="I374" i="1"/>
  <c r="J374" i="1" s="1"/>
  <c r="I322" i="1"/>
  <c r="J322" i="1" s="1"/>
  <c r="I318" i="1"/>
  <c r="J318" i="1" s="1"/>
  <c r="E313" i="1"/>
  <c r="I101" i="1"/>
  <c r="J101" i="1" s="1"/>
  <c r="I373" i="1"/>
  <c r="J373" i="1" s="1"/>
  <c r="I261" i="1"/>
  <c r="J261" i="1" s="1"/>
  <c r="I305" i="1"/>
  <c r="J305" i="1" s="1"/>
  <c r="I325" i="1"/>
  <c r="J325" i="1" s="1"/>
  <c r="I100" i="1"/>
  <c r="J100" i="1" s="1"/>
  <c r="I84" i="1"/>
  <c r="J84" i="1" s="1"/>
  <c r="I153" i="1"/>
  <c r="J153" i="1" s="1"/>
  <c r="E89" i="1"/>
  <c r="I317" i="1"/>
  <c r="J317" i="1" s="1"/>
  <c r="I380" i="1"/>
  <c r="J380" i="1" s="1"/>
  <c r="I324" i="1"/>
  <c r="J324" i="1" s="1"/>
  <c r="I93" i="1"/>
  <c r="J93" i="1" s="1"/>
  <c r="I212" i="1"/>
  <c r="J212" i="1" s="1"/>
  <c r="I269" i="1"/>
  <c r="J269" i="1" s="1"/>
  <c r="I149" i="1"/>
  <c r="J149" i="1" s="1"/>
  <c r="I210" i="1"/>
  <c r="J210" i="1" s="1"/>
  <c r="I150" i="1"/>
  <c r="J150" i="1" s="1"/>
  <c r="I140" i="1"/>
  <c r="J140" i="1" s="1"/>
  <c r="I268" i="1"/>
  <c r="J268" i="1" s="1"/>
  <c r="I142" i="1"/>
  <c r="J142" i="1" s="1"/>
  <c r="I156" i="1"/>
  <c r="J156" i="1" s="1"/>
  <c r="I249" i="1"/>
  <c r="J249" i="1" s="1"/>
  <c r="I321" i="1"/>
  <c r="J321" i="1" s="1"/>
  <c r="I381" i="1"/>
  <c r="J381" i="1" s="1"/>
  <c r="I267" i="1"/>
  <c r="J267" i="1" s="1"/>
  <c r="I211" i="1"/>
  <c r="J211" i="1" s="1"/>
  <c r="I137" i="1"/>
  <c r="J137" i="1" s="1"/>
  <c r="I157" i="1"/>
  <c r="J157" i="1" s="1"/>
  <c r="I213" i="1"/>
  <c r="J213" i="1" s="1"/>
  <c r="E145" i="1"/>
  <c r="G203" i="1" l="1"/>
  <c r="H203" i="1" s="1"/>
  <c r="E203" i="1"/>
  <c r="I202" i="1"/>
  <c r="J202" i="1" s="1"/>
  <c r="K202" i="1" s="1"/>
  <c r="I314" i="1"/>
  <c r="J314" i="1" s="1"/>
  <c r="K314" i="1" s="1"/>
  <c r="I90" i="1"/>
  <c r="J90" i="1" s="1"/>
  <c r="K90" i="1" s="1"/>
  <c r="I91" i="1"/>
  <c r="J91" i="1" s="1"/>
  <c r="K91" i="1" s="1"/>
  <c r="I146" i="1"/>
  <c r="J146" i="1" s="1"/>
  <c r="K146" i="1" s="1"/>
  <c r="I315" i="1"/>
  <c r="J315" i="1" s="1"/>
  <c r="K315" i="1" s="1"/>
  <c r="I147" i="1"/>
  <c r="J147" i="1" s="1"/>
  <c r="K147" i="1" s="1"/>
  <c r="G371" i="1"/>
  <c r="H371" i="1" s="1"/>
  <c r="E371" i="1"/>
  <c r="I370" i="1"/>
  <c r="J370" i="1" s="1"/>
  <c r="K370" i="1" s="1"/>
  <c r="E372" i="1"/>
  <c r="E388" i="1" s="1"/>
  <c r="H276" i="1"/>
  <c r="H277" i="1" s="1"/>
  <c r="H279" i="1" s="1"/>
  <c r="H281" i="1"/>
  <c r="H282" i="1" s="1"/>
  <c r="H284" i="1" s="1"/>
  <c r="I257" i="1"/>
  <c r="J257" i="1" s="1"/>
  <c r="H44" i="1" s="1"/>
  <c r="J248" i="1"/>
  <c r="F44" i="1" s="1"/>
  <c r="E44" i="1"/>
  <c r="E260" i="1"/>
  <c r="E271" i="1" s="1"/>
  <c r="E272" i="1" s="1"/>
  <c r="E393" i="1"/>
  <c r="E92" i="1"/>
  <c r="E204" i="1"/>
  <c r="E148" i="1"/>
  <c r="H271" i="1"/>
  <c r="E316" i="1"/>
  <c r="E383" i="1" l="1"/>
  <c r="E385" i="1" s="1"/>
  <c r="I203" i="1"/>
  <c r="J203" i="1" s="1"/>
  <c r="K203" i="1" s="1"/>
  <c r="E389" i="1"/>
  <c r="E391" i="1" s="1"/>
  <c r="E390" i="1"/>
  <c r="G44" i="1"/>
  <c r="I371" i="1"/>
  <c r="J371" i="1" s="1"/>
  <c r="K371" i="1" s="1"/>
  <c r="E337" i="1"/>
  <c r="E332" i="1"/>
  <c r="E327" i="1"/>
  <c r="E274" i="1"/>
  <c r="I260" i="1"/>
  <c r="E281" i="1"/>
  <c r="E282" i="1" s="1"/>
  <c r="E284" i="1" s="1"/>
  <c r="E276" i="1"/>
  <c r="E277" i="1" s="1"/>
  <c r="E279" i="1" s="1"/>
  <c r="I279" i="1" s="1"/>
  <c r="J279" i="1" s="1"/>
  <c r="E215" i="1"/>
  <c r="E225" i="1"/>
  <c r="E220" i="1"/>
  <c r="E159" i="1"/>
  <c r="E164" i="1"/>
  <c r="E165" i="1" s="1"/>
  <c r="E169" i="1"/>
  <c r="E395" i="1"/>
  <c r="E394" i="1"/>
  <c r="E396" i="1" s="1"/>
  <c r="I271" i="1"/>
  <c r="J271" i="1" s="1"/>
  <c r="H272" i="1"/>
  <c r="I272" i="1" s="1"/>
  <c r="J272" i="1" s="1"/>
  <c r="E384" i="1" l="1"/>
  <c r="E386" i="1" s="1"/>
  <c r="I284" i="1"/>
  <c r="K44" i="1" s="1"/>
  <c r="J260" i="1"/>
  <c r="J44" i="1" s="1"/>
  <c r="I44" i="1"/>
  <c r="E339" i="1"/>
  <c r="E338" i="1"/>
  <c r="E340" i="1" s="1"/>
  <c r="E334" i="1"/>
  <c r="E333" i="1"/>
  <c r="E335" i="1" s="1"/>
  <c r="E328" i="1"/>
  <c r="E329" i="1"/>
  <c r="I282" i="1"/>
  <c r="J282" i="1" s="1"/>
  <c r="I276" i="1"/>
  <c r="J276" i="1" s="1"/>
  <c r="I277" i="1"/>
  <c r="J277" i="1" s="1"/>
  <c r="I281" i="1"/>
  <c r="J281" i="1" s="1"/>
  <c r="E221" i="1"/>
  <c r="E223" i="1" s="1"/>
  <c r="E222" i="1"/>
  <c r="E227" i="1"/>
  <c r="E226" i="1"/>
  <c r="E228" i="1" s="1"/>
  <c r="E217" i="1"/>
  <c r="E216" i="1"/>
  <c r="E167" i="1"/>
  <c r="E160" i="1"/>
  <c r="E162" i="1" s="1"/>
  <c r="E170" i="1"/>
  <c r="E172" i="1" s="1"/>
  <c r="H274" i="1"/>
  <c r="I274" i="1" s="1"/>
  <c r="J274" i="1" s="1"/>
  <c r="J284" i="1" l="1"/>
  <c r="L44" i="1" s="1"/>
  <c r="E330" i="1"/>
  <c r="E218"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31" i="1"/>
  <c r="I131" i="1" s="1"/>
  <c r="J131" i="1" s="1"/>
  <c r="H130" i="1"/>
  <c r="H299" i="1"/>
  <c r="I299" i="1" s="1"/>
  <c r="J299" i="1" s="1"/>
  <c r="H298" i="1"/>
  <c r="H187" i="1" l="1"/>
  <c r="I187" i="1" s="1"/>
  <c r="J187" i="1" s="1"/>
  <c r="H355" i="1"/>
  <c r="I355" i="1" s="1"/>
  <c r="J355" i="1" s="1"/>
  <c r="H74" i="1"/>
  <c r="I77" i="1"/>
  <c r="J77" i="1" s="1"/>
  <c r="I130" i="1"/>
  <c r="J130" i="1" s="1"/>
  <c r="H136" i="1"/>
  <c r="H354" i="1"/>
  <c r="H186" i="1"/>
  <c r="I298" i="1"/>
  <c r="J298" i="1" s="1"/>
  <c r="I136" i="1" l="1"/>
  <c r="H145" i="1"/>
  <c r="I186" i="1"/>
  <c r="J186" i="1" s="1"/>
  <c r="H192" i="1"/>
  <c r="I74" i="1"/>
  <c r="J74" i="1" s="1"/>
  <c r="H80" i="1"/>
  <c r="I354" i="1"/>
  <c r="J354" i="1" s="1"/>
  <c r="H360" i="1"/>
  <c r="H304" i="1"/>
  <c r="I301" i="1"/>
  <c r="J301" i="1" s="1"/>
  <c r="H201" i="1" l="1"/>
  <c r="I192" i="1"/>
  <c r="I360" i="1"/>
  <c r="H369" i="1"/>
  <c r="H89" i="1"/>
  <c r="I80" i="1"/>
  <c r="H148" i="1"/>
  <c r="I145" i="1"/>
  <c r="H313" i="1"/>
  <c r="I304" i="1"/>
  <c r="E42" i="1"/>
  <c r="J136" i="1"/>
  <c r="F42" i="1" s="1"/>
  <c r="J80" i="1" l="1"/>
  <c r="F41" i="1" s="1"/>
  <c r="E41" i="1"/>
  <c r="I369" i="1"/>
  <c r="H372" i="1"/>
  <c r="J145" i="1"/>
  <c r="H42" i="1" s="1"/>
  <c r="G42" i="1"/>
  <c r="E45" i="1"/>
  <c r="J304" i="1"/>
  <c r="F45" i="1" s="1"/>
  <c r="H169" i="1"/>
  <c r="H159" i="1"/>
  <c r="I148" i="1"/>
  <c r="H164" i="1"/>
  <c r="I89" i="1"/>
  <c r="H92" i="1"/>
  <c r="J360" i="1"/>
  <c r="F46" i="1" s="1"/>
  <c r="E46" i="1"/>
  <c r="J192" i="1"/>
  <c r="F43" i="1" s="1"/>
  <c r="E43" i="1"/>
  <c r="H316" i="1"/>
  <c r="I313" i="1"/>
  <c r="I201" i="1"/>
  <c r="H204" i="1"/>
  <c r="I164" i="1" l="1"/>
  <c r="J164" i="1" s="1"/>
  <c r="H165" i="1"/>
  <c r="I165" i="1" s="1"/>
  <c r="J165" i="1" s="1"/>
  <c r="H393" i="1"/>
  <c r="I372" i="1"/>
  <c r="H383" i="1"/>
  <c r="H388" i="1"/>
  <c r="H215" i="1"/>
  <c r="H225" i="1"/>
  <c r="I204" i="1"/>
  <c r="H220" i="1"/>
  <c r="G41" i="1"/>
  <c r="J89" i="1"/>
  <c r="H41" i="1" s="1"/>
  <c r="H327" i="1"/>
  <c r="H337" i="1"/>
  <c r="H332" i="1"/>
  <c r="I316" i="1"/>
  <c r="H160" i="1"/>
  <c r="I160" i="1" s="1"/>
  <c r="J160" i="1" s="1"/>
  <c r="I159" i="1"/>
  <c r="J159" i="1" s="1"/>
  <c r="I92" i="1"/>
  <c r="H113" i="1"/>
  <c r="H103" i="1"/>
  <c r="H108" i="1"/>
  <c r="J201" i="1"/>
  <c r="H43" i="1" s="1"/>
  <c r="G43" i="1"/>
  <c r="J313" i="1"/>
  <c r="H45" i="1" s="1"/>
  <c r="G45" i="1"/>
  <c r="J148" i="1"/>
  <c r="J42" i="1" s="1"/>
  <c r="I42" i="1"/>
  <c r="G46" i="1"/>
  <c r="J369" i="1"/>
  <c r="H46" i="1" s="1"/>
  <c r="H170" i="1"/>
  <c r="I170" i="1" s="1"/>
  <c r="J170" i="1" s="1"/>
  <c r="I169" i="1"/>
  <c r="J169" i="1" s="1"/>
  <c r="H162" i="1" l="1"/>
  <c r="I162" i="1" s="1"/>
  <c r="J162" i="1" s="1"/>
  <c r="H167" i="1"/>
  <c r="I167" i="1" s="1"/>
  <c r="J167" i="1" s="1"/>
  <c r="I388" i="1"/>
  <c r="J388" i="1" s="1"/>
  <c r="H390" i="1"/>
  <c r="H389" i="1"/>
  <c r="I389" i="1" s="1"/>
  <c r="J389" i="1" s="1"/>
  <c r="I215" i="1"/>
  <c r="J215" i="1" s="1"/>
  <c r="H217" i="1"/>
  <c r="I217" i="1" s="1"/>
  <c r="H216" i="1"/>
  <c r="I216" i="1" s="1"/>
  <c r="J216" i="1" s="1"/>
  <c r="H115" i="1"/>
  <c r="H114" i="1"/>
  <c r="I113" i="1"/>
  <c r="J113" i="1" s="1"/>
  <c r="I393" i="1"/>
  <c r="J393" i="1" s="1"/>
  <c r="H395" i="1"/>
  <c r="H394" i="1"/>
  <c r="I394" i="1" s="1"/>
  <c r="J394" i="1" s="1"/>
  <c r="H109" i="1"/>
  <c r="I109" i="1" s="1"/>
  <c r="J109" i="1" s="1"/>
  <c r="H110" i="1"/>
  <c r="I108" i="1"/>
  <c r="J108" i="1" s="1"/>
  <c r="I337" i="1"/>
  <c r="J337" i="1" s="1"/>
  <c r="H339" i="1"/>
  <c r="H338" i="1"/>
  <c r="I338" i="1" s="1"/>
  <c r="J338" i="1" s="1"/>
  <c r="H384" i="1"/>
  <c r="I384" i="1" s="1"/>
  <c r="J384" i="1" s="1"/>
  <c r="H385" i="1"/>
  <c r="I385" i="1" s="1"/>
  <c r="I383" i="1"/>
  <c r="J383" i="1" s="1"/>
  <c r="H172" i="1"/>
  <c r="I220" i="1"/>
  <c r="J220" i="1" s="1"/>
  <c r="H221" i="1"/>
  <c r="I221" i="1" s="1"/>
  <c r="J221" i="1" s="1"/>
  <c r="H222" i="1"/>
  <c r="H333" i="1"/>
  <c r="I333" i="1" s="1"/>
  <c r="J333" i="1" s="1"/>
  <c r="I332" i="1"/>
  <c r="J332" i="1" s="1"/>
  <c r="H334" i="1"/>
  <c r="H328" i="1"/>
  <c r="I328" i="1" s="1"/>
  <c r="J328" i="1" s="1"/>
  <c r="I327" i="1"/>
  <c r="J327" i="1" s="1"/>
  <c r="H329" i="1"/>
  <c r="I329" i="1" s="1"/>
  <c r="J92" i="1"/>
  <c r="J41" i="1" s="1"/>
  <c r="I41" i="1"/>
  <c r="J372" i="1"/>
  <c r="J46" i="1" s="1"/>
  <c r="I46" i="1"/>
  <c r="I43" i="1"/>
  <c r="J204" i="1"/>
  <c r="J43" i="1" s="1"/>
  <c r="H105" i="1"/>
  <c r="I105" i="1" s="1"/>
  <c r="H104" i="1"/>
  <c r="I104" i="1" s="1"/>
  <c r="J104" i="1" s="1"/>
  <c r="I103" i="1"/>
  <c r="J103" i="1" s="1"/>
  <c r="J316" i="1"/>
  <c r="J45" i="1" s="1"/>
  <c r="I45" i="1"/>
  <c r="H226" i="1"/>
  <c r="I226" i="1" s="1"/>
  <c r="J226" i="1" s="1"/>
  <c r="I225" i="1"/>
  <c r="J225" i="1" s="1"/>
  <c r="H227" i="1"/>
  <c r="I172" i="1" l="1"/>
  <c r="J172" i="1" s="1"/>
  <c r="L42" i="1" s="1"/>
  <c r="H396" i="1"/>
  <c r="I396" i="1" s="1"/>
  <c r="J396" i="1" s="1"/>
  <c r="H340" i="1"/>
  <c r="I340" i="1" s="1"/>
  <c r="J340" i="1" s="1"/>
  <c r="H391" i="1"/>
  <c r="I391" i="1" s="1"/>
  <c r="J391" i="1" s="1"/>
  <c r="H111" i="1"/>
  <c r="I111" i="1" s="1"/>
  <c r="J111" i="1" s="1"/>
  <c r="H228" i="1"/>
  <c r="I228" i="1" s="1"/>
  <c r="J228" i="1" s="1"/>
  <c r="H330" i="1"/>
  <c r="H223" i="1"/>
  <c r="I223" i="1" s="1"/>
  <c r="J223" i="1" s="1"/>
  <c r="H218" i="1"/>
  <c r="H335" i="1"/>
  <c r="I335" i="1" s="1"/>
  <c r="J335" i="1" s="1"/>
  <c r="H386" i="1"/>
  <c r="H106" i="1"/>
  <c r="H116" i="1"/>
  <c r="I116" i="1" s="1"/>
  <c r="J116" i="1" s="1"/>
  <c r="I114" i="1"/>
  <c r="J114" i="1" s="1"/>
  <c r="K42" i="1" l="1"/>
  <c r="I386" i="1"/>
  <c r="J386" i="1" s="1"/>
  <c r="L46" i="1" s="1"/>
  <c r="I330" i="1"/>
  <c r="I106" i="1"/>
  <c r="J106" i="1" s="1"/>
  <c r="L41" i="1" s="1"/>
  <c r="I218" i="1"/>
  <c r="K43" i="1" s="1"/>
  <c r="J330" i="1"/>
  <c r="L45" i="1" s="1"/>
  <c r="K45" i="1"/>
  <c r="K46" i="1" l="1"/>
  <c r="J218" i="1"/>
  <c r="L43" i="1" s="1"/>
  <c r="K41" i="1"/>
</calcChain>
</file>

<file path=xl/sharedStrings.xml><?xml version="1.0" encoding="utf-8"?>
<sst xmlns="http://schemas.openxmlformats.org/spreadsheetml/2006/main" count="1559" uniqueCount="294">
  <si>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</si>
  <si>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</si>
  <si>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</si>
  <si>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</si>
  <si>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</si>
  <si>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</si>
  <si>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</si>
  <si>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</si>
  <si>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</si>
  <si>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</si>
  <si>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</si>
  <si>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</si>
  <si>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</si>
  <si>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</si>
  <si>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</si>
  <si>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</si>
  <si>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</si>
  <si>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</si>
  <si>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</si>
  <si>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</si>
  <si>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</si>
  <si>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</si>
  <si>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</si>
  <si>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</si>
  <si>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</si>
  <si>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</si>
  <si>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</si>
  <si>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</si>
  <si>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</si>
  <si>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</si>
  <si>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</si>
  <si>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</si>
  <si>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</si>
  <si>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</si>
  <si>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</si>
  <si>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</si>
  <si>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</si>
  <si>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</si>
  <si>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</si>
  <si>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</si>
  <si>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</si>
  <si>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</si>
  <si>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</si>
  <si>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</si>
  <si>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</si>
  <si>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</si>
  <si>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</si>
  <si>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</si>
  <si>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</si>
  <si>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</si>
  <si>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</si>
  <si>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</si>
  <si>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</si>
  <si>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</si>
  <si>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</si>
  <si>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</si>
  <si>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</si>
  <si>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</si>
  <si>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</si>
  <si>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</si>
  <si>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</si>
  <si>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</si>
  <si>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</si>
  <si>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</si>
  <si>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</si>
  <si>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</si>
  <si>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</si>
  <si>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</si>
  <si>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</si>
  <si>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</si>
  <si>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</si>
  <si>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</si>
  <si>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</si>
  <si>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</si>
  <si>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</si>
  <si>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</si>
  <si>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</si>
  <si>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</si>
  <si>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</si>
  <si>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</si>
  <si>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</si>
  <si>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</si>
  <si>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</si>
  <si>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</si>
  <si>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</si>
  <si>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Effective and Implementation Date January 1, 2023</t>
  </si>
  <si>
    <t>This schedule supersedes and replaces all previously</t>
  </si>
  <si>
    <t>approved schedules of Rates, Charges and Loss Factors</t>
  </si>
  <si>
    <t>EB-2022-0014</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</si>
  <si>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</si>
  <si>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</si>
  <si>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</si>
  <si>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</si>
  <si>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</si>
  <si>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</si>
  <si>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</si>
  <si>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</si>
  <si>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</si>
  <si>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</si>
  <si>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</si>
  <si>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</si>
  <si>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</si>
  <si>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</si>
  <si>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(2023) - effective until December 31, 2023
     Applicable only for Class B Customers</t>
  </si>
  <si>
    <t>Rate Rider for Disposition of Deferral/Variance Accounts (2023) - effective until December 31, 2023</t>
  </si>
  <si>
    <t>Rate Rider for Disposition of Lost Revenue Adjustment Mechanism Variance Account (LRAMVA) (2023)
     - effective until December 31, 2023</t>
  </si>
  <si>
    <t>Rate Rider for Prospective Lost Revenue Adjustment Mechanism Variance Account Disposition (2023)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</si>
  <si>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</si>
  <si>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</si>
  <si>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</si>
  <si>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</si>
  <si>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</si>
  <si>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</si>
  <si>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</si>
  <si>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</si>
  <si>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</si>
  <si>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</si>
  <si>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</si>
  <si>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</si>
  <si>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$/kW</t>
  </si>
  <si>
    <t>Rate Rider for Disposition of Lost Revenue Adjustment Mechanism Variance Account 
    (LRAMVA) (2020) - effective until December 31, 2023</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</si>
  <si>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</si>
  <si>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effective until the date of the next cost of service-based rate order</t>
  </si>
  <si>
    <t>Rate Rider for Recovery of Advanced Capital Module - effective until December 31, 2024</t>
  </si>
  <si>
    <t xml:space="preserve">Distribution Volumetric Rate </t>
  </si>
  <si>
    <t>Rate Rider for Disposition of Lost Revenue Adjustment Mechanism Variance Account (LRAMVA) (2023) - effective until December 31, 2023</t>
  </si>
  <si>
    <t>Rate Rider for Disposition of Lost Revenue Adjustment Mechanism Variance Account (LRAMVA) (2020)
     - effective until December 31, 2023</t>
  </si>
  <si>
    <t>Rate Rider for Disposition of Account 1574 - effective until December 31, 2023</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</si>
  <si>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</si>
  <si>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</si>
  <si>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</si>
  <si>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</si>
  <si>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</si>
  <si>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</si>
  <si>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</si>
  <si>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</si>
  <si>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</si>
  <si>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</si>
  <si>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</si>
  <si>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</si>
  <si>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</si>
  <si>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</si>
  <si>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</si>
  <si>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</si>
  <si>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</si>
  <si>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</si>
  <si>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</si>
  <si>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</si>
  <si>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</si>
  <si>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</si>
  <si>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</si>
  <si>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</si>
  <si>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</si>
  <si>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</si>
  <si>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</si>
  <si>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</si>
  <si>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</si>
  <si>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</si>
  <si>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</si>
  <si>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</si>
  <si>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</si>
  <si>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</si>
  <si>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</si>
  <si>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</si>
  <si>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</si>
  <si>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</si>
  <si>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</si>
  <si>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</si>
  <si>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</si>
  <si>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</si>
  <si>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</si>
  <si>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</si>
  <si>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</si>
  <si>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</si>
  <si>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</si>
  <si>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</si>
  <si>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</si>
  <si>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</si>
  <si>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</si>
  <si>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</si>
  <si>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</si>
  <si>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</si>
  <si>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</si>
  <si>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</si>
  <si>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</si>
  <si>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</si>
  <si>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</si>
  <si>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</si>
  <si>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</si>
  <si>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</si>
  <si>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</si>
  <si>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</si>
  <si>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</si>
  <si>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</si>
  <si>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R1(i) Applicability</t>
  </si>
  <si>
    <t xml:space="preserve">R1(ii) Applicability </t>
  </si>
  <si>
    <t xml:space="preserve">N/A for "typical" Customer </t>
  </si>
  <si>
    <t>Yes</t>
  </si>
  <si>
    <t>No</t>
  </si>
  <si>
    <t xml:space="preserve">Yes </t>
  </si>
  <si>
    <t>Distribution Rate Protection As of July 1, 2023</t>
  </si>
  <si>
    <t>not applicable to typical customer</t>
  </si>
  <si>
    <r>
      <t xml:space="preserve">Rate Rider </t>
    </r>
    <r>
      <rPr>
        <sz val="8"/>
        <color rgb="FFFF0000"/>
        <rFont val="Arial"/>
        <family val="2"/>
      </rPr>
      <t>for Disposition of</t>
    </r>
    <r>
      <rPr>
        <sz val="8"/>
        <color theme="1"/>
        <rFont val="Arial"/>
        <family val="2"/>
      </rPr>
      <t xml:space="preserve"> Lost Revenue Adjustment Mechanism Variance Account Disposition (</t>
    </r>
    <r>
      <rPr>
        <sz val="8"/>
        <color rgb="FFFF0000"/>
        <rFont val="Arial"/>
        <family val="2"/>
      </rPr>
      <t>2020</t>
    </r>
    <r>
      <rPr>
        <sz val="8"/>
        <color theme="1"/>
        <rFont val="Arial"/>
        <family val="2"/>
      </rPr>
      <t>)
     - effective until December 31, 2023</t>
    </r>
  </si>
  <si>
    <t/>
  </si>
  <si>
    <t>X</t>
  </si>
  <si>
    <t>Algoma Power Inc._Start</t>
  </si>
  <si>
    <t>Effective and Implementation Date January 1, 2024</t>
  </si>
  <si>
    <t>EB-2023-0005</t>
  </si>
  <si>
    <t>1_RESIDENTIAL R1 SERVICE CLASSIFICATION</t>
  </si>
  <si>
    <t>1_APPLICATION</t>
  </si>
  <si>
    <t>1_MRC_Del</t>
  </si>
  <si>
    <t>1_RESIDENTIAL R1 SERVICE CLASSIFICATION_MSC</t>
  </si>
  <si>
    <t>1_RESIDENTIAL R1 SERVICE CLASSIFICATION_SME</t>
  </si>
  <si>
    <t>1_RESIDENTIAL R1 SERVICE CLASSIFICATION_FX_RR_2</t>
  </si>
  <si>
    <t>Rate Rider for Disposition of Capacity Based Recovery Account (2024) - effective until December 31, 2024 Applicable only for Class B Customers</t>
  </si>
  <si>
    <t>1_RESIDENTIAL R1 SERVICE CLASSIFICATION_CBR</t>
  </si>
  <si>
    <t>Rate Rider for Disposition of Deferral/Variance Accounts (2024) - effective until December 31, 2024</t>
  </si>
  <si>
    <t>1_RESIDENTIAL R1 SERVICE CLASSIFICATION_DVA</t>
  </si>
  <si>
    <t>1_RESIDENTIAL R1 SERVICE CLASSIFICATION_Retail Transmission Rate - Network Service Rate</t>
  </si>
  <si>
    <t>RESIDENTIAL R1 SERVICE CLASSIFICATION_Retail Transmission Rate - Network Service Rate</t>
  </si>
  <si>
    <t>1_RESIDENTIAL R1 SERVICE CLASSIFICATION_Retail Transmission Rate - Line and Transformation Connection Service Rate</t>
  </si>
  <si>
    <t>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</si>
  <si>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</si>
  <si>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</si>
  <si>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</si>
  <si>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</si>
  <si>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</si>
  <si>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</si>
  <si>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</si>
  <si>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</si>
  <si>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</si>
  <si>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CLASSIFICATION_FX_RR_3</t>
  </si>
  <si>
    <t>2_RESIDENTIAL R2 SERVICE CLASSIFICATION_DVC</t>
  </si>
  <si>
    <t>2_RESIDENTIAL R2 SERVICE CLASSIFICATION_CBR</t>
  </si>
  <si>
    <t>2_RESIDENTIAL R2 SERVICE CLASSIFICATION_DVA</t>
  </si>
  <si>
    <t>Rate Rider for Prospective Lost Revenue Adjustment Mechanism Variance Account Disposition (2024) - effective until December 31, 2024</t>
  </si>
  <si>
    <t>2_RESIDENTIAL R2 SERVICE CLASSIFICATION_VR_RR</t>
  </si>
  <si>
    <t>2_RESIDENTIAL R2 SERVICE CLASSIFICATION_CBR_8</t>
  </si>
  <si>
    <t>2_RESIDENTIAL R2 SERVICE CLASSIFICATION_Retail Transmission Rate - Network Service Rate</t>
  </si>
  <si>
    <t>RESIDENTIAL R2 SERVICE CLASSIFICATION_Retail Transmission Rate - Network Service Rate</t>
  </si>
  <si>
    <t>2_RESIDENTIAL R2 SERVICE CLASSIFICATION_Retail Transmission Rate - Line and Transformation Connection Service Rate</t>
  </si>
  <si>
    <t>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</si>
  <si>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</si>
  <si>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</si>
  <si>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</si>
  <si>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</si>
  <si>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</si>
  <si>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</si>
  <si>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</si>
  <si>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</si>
  <si>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CLASSIFICATION_FX_RR_4</t>
  </si>
  <si>
    <t>3_SEASONAL CUSTOMERS SERVICE CLASSIFICATION_FX_RR_5</t>
  </si>
  <si>
    <t>3_SEASONAL CUSTOMERS SERVICE CLASSIFICATION_SME</t>
  </si>
  <si>
    <t>3_SEASONAL CUSTOMERS SERVICE CLASSIFICATION_DVC</t>
  </si>
  <si>
    <t>3_SEASONAL CUSTOMERS SERVICE CLASSIFICATION_CBR</t>
  </si>
  <si>
    <t>3_SEASONAL CUSTOMERS SERVICE CLASSIFICATION_DVA</t>
  </si>
  <si>
    <t>3_SEASONAL CUSTOMERS SERVICE CLASSIFICATION_Retail Transmission Rate - Network Service Rate</t>
  </si>
  <si>
    <t>SEASONAL CUSTOMERS SERVICE CLASSIFICATION_Retail Transmission Rate - Network Service Rate</t>
  </si>
  <si>
    <t>3_SEASONAL CUSTOMERS SERVICE CLASSIFICATION_Retail Transmission Rate - Line and Transformation Connection Service Rate</t>
  </si>
  <si>
    <t>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</si>
  <si>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</si>
  <si>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</si>
  <si>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</si>
  <si>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</si>
  <si>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</si>
  <si>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</si>
  <si>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</si>
  <si>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4_STREET LIGHTING SERVICE CLASSIFICATION_MSC</t>
  </si>
  <si>
    <t>4_STREET LIGHTING SERVICE CLASSIFICATION_FX_RR_6</t>
  </si>
  <si>
    <t>4_STREET LIGHTING SERVICE CLASSIFICATION_FX_RR_7</t>
  </si>
  <si>
    <t>4_STREET LIGHTING SERVICE CLASSIFICATION_DVC</t>
  </si>
  <si>
    <t>4_STREET LIGHTING SERVICE CLASSIFICATION_CBR</t>
  </si>
  <si>
    <t>4_STREET LIGHTING SERVICE CLASSIFICATION_DVA</t>
  </si>
  <si>
    <t>4_STREET LIGHTING SERVICE CLASSIFICATION_VR_RR</t>
  </si>
  <si>
    <t>4_STREET LIGHTING SERVICE CLASSIFICATION_CBR_8</t>
  </si>
  <si>
    <t>4_STREET LIGHTING SERVICE CLASSIFICATION_Retail Transmission Rate - Network Service Rate</t>
  </si>
  <si>
    <t>STREET LIGHTING SERVICE CLASSIFICATION_Retail Transmission Rate - Network Service Rate</t>
  </si>
  <si>
    <t>4_STREET LIGHTING SERVICE CLASSIFICATION_Retail Transmission Rate - Line and Transformation Connection Service Rate</t>
  </si>
  <si>
    <t>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</si>
  <si>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</si>
  <si>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</si>
  <si>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</si>
  <si>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</si>
  <si>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</si>
  <si>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</si>
  <si>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</si>
  <si>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</si>
  <si>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</si>
  <si>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</si>
  <si>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</si>
  <si>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</si>
  <si>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Algoma Power Inc._RSC</t>
  </si>
  <si>
    <t>Algoma Power Inc._LFs</t>
  </si>
  <si>
    <t>Algoma Power Inc._End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</si>
</sst>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164" formatCode="_(* #,##0.00_);_(* \(#,##0.00\);_(* &quot;-&quot;??_);_(@_)"/>
    <numFmt numFmtId="165" formatCode="_-* #,##0_-;\-* #,##0_-;_-* &quot;-&quot;??_-;_-@_-"/>
    <numFmt numFmtId="166" formatCode="_(&quot;$&quot;* #,##0.00_);_(&quot;$&quot;* \(#,##0.00\);_(&quot;$&quot;* &quot;-&quot;??_);_(@_)"/>
    <numFmt numFmtId="167" formatCode="0.0%"/>
    <numFmt numFmtId="168" formatCode="0.0000"/>
    <numFmt numFmtId="169" formatCode="_-&quot;$&quot;* #,##0.0000_-;\-&quot;$&quot;* #,##0.0000_-;_-&quot;$&quot;* &quot;-&quot;??_-;_-@_-"/>
    <numFmt numFmtId="170" formatCode="#,##0.00;[Red]\(#,##0.00\)"/>
    <numFmt numFmtId="171" formatCode="#,##0.0000;[Red]\(#,##0.0000\)"/>
    <numFmt numFmtId="172" formatCode="#,##0.0000"/>
  </numFmts>
  <fonts count="38"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b/>
      <u/>
      <sz val="11"/>
      <color theme="1"/>
      <name val="Calibri"/>
      <family val="2"/>
      <scheme val="minor"/>
    </font>
    <font>
      <i/>
      <sz val="11"/>
      <color theme="1"/>
      <name val="Calibri"/>
      <family val="2"/>
      <scheme val="minor"/>
    </font>
    <font>
      <sz val="8"/>
      <color rgb="FFFF0000"/>
      <name val="Arial"/>
      <family val="2"/>
    </font>
    <font>
      <sz val="4"/>
      <color theme="1"/>
      <name val="Calibri"/>
      <family val="2"/>
      <scheme val="minor"/>
    </font>
    <font>
      <sz val="4"/>
      <color theme="1"/>
      <name val="Arial"/>
      <family val="2"/>
    </font>
    <font>
      <sz val="14"/>
      <color theme="1"/>
      <name val="Arial"/>
      <family val="2"/>
    </font>
  </fonts>
  <fills count="2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323">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1" fillId="4" borderId="3"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5"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7" borderId="4" xfId="0" applyNumberFormat="1" applyFill="1" applyBorder="1" applyProtection="1">
      <protection locked="0"/>
    </xf>
    <xf numFmtId="0" fontId="14" fillId="8" borderId="1" xfId="1" applyFont="1" applyFill="1" applyBorder="1" applyAlignment="1" applyProtection="1">
      <alignment vertical="top"/>
      <protection locked="0"/>
    </xf>
    <xf numFmtId="0" fontId="1" fillId="8" borderId="2" xfId="1" applyFill="1" applyBorder="1" applyAlignment="1" applyProtection="1">
      <alignment vertical="top"/>
      <protection locked="0"/>
    </xf>
    <xf numFmtId="0" fontId="1" fillId="8" borderId="3" xfId="1" applyFill="1" applyBorder="1" applyAlignment="1" applyProtection="1">
      <alignment vertical="top"/>
      <protection locked="0"/>
    </xf>
    <xf numFmtId="0" fontId="3" fillId="11" borderId="4" xfId="1" applyFont="1" applyFill="1" applyBorder="1" applyAlignment="1">
      <alignment horizontal="center" vertical="center"/>
    </xf>
    <xf numFmtId="0" fontId="1" fillId="0" borderId="4" xfId="1" applyBorder="1" applyAlignment="1">
      <alignment horizontal="center" vertical="center"/>
    </xf>
    <xf numFmtId="166"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2"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5"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166" fontId="3" fillId="4" borderId="15" xfId="3" applyFont="1" applyFill="1" applyBorder="1" applyAlignment="1" applyProtection="1">
      <alignment horizontal="left" vertical="center"/>
      <protection locked="0"/>
    </xf>
    <xf numFmtId="0" fontId="1" fillId="0" borderId="15" xfId="1" applyBorder="1" applyAlignment="1" applyProtection="1">
      <alignment vertical="center"/>
      <protection locked="0"/>
    </xf>
    <xf numFmtId="166" fontId="17" fillId="0" borderId="9" xfId="3" applyFont="1" applyBorder="1" applyAlignment="1" applyProtection="1">
      <alignment vertical="center"/>
      <protection locked="0"/>
    </xf>
    <xf numFmtId="166" fontId="18" fillId="4" borderId="15" xfId="3" applyFont="1" applyFill="1" applyBorder="1" applyAlignment="1" applyProtection="1">
      <alignment horizontal="left" vertical="center"/>
      <protection locked="0"/>
    </xf>
    <xf numFmtId="0" fontId="18" fillId="0" borderId="9" xfId="1" applyFont="1" applyBorder="1" applyAlignment="1" applyProtection="1">
      <alignment vertical="center"/>
      <protection locked="0"/>
    </xf>
    <xf numFmtId="166" fontId="18" fillId="0" borderId="9" xfId="3" applyFont="1" applyBorder="1" applyAlignment="1" applyProtection="1">
      <alignment vertical="center"/>
      <protection locked="0"/>
    </xf>
    <xf numFmtId="166"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169" fontId="3" fillId="4" borderId="15" xfId="3" applyNumberFormat="1" applyFont="1" applyFill="1" applyBorder="1" applyAlignment="1" applyProtection="1">
      <alignment horizontal="left" vertical="center"/>
      <protection locked="0"/>
    </xf>
    <xf numFmtId="169" fontId="18" fillId="4" borderId="15" xfId="3" applyNumberFormat="1" applyFont="1" applyFill="1" applyBorder="1" applyAlignment="1" applyProtection="1">
      <alignment horizontal="left" vertical="center"/>
      <protection locked="0"/>
    </xf>
    <xf numFmtId="0" fontId="18" fillId="0" borderId="15" xfId="1" applyFont="1" applyBorder="1" applyAlignment="1" applyProtection="1">
      <alignment vertical="center"/>
      <protection locked="0"/>
    </xf>
    <xf numFmtId="0" fontId="3" fillId="11" borderId="1" xfId="1" applyFont="1" applyFill="1" applyBorder="1" applyAlignment="1" applyProtection="1">
      <alignment vertical="top"/>
      <protection locked="0"/>
    </xf>
    <xf numFmtId="0" fontId="1" fillId="11" borderId="2" xfId="1" applyFill="1" applyBorder="1" applyAlignment="1" applyProtection="1">
      <alignment vertical="top"/>
      <protection locked="0"/>
    </xf>
    <xf numFmtId="169" fontId="3" fillId="11" borderId="4" xfId="3" applyNumberFormat="1" applyFont="1" applyFill="1" applyBorder="1" applyAlignment="1" applyProtection="1">
      <alignment horizontal="left" vertical="center"/>
      <protection locked="0"/>
    </xf>
    <xf numFmtId="0" fontId="3" fillId="11" borderId="4" xfId="1" applyFont="1" applyFill="1" applyBorder="1" applyAlignment="1" applyProtection="1">
      <alignment vertical="center"/>
      <protection locked="0"/>
    </xf>
    <xf numFmtId="166" fontId="19" fillId="11" borderId="3" xfId="3" applyFont="1" applyFill="1" applyBorder="1" applyAlignment="1" applyProtection="1">
      <alignment vertical="center"/>
      <protection locked="0"/>
    </xf>
    <xf numFmtId="169" fontId="20" fillId="11" borderId="4" xfId="3" applyNumberFormat="1" applyFont="1" applyFill="1" applyBorder="1" applyAlignment="1" applyProtection="1">
      <alignment horizontal="left" vertical="center"/>
      <protection locked="0"/>
    </xf>
    <xf numFmtId="0" fontId="3" fillId="11" borderId="3" xfId="1" applyFont="1" applyFill="1" applyBorder="1" applyAlignment="1" applyProtection="1">
      <alignment vertical="center"/>
      <protection locked="0"/>
    </xf>
    <xf numFmtId="166" fontId="3" fillId="11" borderId="4" xfId="1" applyNumberFormat="1" applyFont="1" applyFill="1" applyBorder="1" applyAlignment="1" applyProtection="1">
      <alignment vertical="center"/>
      <protection locked="0"/>
    </xf>
    <xf numFmtId="10" fontId="3" fillId="11" borderId="3" xfId="4" applyNumberFormat="1" applyFont="1" applyFill="1" applyBorder="1" applyAlignment="1" applyProtection="1">
      <alignment vertical="center"/>
      <protection locked="0"/>
    </xf>
    <xf numFmtId="0" fontId="1" fillId="0" borderId="0" xfId="1" applyAlignment="1">
      <alignment vertical="top" wrapText="1"/>
    </xf>
    <xf numFmtId="165" fontId="1" fillId="13" borderId="15" xfId="2" applyNumberFormat="1" applyFont="1" applyFill="1" applyBorder="1" applyAlignment="1" applyProtection="1">
      <alignment vertical="center"/>
      <protection locked="0"/>
    </xf>
    <xf numFmtId="165" fontId="18" fillId="13" borderId="15" xfId="2" applyNumberFormat="1" applyFont="1" applyFill="1" applyBorder="1" applyAlignment="1" applyProtection="1">
      <alignment vertical="center"/>
      <protection locked="0"/>
    </xf>
    <xf numFmtId="165" fontId="1" fillId="0" borderId="15" xfId="2" applyNumberFormat="1" applyFont="1" applyFill="1" applyBorder="1" applyAlignment="1" applyProtection="1">
      <alignment vertical="center"/>
      <protection locked="0"/>
    </xf>
    <xf numFmtId="165" fontId="18" fillId="0" borderId="15" xfId="2" applyNumberFormat="1" applyFont="1" applyFill="1" applyBorder="1" applyAlignment="1" applyProtection="1">
      <alignment vertical="center"/>
      <protection locked="0"/>
    </xf>
    <xf numFmtId="44" fontId="3" fillId="4" borderId="15" xfId="3" applyNumberFormat="1" applyFont="1" applyFill="1" applyBorder="1" applyAlignment="1" applyProtection="1">
      <alignment horizontal="left" vertical="center"/>
      <protection locked="0"/>
    </xf>
    <xf numFmtId="44" fontId="18" fillId="4" borderId="15" xfId="3" applyNumberFormat="1" applyFont="1" applyFill="1" applyBorder="1" applyAlignment="1" applyProtection="1">
      <alignment horizontal="left" vertical="center"/>
      <protection locked="0"/>
    </xf>
    <xf numFmtId="0" fontId="3" fillId="11" borderId="1" xfId="1" applyFont="1" applyFill="1" applyBorder="1" applyAlignment="1" applyProtection="1">
      <alignment vertical="top" wrapText="1"/>
      <protection locked="0"/>
    </xf>
    <xf numFmtId="0" fontId="1" fillId="11" borderId="2" xfId="1" applyFill="1" applyBorder="1" applyProtection="1">
      <protection locked="0"/>
    </xf>
    <xf numFmtId="0" fontId="3" fillId="11" borderId="4" xfId="1" applyFont="1" applyFill="1" applyBorder="1" applyAlignment="1" applyProtection="1">
      <alignment horizontal="left" vertical="center"/>
      <protection locked="0"/>
    </xf>
    <xf numFmtId="0" fontId="1" fillId="11" borderId="4" xfId="1" applyFill="1" applyBorder="1" applyAlignment="1" applyProtection="1">
      <alignment vertical="center"/>
      <protection locked="0"/>
    </xf>
    <xf numFmtId="166" fontId="3" fillId="11" borderId="3" xfId="1" applyNumberFormat="1" applyFont="1" applyFill="1" applyBorder="1" applyAlignment="1" applyProtection="1">
      <alignment vertical="center"/>
      <protection locked="0"/>
    </xf>
    <xf numFmtId="0" fontId="20" fillId="11" borderId="4" xfId="1" applyFont="1" applyFill="1" applyBorder="1" applyAlignment="1" applyProtection="1">
      <alignment horizontal="left" vertical="center"/>
      <protection locked="0"/>
    </xf>
    <xf numFmtId="0" fontId="1" fillId="11"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6"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5"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5" fontId="18" fillId="4" borderId="15" xfId="2" applyNumberFormat="1" applyFont="1" applyFill="1" applyBorder="1" applyAlignment="1" applyProtection="1">
      <alignment vertical="center"/>
      <protection locked="0"/>
    </xf>
    <xf numFmtId="169" fontId="3"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0" fontId="1" fillId="15" borderId="16" xfId="1" applyFill="1" applyBorder="1" applyProtection="1">
      <protection locked="0"/>
    </xf>
    <xf numFmtId="0" fontId="1" fillId="15" borderId="17" xfId="1" applyFill="1" applyBorder="1" applyAlignment="1" applyProtection="1">
      <alignment vertical="top"/>
      <protection locked="0"/>
    </xf>
    <xf numFmtId="169" fontId="1" fillId="15" borderId="18" xfId="3" applyNumberFormat="1" applyFont="1" applyFill="1" applyBorder="1" applyAlignment="1" applyProtection="1">
      <alignment vertical="top"/>
      <protection locked="0"/>
    </xf>
    <xf numFmtId="0" fontId="1" fillId="15" borderId="19" xfId="1" applyFill="1" applyBorder="1" applyAlignment="1" applyProtection="1">
      <alignment vertical="center"/>
      <protection locked="0"/>
    </xf>
    <xf numFmtId="166" fontId="1" fillId="15" borderId="17" xfId="3" applyFont="1" applyFill="1" applyBorder="1" applyAlignment="1" applyProtection="1">
      <alignment vertical="center"/>
      <protection locked="0"/>
    </xf>
    <xf numFmtId="0" fontId="1" fillId="15" borderId="18" xfId="1" applyFill="1" applyBorder="1" applyAlignment="1" applyProtection="1">
      <alignment vertical="center"/>
      <protection locked="0"/>
    </xf>
    <xf numFmtId="166" fontId="1" fillId="15" borderId="18" xfId="1" applyNumberFormat="1" applyFill="1" applyBorder="1" applyAlignment="1" applyProtection="1">
      <alignment vertical="center"/>
      <protection locked="0"/>
    </xf>
    <xf numFmtId="10" fontId="1" fillId="15"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15" xfId="1" applyNumberFormat="1" applyBorder="1" applyAlignment="1" applyProtection="1">
      <alignment vertical="top"/>
      <protection locked="0"/>
    </xf>
    <xf numFmtId="9" fontId="1" fillId="0" borderId="0" xfId="1" applyNumberFormat="1" applyAlignment="1" applyProtection="1">
      <alignment vertical="center"/>
      <protection locked="0"/>
    </xf>
    <xf numFmtId="166"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6"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6"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167" fontId="1" fillId="0" borderId="15" xfId="1" applyNumberFormat="1" applyBorder="1" applyAlignment="1" applyProtection="1">
      <alignment vertical="top"/>
      <protection locked="0"/>
    </xf>
    <xf numFmtId="0" fontId="1" fillId="16" borderId="13" xfId="1" applyFill="1" applyBorder="1" applyAlignment="1" applyProtection="1">
      <alignment vertical="top"/>
      <protection locked="0"/>
    </xf>
    <xf numFmtId="0" fontId="1" fillId="16" borderId="11" xfId="1" applyFill="1" applyBorder="1" applyAlignment="1" applyProtection="1">
      <alignment vertical="center"/>
      <protection locked="0"/>
    </xf>
    <xf numFmtId="166" fontId="3" fillId="16" borderId="8" xfId="1" applyNumberFormat="1" applyFont="1" applyFill="1" applyBorder="1" applyAlignment="1" applyProtection="1">
      <alignment vertical="center"/>
      <protection locked="0"/>
    </xf>
    <xf numFmtId="0" fontId="3" fillId="16" borderId="13" xfId="1" applyFont="1" applyFill="1" applyBorder="1" applyAlignment="1" applyProtection="1">
      <alignment vertical="center"/>
      <protection locked="0"/>
    </xf>
    <xf numFmtId="166" fontId="3" fillId="16" borderId="10" xfId="1" applyNumberFormat="1" applyFont="1" applyFill="1" applyBorder="1" applyAlignment="1" applyProtection="1">
      <alignment vertical="center"/>
      <protection locked="0"/>
    </xf>
    <xf numFmtId="166" fontId="3" fillId="16" borderId="13" xfId="1" applyNumberFormat="1" applyFont="1" applyFill="1" applyBorder="1" applyAlignment="1" applyProtection="1">
      <alignment vertical="center"/>
      <protection locked="0"/>
    </xf>
    <xf numFmtId="10" fontId="3" fillId="16" borderId="12" xfId="4" applyNumberFormat="1" applyFont="1" applyFill="1" applyBorder="1" applyAlignment="1" applyProtection="1">
      <alignment vertical="center"/>
      <protection locked="0"/>
    </xf>
    <xf numFmtId="0" fontId="1" fillId="16" borderId="15" xfId="1" applyFill="1" applyBorder="1" applyAlignment="1" applyProtection="1">
      <alignment vertical="top"/>
      <protection locked="0"/>
    </xf>
    <xf numFmtId="0" fontId="1" fillId="16" borderId="0" xfId="1" applyFill="1" applyAlignment="1" applyProtection="1">
      <alignment vertical="center"/>
      <protection locked="0"/>
    </xf>
    <xf numFmtId="0" fontId="3" fillId="16" borderId="15" xfId="1" applyFont="1" applyFill="1" applyBorder="1" applyAlignment="1" applyProtection="1">
      <alignment vertical="center"/>
      <protection locked="0"/>
    </xf>
    <xf numFmtId="166" fontId="3" fillId="16" borderId="15" xfId="1" applyNumberFormat="1" applyFont="1" applyFill="1" applyBorder="1" applyAlignment="1" applyProtection="1">
      <alignment vertical="center"/>
      <protection locked="0"/>
    </xf>
    <xf numFmtId="10" fontId="3" fillId="16" borderId="9" xfId="4" applyNumberFormat="1" applyFont="1" applyFill="1" applyBorder="1" applyAlignment="1" applyProtection="1">
      <alignment vertical="center"/>
      <protection locked="0"/>
    </xf>
    <xf numFmtId="169" fontId="1" fillId="15" borderId="19" xfId="3" applyNumberFormat="1" applyFont="1" applyFill="1" applyBorder="1" applyAlignment="1" applyProtection="1">
      <alignment vertical="top"/>
      <protection locked="0"/>
    </xf>
    <xf numFmtId="0" fontId="1" fillId="15" borderId="17" xfId="1" applyFill="1" applyBorder="1" applyAlignment="1" applyProtection="1">
      <alignment vertical="center"/>
      <protection locked="0"/>
    </xf>
    <xf numFmtId="166" fontId="1" fillId="15" borderId="21" xfId="3" applyFont="1" applyFill="1" applyBorder="1" applyAlignment="1" applyProtection="1">
      <alignment vertical="center"/>
      <protection locked="0"/>
    </xf>
    <xf numFmtId="166" fontId="1" fillId="15" borderId="19" xfId="1" applyNumberFormat="1" applyFill="1" applyBorder="1" applyAlignment="1" applyProtection="1">
      <alignment vertical="center"/>
      <protection locked="0"/>
    </xf>
    <xf numFmtId="169" fontId="1" fillId="15" borderId="19" xfId="3" applyNumberFormat="1" applyFill="1" applyBorder="1" applyAlignment="1" applyProtection="1">
      <alignment vertical="top"/>
      <protection locked="0"/>
    </xf>
    <xf numFmtId="166" fontId="1" fillId="15" borderId="21" xfId="3" applyFill="1" applyBorder="1" applyAlignment="1" applyProtection="1">
      <alignment vertical="center"/>
      <protection locked="0"/>
    </xf>
    <xf numFmtId="10" fontId="1" fillId="15"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170" fontId="29" fillId="4" borderId="0" xfId="0" applyNumberFormat="1" applyFont="1" applyFill="1" applyAlignment="1">
      <alignment horizontal="right"/>
    </xf>
    <xf numFmtId="0" fontId="29" fillId="4" borderId="0" xfId="0" applyFont="1" applyFill="1" applyAlignment="1">
      <alignment horizontal="left" wrapText="1"/>
    </xf>
    <xf numFmtId="171" fontId="29" fillId="4" borderId="0" xfId="0" applyNumberFormat="1" applyFont="1" applyFill="1" applyAlignment="1">
      <alignment horizontal="right"/>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1" fontId="4" fillId="4" borderId="0" xfId="0" applyNumberFormat="1" applyFont="1" applyFill="1" applyAlignment="1" applyProtection="1">
      <alignment horizontal="right"/>
      <protection locked="0"/>
    </xf>
    <xf numFmtId="170" fontId="4" fillId="4" borderId="0" xfId="0" applyNumberFormat="1" applyFont="1" applyFill="1" applyAlignment="1" applyProtection="1">
      <alignment horizontal="right"/>
      <protection locked="0"/>
    </xf>
    <xf numFmtId="171"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23" fillId="4" borderId="0" xfId="0" applyFont="1" applyFill="1" applyAlignment="1" applyProtection="1">
      <alignment horizontal="left"/>
      <protection locked="0"/>
    </xf>
    <xf numFmtId="0" fontId="31" fillId="4" borderId="0" xfId="0" applyFont="1" applyFill="1" applyAlignment="1" applyProtection="1">
      <alignment horizontal="left" vertical="center"/>
      <protection locked="0"/>
    </xf>
    <xf numFmtId="0" fontId="23" fillId="4" borderId="0" xfId="0" applyFont="1" applyFill="1" applyAlignment="1">
      <alignment horizontal="left"/>
    </xf>
    <xf numFmtId="0" fontId="5" fillId="4" borderId="0" xfId="5" applyFont="1" applyFill="1" applyAlignment="1">
      <alignment vertical="center"/>
    </xf>
    <xf numFmtId="0" fontId="5" fillId="4" borderId="0" xfId="5" applyFont="1" applyFill="1" applyAlignment="1">
      <alignment horizontal="left" vertical="center"/>
    </xf>
    <xf numFmtId="171" fontId="28" fillId="4" borderId="0" xfId="0" applyNumberFormat="1" applyFont="1" applyFill="1" applyAlignment="1">
      <alignment horizontal="left" vertical="top" wrapText="1"/>
    </xf>
    <xf numFmtId="15" fontId="3" fillId="4" borderId="0" xfId="5" applyNumberFormat="1" applyFont="1" applyFill="1" applyAlignment="1">
      <alignment horizontal="left"/>
    </xf>
    <xf numFmtId="0" fontId="1" fillId="4" borderId="0" xfId="5" applyFill="1" applyAlignment="1">
      <alignment vertical="center"/>
    </xf>
    <xf numFmtId="0" fontId="1" fillId="4" borderId="0" xfId="5" applyFill="1" applyAlignment="1">
      <alignment horizontal="left" vertical="center"/>
    </xf>
    <xf numFmtId="0" fontId="4" fillId="4" borderId="0" xfId="6" applyFont="1" applyFill="1" applyAlignment="1" applyProtection="1">
      <alignment horizontal="left" wrapText="1" indent="2"/>
      <protection locked="0"/>
    </xf>
    <xf numFmtId="0" fontId="1" fillId="4" borderId="0" xfId="5" applyFill="1"/>
    <xf numFmtId="0" fontId="1" fillId="4" borderId="0" xfId="5" applyFill="1" applyAlignment="1">
      <alignment horizontal="left" indent="2"/>
    </xf>
    <xf numFmtId="15" fontId="3" fillId="4" borderId="0" xfId="5" applyNumberFormat="1" applyFont="1" applyFill="1" applyAlignment="1">
      <alignment vertical="center"/>
    </xf>
    <xf numFmtId="0" fontId="29" fillId="4" borderId="0" xfId="0" applyFont="1" applyFill="1" applyAlignment="1">
      <alignment vertical="center"/>
    </xf>
    <xf numFmtId="0" fontId="29" fillId="4" borderId="0" xfId="0" applyFont="1" applyFill="1" applyAlignment="1">
      <alignment horizontal="right"/>
    </xf>
    <xf numFmtId="15" fontId="7" fillId="4" borderId="0" xfId="5" applyNumberFormat="1" applyFont="1" applyFill="1" applyAlignment="1">
      <alignment horizontal="left"/>
    </xf>
    <xf numFmtId="0" fontId="5" fillId="4" borderId="0" xfId="5" applyFont="1" applyFill="1"/>
    <xf numFmtId="0" fontId="5" fillId="4" borderId="0" xfId="5" applyFont="1" applyFill="1" applyAlignment="1">
      <alignment horizontal="left" indent="2"/>
    </xf>
    <xf numFmtId="0" fontId="4" fillId="4" borderId="0" xfId="5" applyFont="1" applyFill="1" applyAlignment="1" applyProtection="1">
      <alignment horizontal="left"/>
      <protection locked="0"/>
    </xf>
    <xf numFmtId="0" fontId="4" fillId="4" borderId="0" xfId="5" applyFont="1" applyFill="1" applyAlignment="1" applyProtection="1">
      <alignment horizontal="left" vertical="top"/>
      <protection locked="0"/>
    </xf>
    <xf numFmtId="0" fontId="4" fillId="4" borderId="0" xfId="0" applyFont="1" applyFill="1"/>
    <xf numFmtId="0" fontId="29" fillId="4" borderId="0" xfId="7" applyFont="1" applyFill="1" applyAlignment="1" applyProtection="1">
      <alignment horizontal="left" vertical="top" wrapText="1"/>
      <protection locked="0"/>
    </xf>
    <xf numFmtId="0" fontId="4" fillId="4" borderId="0" xfId="0" applyFont="1" applyFill="1" applyAlignment="1">
      <alignment horizontal="left"/>
    </xf>
    <xf numFmtId="166" fontId="3" fillId="17" borderId="15" xfId="3" applyFont="1" applyFill="1" applyBorder="1" applyAlignment="1" applyProtection="1">
      <alignment horizontal="left" vertical="center"/>
      <protection locked="0"/>
    </xf>
    <xf numFmtId="44" fontId="3" fillId="17" borderId="15" xfId="3" applyNumberFormat="1" applyFont="1" applyFill="1" applyBorder="1" applyAlignment="1" applyProtection="1">
      <alignment horizontal="left" vertical="center"/>
      <protection locked="0"/>
    </xf>
    <xf numFmtId="0" fontId="0" fillId="16" borderId="0" xfId="0" applyFill="1"/>
    <xf numFmtId="169" fontId="3" fillId="16" borderId="15" xfId="3" applyNumberFormat="1" applyFont="1" applyFill="1" applyBorder="1" applyAlignment="1" applyProtection="1">
      <alignment horizontal="left" vertical="center"/>
      <protection locked="0"/>
    </xf>
    <xf numFmtId="44" fontId="3" fillId="16" borderId="15" xfId="3" applyNumberFormat="1" applyFont="1" applyFill="1" applyBorder="1" applyAlignment="1" applyProtection="1">
      <alignment horizontal="left" vertical="center"/>
      <protection locked="0"/>
    </xf>
    <xf numFmtId="166" fontId="3" fillId="18" borderId="15" xfId="3" applyFont="1" applyFill="1" applyBorder="1" applyAlignment="1" applyProtection="1">
      <alignment horizontal="left" vertical="center"/>
      <protection locked="0"/>
    </xf>
    <xf numFmtId="0" fontId="0" fillId="18" borderId="0" xfId="0" applyFill="1"/>
    <xf numFmtId="44" fontId="3" fillId="18" borderId="15" xfId="3" applyNumberFormat="1" applyFont="1" applyFill="1" applyBorder="1" applyAlignment="1" applyProtection="1">
      <alignment horizontal="left" vertical="center"/>
      <protection locked="0"/>
    </xf>
    <xf numFmtId="169" fontId="3" fillId="18" borderId="15" xfId="3" applyNumberFormat="1" applyFont="1" applyFill="1" applyBorder="1" applyAlignment="1" applyProtection="1">
      <alignment horizontal="left" vertical="center"/>
      <protection locked="0"/>
    </xf>
    <xf numFmtId="0" fontId="32" fillId="0" borderId="0" xfId="0" applyFont="1"/>
    <xf numFmtId="170" fontId="29" fillId="19" borderId="0" xfId="0" applyNumberFormat="1" applyFont="1" applyFill="1" applyAlignment="1">
      <alignment horizontal="right"/>
    </xf>
    <xf numFmtId="166" fontId="3" fillId="19" borderId="15" xfId="3" applyFont="1" applyFill="1" applyBorder="1" applyAlignment="1" applyProtection="1">
      <alignment horizontal="left" vertical="center"/>
      <protection locked="0"/>
    </xf>
    <xf numFmtId="171" fontId="29" fillId="19" borderId="0" xfId="0" applyNumberFormat="1" applyFont="1" applyFill="1" applyAlignment="1">
      <alignment horizontal="right"/>
    </xf>
    <xf numFmtId="169" fontId="3" fillId="19" borderId="15" xfId="3" applyNumberFormat="1" applyFont="1" applyFill="1" applyBorder="1" applyAlignment="1" applyProtection="1">
      <alignment horizontal="left" vertical="center"/>
      <protection locked="0"/>
    </xf>
    <xf numFmtId="44" fontId="3" fillId="19" borderId="15" xfId="3" applyNumberFormat="1" applyFont="1" applyFill="1" applyBorder="1" applyAlignment="1" applyProtection="1">
      <alignment horizontal="left" vertical="center"/>
      <protection locked="0"/>
    </xf>
    <xf numFmtId="171" fontId="4" fillId="19" borderId="0" xfId="0" applyNumberFormat="1" applyFont="1" applyFill="1" applyAlignment="1" applyProtection="1">
      <alignment horizontal="right"/>
      <protection locked="0"/>
    </xf>
    <xf numFmtId="170" fontId="29" fillId="20" borderId="0" xfId="0" applyNumberFormat="1" applyFont="1" applyFill="1" applyAlignment="1">
      <alignment horizontal="right"/>
    </xf>
    <xf numFmtId="166" fontId="3" fillId="20" borderId="15" xfId="3" applyFont="1" applyFill="1" applyBorder="1" applyAlignment="1" applyProtection="1">
      <alignment horizontal="left" vertical="center"/>
      <protection locked="0"/>
    </xf>
    <xf numFmtId="0" fontId="33" fillId="0" borderId="0" xfId="0" applyFont="1"/>
    <xf numFmtId="171" fontId="29" fillId="20" borderId="0" xfId="0" applyNumberFormat="1" applyFont="1" applyFill="1" applyAlignment="1">
      <alignment horizontal="right"/>
    </xf>
    <xf numFmtId="169" fontId="3" fillId="20" borderId="15" xfId="3" applyNumberFormat="1" applyFont="1" applyFill="1" applyBorder="1" applyAlignment="1" applyProtection="1">
      <alignment horizontal="left" vertical="center"/>
      <protection locked="0"/>
    </xf>
    <xf numFmtId="171" fontId="4" fillId="20" borderId="0" xfId="0" applyNumberFormat="1" applyFont="1" applyFill="1" applyAlignment="1" applyProtection="1">
      <alignment horizontal="right"/>
      <protection locked="0"/>
    </xf>
    <xf numFmtId="170" fontId="4" fillId="20" borderId="0" xfId="0" applyNumberFormat="1" applyFont="1" applyFill="1" applyAlignment="1" applyProtection="1">
      <alignment horizontal="right"/>
      <protection locked="0"/>
    </xf>
    <xf numFmtId="166" fontId="3" fillId="21" borderId="15" xfId="3" applyFont="1" applyFill="1" applyBorder="1" applyAlignment="1" applyProtection="1">
      <alignment horizontal="left" vertical="center"/>
      <protection locked="0"/>
    </xf>
    <xf numFmtId="170" fontId="29" fillId="21" borderId="0" xfId="0" applyNumberFormat="1" applyFont="1" applyFill="1" applyAlignment="1">
      <alignment horizontal="right"/>
    </xf>
    <xf numFmtId="171" fontId="29" fillId="21" borderId="0" xfId="0" applyNumberFormat="1" applyFont="1" applyFill="1" applyAlignment="1">
      <alignment horizontal="right"/>
    </xf>
    <xf numFmtId="169" fontId="3" fillId="21" borderId="15" xfId="3" applyNumberFormat="1" applyFont="1" applyFill="1" applyBorder="1" applyAlignment="1" applyProtection="1">
      <alignment horizontal="left" vertical="center"/>
      <protection locked="0"/>
    </xf>
    <xf numFmtId="171" fontId="4" fillId="21" borderId="0" xfId="0" applyNumberFormat="1" applyFont="1" applyFill="1" applyAlignment="1" applyProtection="1">
      <alignment horizontal="right"/>
      <protection locked="0"/>
    </xf>
    <xf numFmtId="170" fontId="4" fillId="21" borderId="0" xfId="0" applyNumberFormat="1" applyFont="1" applyFill="1" applyAlignment="1" applyProtection="1">
      <alignment horizontal="right"/>
      <protection locked="0"/>
    </xf>
    <xf numFmtId="44" fontId="18" fillId="16" borderId="15" xfId="3" applyNumberFormat="1" applyFont="1" applyFill="1" applyBorder="1" applyAlignment="1" applyProtection="1">
      <alignment horizontal="left" vertical="center"/>
      <protection locked="0"/>
    </xf>
    <xf numFmtId="169" fontId="18" fillId="16" borderId="15" xfId="3" applyNumberFormat="1" applyFont="1" applyFill="1" applyBorder="1" applyAlignment="1" applyProtection="1">
      <alignment horizontal="left" vertical="center"/>
      <protection locked="0"/>
    </xf>
    <xf numFmtId="169" fontId="20" fillId="16" borderId="15" xfId="3" applyNumberFormat="1" applyFont="1" applyFill="1" applyBorder="1" applyAlignment="1" applyProtection="1">
      <alignment horizontal="left" vertical="center"/>
      <protection locked="0"/>
    </xf>
    <xf numFmtId="166" fontId="18" fillId="16" borderId="15" xfId="3" applyFont="1" applyFill="1" applyBorder="1" applyAlignment="1" applyProtection="1">
      <alignment horizontal="left" vertical="center"/>
      <protection locked="0"/>
    </xf>
    <xf numFmtId="44" fontId="18" fillId="18" borderId="15" xfId="3" applyNumberFormat="1" applyFont="1" applyFill="1" applyBorder="1" applyAlignment="1" applyProtection="1">
      <alignment horizontal="left" vertical="center"/>
      <protection locked="0"/>
    </xf>
    <xf numFmtId="166" fontId="18" fillId="18" borderId="15" xfId="3" applyFont="1" applyFill="1" applyBorder="1" applyAlignment="1" applyProtection="1">
      <alignment horizontal="left" vertical="center"/>
      <protection locked="0"/>
    </xf>
    <xf numFmtId="169" fontId="18" fillId="18" borderId="15" xfId="3" applyNumberFormat="1" applyFont="1" applyFill="1" applyBorder="1" applyAlignment="1" applyProtection="1">
      <alignment horizontal="left" vertical="center"/>
      <protection locked="0"/>
    </xf>
    <xf numFmtId="169" fontId="20" fillId="18" borderId="15" xfId="3" applyNumberFormat="1" applyFont="1" applyFill="1" applyBorder="1" applyAlignment="1" applyProtection="1">
      <alignment horizontal="left" vertical="center"/>
      <protection locked="0"/>
    </xf>
    <xf numFmtId="166" fontId="18" fillId="20" borderId="15" xfId="3" applyFont="1" applyFill="1" applyBorder="1" applyAlignment="1" applyProtection="1">
      <alignment horizontal="left" vertical="center"/>
      <protection locked="0"/>
    </xf>
    <xf numFmtId="169" fontId="18" fillId="20" borderId="15" xfId="3" applyNumberFormat="1" applyFont="1" applyFill="1" applyBorder="1" applyAlignment="1" applyProtection="1">
      <alignment horizontal="left" vertical="center"/>
      <protection locked="0"/>
    </xf>
    <xf numFmtId="169" fontId="20" fillId="20" borderId="15" xfId="3" applyNumberFormat="1" applyFont="1" applyFill="1" applyBorder="1" applyAlignment="1" applyProtection="1">
      <alignment horizontal="left" vertical="center"/>
      <protection locked="0"/>
    </xf>
    <xf numFmtId="44" fontId="18" fillId="20" borderId="15" xfId="3" applyNumberFormat="1" applyFont="1" applyFill="1" applyBorder="1" applyAlignment="1" applyProtection="1">
      <alignment horizontal="left" vertical="center"/>
      <protection locked="0"/>
    </xf>
    <xf numFmtId="166" fontId="18" fillId="5" borderId="15" xfId="3" applyFont="1" applyFill="1" applyBorder="1" applyAlignment="1" applyProtection="1">
      <alignment horizontal="left" vertical="center"/>
      <protection locked="0"/>
    </xf>
    <xf numFmtId="44" fontId="18" fillId="5" borderId="15" xfId="3" applyNumberFormat="1" applyFont="1" applyFill="1" applyBorder="1" applyAlignment="1" applyProtection="1">
      <alignment horizontal="left" vertical="center"/>
      <protection locked="0"/>
    </xf>
    <xf numFmtId="169" fontId="18" fillId="5" borderId="15" xfId="3" applyNumberFormat="1" applyFont="1" applyFill="1" applyBorder="1" applyAlignment="1" applyProtection="1">
      <alignment horizontal="left" vertical="center"/>
      <protection locked="0"/>
    </xf>
    <xf numFmtId="169" fontId="20" fillId="5" borderId="15" xfId="3" applyNumberFormat="1" applyFont="1" applyFill="1" applyBorder="1" applyAlignment="1" applyProtection="1">
      <alignment horizontal="left" vertical="center"/>
      <protection locked="0"/>
    </xf>
    <xf numFmtId="166" fontId="18" fillId="21" borderId="15" xfId="3" applyFont="1" applyFill="1" applyBorder="1" applyAlignment="1" applyProtection="1">
      <alignment horizontal="left" vertical="center"/>
      <protection locked="0"/>
    </xf>
    <xf numFmtId="169" fontId="18" fillId="21" borderId="15" xfId="3" applyNumberFormat="1" applyFont="1" applyFill="1" applyBorder="1" applyAlignment="1" applyProtection="1">
      <alignment horizontal="left" vertical="center"/>
      <protection locked="0"/>
    </xf>
    <xf numFmtId="169" fontId="20" fillId="21" borderId="15" xfId="3" applyNumberFormat="1" applyFont="1" applyFill="1" applyBorder="1" applyAlignment="1" applyProtection="1">
      <alignment horizontal="left" vertical="center"/>
      <protection locked="0"/>
    </xf>
    <xf numFmtId="44" fontId="18" fillId="21" borderId="15" xfId="3" applyNumberFormat="1" applyFont="1" applyFill="1" applyBorder="1" applyAlignment="1" applyProtection="1">
      <alignment horizontal="left" vertical="center"/>
      <protection locked="0"/>
    </xf>
    <xf numFmtId="166" fontId="18" fillId="19" borderId="15" xfId="3" applyFont="1" applyFill="1" applyBorder="1" applyAlignment="1" applyProtection="1">
      <alignment horizontal="left" vertical="center"/>
      <protection locked="0"/>
    </xf>
    <xf numFmtId="169" fontId="18" fillId="19" borderId="15" xfId="3" applyNumberFormat="1" applyFont="1" applyFill="1" applyBorder="1" applyAlignment="1" applyProtection="1">
      <alignment horizontal="left" vertical="center"/>
      <protection locked="0"/>
    </xf>
    <xf numFmtId="44" fontId="18" fillId="19" borderId="15" xfId="3" applyNumberFormat="1" applyFont="1" applyFill="1" applyBorder="1" applyAlignment="1" applyProtection="1">
      <alignment horizontal="left" vertical="center"/>
      <protection locked="0"/>
    </xf>
    <xf numFmtId="169" fontId="20" fillId="19" borderId="15" xfId="3" applyNumberFormat="1" applyFont="1" applyFill="1" applyBorder="1" applyAlignment="1" applyProtection="1">
      <alignment horizontal="left" vertical="center"/>
      <protection locked="0"/>
    </xf>
    <xf numFmtId="165" fontId="1" fillId="0" borderId="15" xfId="1" applyNumberFormat="1" applyBorder="1" applyAlignment="1" applyProtection="1">
      <alignment vertical="center"/>
      <protection locked="0"/>
    </xf>
    <xf numFmtId="165" fontId="18" fillId="0" borderId="9" xfId="1" applyNumberFormat="1" applyFont="1" applyBorder="1" applyAlignment="1" applyProtection="1">
      <alignment vertical="center"/>
      <protection locked="0"/>
    </xf>
    <xf numFmtId="166"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29" fillId="4" borderId="0" xfId="0" applyFont="1" applyFill="1" applyAlignment="1">
      <alignment horizontal="left" vertical="top" wrapText="1"/>
    </xf>
    <xf numFmtId="0" fontId="35" fillId="0" borderId="0" xfId="0" applyFont="1"/>
    <xf numFmtId="0" fontId="36" fillId="0" borderId="0" xfId="0" applyFont="1" applyAlignment="1">
      <alignment horizontal="left" vertical="top" wrapText="1"/>
    </xf>
    <xf numFmtId="0" fontId="37" fillId="0" borderId="0" xfId="0" applyFont="1" applyAlignment="1">
      <alignment horizontal="left" vertical="top" wrapText="1"/>
    </xf>
    <xf numFmtId="0" fontId="28" fillId="0" borderId="0" xfId="0" applyFont="1" applyAlignment="1">
      <alignment horizontal="left" vertical="top" wrapText="1"/>
    </xf>
    <xf numFmtId="0" fontId="17" fillId="0" borderId="0" xfId="0" applyFont="1" applyAlignment="1">
      <alignment horizontal="left" vertical="top" wrapText="1"/>
    </xf>
    <xf numFmtId="0" fontId="29" fillId="4" borderId="0" xfId="0" applyFont="1" applyFill="1" applyAlignment="1" applyProtection="1">
      <alignment horizontal="left" vertical="top" wrapText="1"/>
      <protection locked="0"/>
    </xf>
    <xf numFmtId="4" fontId="29" fillId="0" borderId="0" xfId="0" applyNumberFormat="1" applyFont="1" applyAlignment="1">
      <alignment horizontal="right"/>
    </xf>
    <xf numFmtId="0" fontId="29" fillId="0" borderId="0" xfId="0" applyFont="1" applyAlignment="1">
      <alignment horizontal="left" vertical="top" wrapText="1"/>
    </xf>
    <xf numFmtId="0" fontId="19" fillId="4" borderId="0" xfId="0" applyFont="1" applyFill="1" applyAlignment="1" applyProtection="1">
      <alignment horizontal="left" vertical="top" wrapText="1"/>
      <protection locked="0"/>
    </xf>
    <xf numFmtId="0" fontId="31" fillId="0" borderId="0" xfId="0" applyFont="1"/>
    <xf numFmtId="0" fontId="17"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protection locked="0"/>
    </xf>
    <xf numFmtId="0" fontId="23" fillId="4" borderId="0" xfId="0" applyFont="1" applyFill="1" applyAlignment="1">
      <alignment horizontal="left" vertical="top"/>
    </xf>
    <xf numFmtId="15" fontId="3" fillId="4" borderId="0" xfId="5" applyNumberFormat="1" applyFont="1" applyFill="1" applyAlignment="1">
      <alignment horizontal="left" vertical="top"/>
    </xf>
    <xf numFmtId="0" fontId="4" fillId="4" borderId="0" xfId="6" applyFont="1" applyFill="1" applyAlignment="1" applyProtection="1">
      <alignment horizontal="left" vertical="top" wrapText="1" indent="2"/>
      <protection locked="0"/>
    </xf>
    <xf numFmtId="15" fontId="7" fillId="4" borderId="0" xfId="5" applyNumberFormat="1" applyFont="1" applyFill="1" applyAlignment="1">
      <alignment horizontal="left" vertical="top"/>
    </xf>
    <xf numFmtId="0" fontId="0" fillId="4" borderId="0" xfId="0" applyFill="1" applyProtection="1">
      <protection locked="0"/>
    </xf>
    <xf numFmtId="0" fontId="35" fillId="4" borderId="0" xfId="0" applyFont="1" applyFill="1" applyProtection="1">
      <protection locked="0"/>
    </xf>
    <xf numFmtId="172" fontId="29" fillId="0" borderId="0" xfId="0" applyNumberFormat="1" applyFont="1" applyAlignment="1">
      <alignment horizontal="right"/>
    </xf>
    <xf numFmtId="170" fontId="29" fillId="0" borderId="0" xfId="0" applyNumberFormat="1" applyFont="1" applyAlignment="1">
      <alignment horizontal="right"/>
    </xf>
    <xf numFmtId="171" fontId="29" fillId="0" borderId="0" xfId="0" applyNumberFormat="1" applyFont="1" applyAlignment="1">
      <alignment horizontal="right"/>
    </xf>
    <xf numFmtId="0" fontId="29" fillId="0" borderId="0" xfId="0" applyFont="1" applyAlignment="1" applyProtection="1">
      <alignment horizontal="left"/>
      <protection locked="0"/>
    </xf>
    <xf numFmtId="171" fontId="4" fillId="0" borderId="0" xfId="0" applyNumberFormat="1" applyFont="1" applyAlignment="1" applyProtection="1">
      <alignment horizontal="right"/>
      <protection locked="0"/>
    </xf>
    <xf numFmtId="170" fontId="4" fillId="0" borderId="0" xfId="0" applyNumberFormat="1" applyFont="1" applyAlignment="1" applyProtection="1">
      <alignment horizontal="right"/>
      <protection locked="0"/>
    </xf>
    <xf numFmtId="0" fontId="7" fillId="0" borderId="0" xfId="1" applyFont="1" applyAlignment="1">
      <alignment horizont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 fillId="4" borderId="4" xfId="1" applyFill="1" applyBorder="1" applyAlignment="1">
      <alignment horizontal="left" vertical="top"/>
    </xf>
    <xf numFmtId="0" fontId="3" fillId="9" borderId="4" xfId="1" applyFont="1" applyFill="1" applyBorder="1" applyAlignment="1">
      <alignment horizontal="center" vertical="center"/>
    </xf>
    <xf numFmtId="0" fontId="3" fillId="10" borderId="4" xfId="1" applyFont="1" applyFill="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3" fillId="0" borderId="1"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6" borderId="0" xfId="1" applyFont="1" applyFill="1" applyAlignment="1" applyProtection="1">
      <alignment horizontal="left" vertical="top" wrapText="1"/>
      <protection locked="0"/>
    </xf>
    <xf numFmtId="0" fontId="29" fillId="4" borderId="0" xfId="0" applyFont="1" applyFill="1" applyAlignment="1">
      <alignment horizontal="left" vertical="top" wrapText="1"/>
    </xf>
    <xf numFmtId="171" fontId="29" fillId="4" borderId="0" xfId="0" applyNumberFormat="1" applyFont="1" applyFill="1" applyAlignment="1">
      <alignment horizontal="left" vertical="top" wrapText="1"/>
    </xf>
    <xf numFmtId="0" fontId="29" fillId="4" borderId="0" xfId="0" applyFont="1" applyFill="1" applyAlignment="1" applyProtection="1">
      <alignment horizontal="left" vertical="top" wrapText="1"/>
      <protection locked="0"/>
    </xf>
    <xf numFmtId="0" fontId="29" fillId="4" borderId="0" xfId="0" applyFont="1" applyFill="1" applyAlignment="1" applyProtection="1">
      <alignment horizontal="left" vertical="top" wrapText="1" indent="6"/>
      <protection locked="0"/>
    </xf>
    <xf numFmtId="0" fontId="29" fillId="4" borderId="0" xfId="7" applyFont="1" applyFill="1" applyAlignment="1" applyProtection="1">
      <alignment horizontal="left" vertical="top" wrapText="1"/>
      <protection locked="0"/>
    </xf>
    <xf numFmtId="0" fontId="28" fillId="4" borderId="0" xfId="0" applyFont="1" applyFill="1" applyAlignment="1">
      <alignment horizontal="left" vertical="top" wrapText="1"/>
    </xf>
    <xf numFmtId="171" fontId="28" fillId="4" borderId="0" xfId="0" applyNumberFormat="1" applyFont="1" applyFill="1" applyAlignment="1">
      <alignment horizontal="left" vertical="top" wrapText="1"/>
    </xf>
    <xf numFmtId="0" fontId="4" fillId="4" borderId="0" xfId="6" applyFont="1" applyFill="1" applyAlignment="1" applyProtection="1">
      <alignment horizontal="left" vertical="top" wrapText="1" indent="2"/>
      <protection locked="0"/>
    </xf>
    <xf numFmtId="0" fontId="29" fillId="4" borderId="0" xfId="0" applyFont="1" applyFill="1" applyAlignment="1">
      <alignment horizontal="left" vertical="top" wrapText="1" indent="2"/>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7" fillId="4" borderId="0" xfId="0" applyFont="1" applyFill="1" applyAlignment="1" applyProtection="1">
      <alignment horizontal="left" vertical="top" wrapText="1"/>
      <protection locked="0"/>
    </xf>
    <xf numFmtId="171" fontId="27" fillId="4" borderId="0" xfId="0" applyNumberFormat="1" applyFont="1" applyFill="1" applyAlignment="1" applyProtection="1">
      <alignment horizontal="left" vertical="top" wrapText="1"/>
      <protection locked="0"/>
    </xf>
    <xf numFmtId="0" fontId="19"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171" fontId="23" fillId="4" borderId="0" xfId="0" applyNumberFormat="1" applyFont="1" applyFill="1" applyAlignment="1" applyProtection="1">
      <alignment horizontal="left" vertical="top" wrapText="1"/>
      <protection locked="0"/>
    </xf>
    <xf numFmtId="0" fontId="0" fillId="0" borderId="0" xfId="0" applyAlignment="1">
      <alignment horizontal="left" vertical="top" wrapText="1"/>
    </xf>
    <xf numFmtId="0" fontId="29" fillId="0" borderId="0" xfId="0" applyFont="1" applyAlignment="1">
      <alignment horizontal="left" vertical="top" wrapText="1"/>
    </xf>
    <xf numFmtId="0" fontId="26" fillId="4" borderId="0" xfId="0" applyFont="1" applyFill="1" applyAlignment="1" applyProtection="1">
      <alignment horizontal="left" vertical="top" wrapText="1"/>
      <protection locked="0"/>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5" fillId="4" borderId="0" xfId="0" applyFont="1" applyFill="1" applyAlignment="1">
      <alignment horizontal="right" vertical="top"/>
    </xf>
    <xf numFmtId="0" fontId="29" fillId="4" borderId="0" xfId="0" applyFont="1" applyFill="1" applyAlignment="1" applyProtection="1">
      <alignment horizontal="left" wrapText="1"/>
      <protection locked="0"/>
    </xf>
    <xf numFmtId="0" fontId="29" fillId="4" borderId="0" xfId="0" applyFont="1" applyFill="1" applyAlignment="1">
      <alignment horizontal="left" wrapText="1"/>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19" fillId="4" borderId="0" xfId="0" applyFont="1" applyFill="1" applyAlignment="1" applyProtection="1">
      <alignment horizontal="left" wrapText="1"/>
      <protection locked="0"/>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29" fillId="4" borderId="0" xfId="0" applyFont="1" applyFill="1" applyAlignment="1" applyProtection="1">
      <alignment horizontal="left" wrapText="1" indent="6"/>
      <protection locked="0"/>
    </xf>
  </cellXfs>
  <cellStyles count="8">
    <cellStyle name="Comma 4" xfId="2" xr:uid="{AAC04D39-4B7E-4B9E-A5E4-83014A50072B}"/>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97"/>
  <sheetViews>
    <sheetView tabSelected="1" workbookViewId="0">
      <selection activeCell="O21" sqref="O21"/>
    </sheetView>
  </sheetViews>
  <sheetFormatPr defaultRowHeight="15" x14ac:dyDescent="0.25"/>
  <cols>
    <col min="1" max="1" width="34.7109375" style="34" customWidth="1"/>
    <col min="2" max="2" width="13.28515625" style="34" customWidth="1"/>
    <col min="3" max="3" width="26.7109375" style="34" customWidth="1"/>
    <col min="4" max="4" width="10.28515625" style="34" bestFit="1" customWidth="1"/>
    <col min="5" max="5" width="18.28515625" style="34" customWidth="1"/>
    <col min="6" max="6" width="12.7109375" style="34" customWidth="1"/>
    <col min="7" max="7" width="14.28515625" style="34" bestFit="1" customWidth="1"/>
    <col min="8" max="8" width="18.7109375" style="34" bestFit="1" customWidth="1"/>
    <col min="9" max="9" width="13.5703125" style="34" bestFit="1" customWidth="1"/>
    <col min="10" max="10" width="15.7109375" style="34" customWidth="1"/>
    <col min="11" max="11" width="22.28515625" style="34" customWidth="1"/>
    <col min="12" max="12" width="14.42578125" style="34" customWidth="1"/>
  </cols>
  <sheetData>
    <row r="1" spans="1:12" ht="21.75" x14ac:dyDescent="0.25">
      <c r="A1" s="1"/>
      <c r="B1" s="1"/>
      <c r="C1" s="1"/>
      <c r="D1" s="1"/>
      <c r="E1" s="1"/>
      <c r="F1" s="1"/>
      <c r="G1" s="1"/>
      <c r="H1" s="1"/>
      <c r="I1" s="2"/>
      <c r="J1" s="3"/>
      <c r="K1" s="4"/>
      <c r="L1" s="4"/>
    </row>
    <row r="2" spans="1:12" ht="18" x14ac:dyDescent="0.25">
      <c r="A2" s="5"/>
      <c r="B2" s="5"/>
      <c r="C2" s="5"/>
      <c r="D2" s="5"/>
      <c r="E2" s="5"/>
      <c r="F2" s="5"/>
      <c r="G2" s="5"/>
      <c r="H2" s="5"/>
      <c r="I2" s="2"/>
      <c r="J2" s="3"/>
      <c r="K2" s="4"/>
      <c r="L2" s="4"/>
    </row>
    <row r="3" spans="1:12" x14ac:dyDescent="0.25">
      <c r="A3"/>
      <c r="B3"/>
      <c r="C3"/>
      <c r="D3"/>
      <c r="E3"/>
      <c r="F3"/>
      <c r="G3"/>
      <c r="H3"/>
      <c r="I3" s="2"/>
      <c r="J3" s="3"/>
      <c r="K3" s="4"/>
      <c r="L3" s="4"/>
    </row>
    <row r="4" spans="1:12" ht="18" x14ac:dyDescent="0.25">
      <c r="A4" s="5"/>
      <c r="B4" s="5"/>
      <c r="C4" s="5"/>
      <c r="D4" s="5"/>
      <c r="E4" s="5"/>
      <c r="F4" s="6"/>
      <c r="G4" s="6"/>
      <c r="H4" s="6"/>
      <c r="I4" s="2"/>
      <c r="J4" s="3"/>
      <c r="K4" s="4"/>
      <c r="L4" s="4"/>
    </row>
    <row r="5" spans="1:12" ht="15.75" x14ac:dyDescent="0.25">
      <c r="A5" s="4"/>
      <c r="B5" s="7"/>
      <c r="C5" s="4"/>
      <c r="D5" s="4"/>
      <c r="E5" s="4"/>
      <c r="F5" s="4"/>
      <c r="G5" s="4"/>
      <c r="H5" s="4"/>
      <c r="I5" s="2"/>
      <c r="J5" s="3"/>
      <c r="K5" s="4"/>
      <c r="L5" s="4"/>
    </row>
    <row r="6" spans="1:12" x14ac:dyDescent="0.25">
      <c r="A6" s="4"/>
      <c r="B6" s="4"/>
      <c r="C6" s="4"/>
      <c r="D6" s="4"/>
      <c r="E6" s="4"/>
      <c r="F6" s="4"/>
      <c r="G6" s="4"/>
      <c r="H6" s="4"/>
      <c r="I6" s="2"/>
      <c r="J6" s="3"/>
      <c r="K6" s="4"/>
      <c r="L6" s="4"/>
    </row>
    <row r="7" spans="1:12" x14ac:dyDescent="0.25">
      <c r="A7" s="4"/>
      <c r="B7" s="4"/>
      <c r="C7" s="4"/>
      <c r="D7" s="4"/>
      <c r="E7" s="4"/>
      <c r="F7" s="4"/>
      <c r="G7" s="4"/>
      <c r="H7" s="4"/>
      <c r="I7" s="2"/>
      <c r="J7" s="3"/>
      <c r="K7" s="4"/>
      <c r="L7" s="4"/>
    </row>
    <row r="8" spans="1:12" x14ac:dyDescent="0.25">
      <c r="A8" s="4"/>
      <c r="B8" s="4"/>
      <c r="C8" s="4"/>
      <c r="D8" s="4"/>
      <c r="E8" s="4"/>
      <c r="F8" s="4"/>
      <c r="G8" s="4"/>
      <c r="H8" s="4"/>
      <c r="I8" s="4"/>
      <c r="J8" s="3"/>
      <c r="K8" s="8"/>
      <c r="L8" s="8"/>
    </row>
    <row r="9" spans="1:12" x14ac:dyDescent="0.25">
      <c r="A9" s="8"/>
      <c r="B9" s="8"/>
      <c r="C9" s="8"/>
      <c r="D9" s="8"/>
      <c r="E9" s="8"/>
      <c r="F9" s="8"/>
      <c r="G9" s="8"/>
      <c r="H9" s="8"/>
      <c r="I9" s="8"/>
      <c r="J9" s="8"/>
      <c r="K9" s="8"/>
      <c r="L9" s="8"/>
    </row>
    <row r="10" spans="1:12" ht="18" x14ac:dyDescent="0.25">
      <c r="A10" s="261"/>
      <c r="B10" s="261"/>
      <c r="C10" s="261"/>
      <c r="D10" s="261"/>
      <c r="E10" s="261"/>
      <c r="F10" s="261"/>
      <c r="G10" s="261"/>
      <c r="H10" s="261"/>
      <c r="I10" s="261"/>
      <c r="J10" s="261"/>
      <c r="K10" s="9"/>
      <c r="L10" s="9"/>
    </row>
    <row r="11" spans="1:12" ht="18" x14ac:dyDescent="0.25">
      <c r="A11" s="261"/>
      <c r="B11" s="261"/>
      <c r="C11" s="261"/>
      <c r="D11" s="261"/>
      <c r="E11" s="261"/>
      <c r="F11" s="261"/>
      <c r="G11" s="261"/>
      <c r="H11" s="261"/>
      <c r="I11" s="261"/>
      <c r="J11" s="261"/>
      <c r="K11" s="261"/>
      <c r="L11" s="261"/>
    </row>
    <row r="12" spans="1:12" x14ac:dyDescent="0.25">
      <c r="A12" s="262" t="s">
        <v>0</v>
      </c>
      <c r="B12" s="262"/>
      <c r="C12" s="262"/>
      <c r="D12" s="262"/>
      <c r="E12" s="262"/>
      <c r="F12" s="262"/>
      <c r="G12" s="262"/>
      <c r="H12" s="262"/>
      <c r="I12" s="262"/>
      <c r="J12" s="262"/>
      <c r="K12" s="262"/>
      <c r="L12" s="8"/>
    </row>
    <row r="13" spans="1:12" x14ac:dyDescent="0.25">
      <c r="A13" s="8" t="s">
        <v>1</v>
      </c>
      <c r="B13" s="8"/>
      <c r="C13" s="8"/>
      <c r="D13" s="8"/>
      <c r="E13" s="8"/>
      <c r="F13" s="8"/>
      <c r="G13" s="8"/>
      <c r="H13" s="8"/>
      <c r="I13" s="8"/>
      <c r="J13" s="8"/>
      <c r="K13" s="8"/>
      <c r="L13" s="8"/>
    </row>
    <row r="14" spans="1:12" ht="15.75" x14ac:dyDescent="0.25">
      <c r="A14" s="10" t="s">
        <v>2</v>
      </c>
      <c r="B14" s="8"/>
      <c r="C14" s="8"/>
      <c r="D14" s="8"/>
      <c r="E14" s="8"/>
      <c r="F14" s="8"/>
      <c r="G14" s="8"/>
      <c r="H14" s="8"/>
      <c r="I14" s="8"/>
      <c r="J14" s="8"/>
      <c r="K14" s="8"/>
      <c r="L14" s="8"/>
    </row>
    <row r="15" spans="1:12" ht="64.5" x14ac:dyDescent="0.25">
      <c r="A15" s="263" t="s">
        <v>3</v>
      </c>
      <c r="B15" s="264"/>
      <c r="C15" s="265"/>
      <c r="D15" s="11" t="s">
        <v>4</v>
      </c>
      <c r="E15" s="12" t="s">
        <v>5</v>
      </c>
      <c r="F15" s="12" t="s">
        <v>6</v>
      </c>
      <c r="G15" s="12" t="s">
        <v>7</v>
      </c>
      <c r="H15" s="12" t="s">
        <v>8</v>
      </c>
      <c r="I15" s="12" t="s">
        <v>9</v>
      </c>
      <c r="J15" s="13" t="s">
        <v>10</v>
      </c>
      <c r="K15" s="14" t="s">
        <v>11</v>
      </c>
      <c r="L15" s="8"/>
    </row>
    <row r="16" spans="1:12" x14ac:dyDescent="0.25">
      <c r="A16" s="15" t="s">
        <v>81</v>
      </c>
      <c r="B16" s="16"/>
      <c r="C16" s="17"/>
      <c r="D16" s="18" t="s">
        <v>33</v>
      </c>
      <c r="E16" s="19" t="s">
        <v>13</v>
      </c>
      <c r="F16" s="20">
        <v>1.0829</v>
      </c>
      <c r="G16" s="21">
        <f t="shared" ref="G16:G35" si="0">IF(ISBLANK(F16),"", F16)</f>
        <v>1.0829</v>
      </c>
      <c r="H16" s="22">
        <v>750</v>
      </c>
      <c r="I16" s="22"/>
      <c r="J16" s="19" t="s">
        <v>14</v>
      </c>
      <c r="K16" s="23"/>
      <c r="L16" s="8"/>
    </row>
    <row r="17" spans="1:12" x14ac:dyDescent="0.25">
      <c r="A17" s="15" t="s">
        <v>15</v>
      </c>
      <c r="B17" s="16"/>
      <c r="C17" s="17"/>
      <c r="D17" s="18" t="s">
        <v>35</v>
      </c>
      <c r="E17" s="19" t="s">
        <v>16</v>
      </c>
      <c r="F17" s="20">
        <v>1.0829</v>
      </c>
      <c r="G17" s="21">
        <f t="shared" si="0"/>
        <v>1.0829</v>
      </c>
      <c r="H17" s="22">
        <v>90000</v>
      </c>
      <c r="I17" s="22">
        <v>225</v>
      </c>
      <c r="J17" s="19" t="s">
        <v>17</v>
      </c>
      <c r="K17" s="23"/>
      <c r="L17" s="8"/>
    </row>
    <row r="18" spans="1:12" x14ac:dyDescent="0.25">
      <c r="A18" s="15" t="s">
        <v>18</v>
      </c>
      <c r="B18" s="16"/>
      <c r="C18" s="17"/>
      <c r="D18" s="18" t="s">
        <v>33</v>
      </c>
      <c r="E18" s="19" t="s">
        <v>13</v>
      </c>
      <c r="F18" s="20">
        <v>1.0829</v>
      </c>
      <c r="G18" s="21">
        <f t="shared" si="0"/>
        <v>1.0829</v>
      </c>
      <c r="H18" s="22">
        <v>750</v>
      </c>
      <c r="I18" s="22"/>
      <c r="J18" s="19" t="s">
        <v>14</v>
      </c>
      <c r="K18" s="23"/>
      <c r="L18" s="8"/>
    </row>
    <row r="19" spans="1:12" x14ac:dyDescent="0.25">
      <c r="A19" s="15" t="s">
        <v>19</v>
      </c>
      <c r="B19" s="16"/>
      <c r="C19" s="17"/>
      <c r="D19" s="18" t="s">
        <v>35</v>
      </c>
      <c r="E19" s="19" t="s">
        <v>16</v>
      </c>
      <c r="F19" s="20">
        <v>1.0829</v>
      </c>
      <c r="G19" s="21">
        <f t="shared" si="0"/>
        <v>1.0829</v>
      </c>
      <c r="H19" s="22">
        <v>3228</v>
      </c>
      <c r="I19" s="22">
        <v>9</v>
      </c>
      <c r="J19" s="19" t="s">
        <v>17</v>
      </c>
      <c r="K19" s="24"/>
      <c r="L19" s="8"/>
    </row>
    <row r="20" spans="1:12" x14ac:dyDescent="0.25">
      <c r="A20" s="25" t="s">
        <v>82</v>
      </c>
      <c r="B20" s="26"/>
      <c r="C20" s="27"/>
      <c r="D20" s="18" t="s">
        <v>33</v>
      </c>
      <c r="E20" s="19" t="s">
        <v>13</v>
      </c>
      <c r="F20" s="20">
        <v>1.0829</v>
      </c>
      <c r="G20" s="21">
        <f t="shared" si="0"/>
        <v>1.0829</v>
      </c>
      <c r="H20" s="22">
        <v>2000</v>
      </c>
      <c r="I20" s="22"/>
      <c r="J20" s="19" t="s">
        <v>14</v>
      </c>
      <c r="K20" s="23"/>
      <c r="L20" s="8"/>
    </row>
    <row r="21" spans="1:12" x14ac:dyDescent="0.25">
      <c r="A21" s="25" t="s">
        <v>18</v>
      </c>
      <c r="B21" s="26"/>
      <c r="C21" s="27"/>
      <c r="D21" s="18" t="s">
        <v>33</v>
      </c>
      <c r="E21" s="19" t="s">
        <v>13</v>
      </c>
      <c r="F21" s="20">
        <v>1.0829</v>
      </c>
      <c r="G21" s="21">
        <f t="shared" si="0"/>
        <v>1.0829</v>
      </c>
      <c r="H21" s="22">
        <v>15</v>
      </c>
      <c r="I21" s="22"/>
      <c r="J21" s="19" t="s">
        <v>14</v>
      </c>
      <c r="K21" s="23"/>
      <c r="L21" s="8"/>
    </row>
    <row r="22" spans="1:12" hidden="1" x14ac:dyDescent="0.25">
      <c r="A22" s="25" t="s">
        <v>20</v>
      </c>
      <c r="B22" s="26"/>
      <c r="C22" s="27"/>
      <c r="D22" s="18" t="s">
        <v>203</v>
      </c>
      <c r="E22" s="19"/>
      <c r="F22" s="20">
        <v>1.0829</v>
      </c>
      <c r="G22" s="21">
        <f t="shared" si="0"/>
        <v>1.0829</v>
      </c>
      <c r="H22" s="22"/>
      <c r="I22" s="22"/>
      <c r="J22" s="19"/>
      <c r="K22" s="23"/>
      <c r="L22" s="8"/>
    </row>
    <row r="23" spans="1:12" hidden="1" x14ac:dyDescent="0.25">
      <c r="A23" s="25" t="s">
        <v>20</v>
      </c>
      <c r="B23" s="26"/>
      <c r="C23" s="27"/>
      <c r="D23" s="18" t="s">
        <v>203</v>
      </c>
      <c r="E23" s="19"/>
      <c r="F23" s="20">
        <v>1.0829</v>
      </c>
      <c r="G23" s="21">
        <f t="shared" si="0"/>
        <v>1.0829</v>
      </c>
      <c r="H23" s="22"/>
      <c r="I23" s="22"/>
      <c r="J23" s="19"/>
      <c r="K23" s="23"/>
      <c r="L23" s="8"/>
    </row>
    <row r="24" spans="1:12" hidden="1" x14ac:dyDescent="0.25">
      <c r="A24" s="25" t="s">
        <v>20</v>
      </c>
      <c r="B24" s="26"/>
      <c r="C24" s="27"/>
      <c r="D24" s="18" t="s">
        <v>203</v>
      </c>
      <c r="E24" s="19"/>
      <c r="F24" s="20">
        <v>1.0829</v>
      </c>
      <c r="G24" s="21">
        <f t="shared" si="0"/>
        <v>1.0829</v>
      </c>
      <c r="H24" s="22"/>
      <c r="I24" s="22"/>
      <c r="J24" s="19"/>
      <c r="K24" s="23"/>
      <c r="L24" s="8"/>
    </row>
    <row r="25" spans="1:12" hidden="1" x14ac:dyDescent="0.25">
      <c r="A25" s="25" t="s">
        <v>20</v>
      </c>
      <c r="B25" s="26"/>
      <c r="C25" s="27"/>
      <c r="D25" s="18" t="s">
        <v>203</v>
      </c>
      <c r="E25" s="19"/>
      <c r="F25" s="20">
        <v>1.0829</v>
      </c>
      <c r="G25" s="21">
        <f t="shared" si="0"/>
        <v>1.0829</v>
      </c>
      <c r="H25" s="22"/>
      <c r="I25" s="22"/>
      <c r="J25" s="19"/>
      <c r="K25" s="23"/>
      <c r="L25" s="8"/>
    </row>
    <row r="26" spans="1:12" hidden="1" x14ac:dyDescent="0.25">
      <c r="A26" s="25" t="s">
        <v>20</v>
      </c>
      <c r="B26" s="26"/>
      <c r="C26" s="27"/>
      <c r="D26" s="18" t="s">
        <v>203</v>
      </c>
      <c r="E26" s="19"/>
      <c r="F26" s="20">
        <v>1.0829</v>
      </c>
      <c r="G26" s="21">
        <f t="shared" si="0"/>
        <v>1.0829</v>
      </c>
      <c r="H26" s="22"/>
      <c r="I26" s="22"/>
      <c r="J26" s="19"/>
      <c r="K26" s="23"/>
      <c r="L26" s="8"/>
    </row>
    <row r="27" spans="1:12" hidden="1" x14ac:dyDescent="0.25">
      <c r="A27" s="25" t="s">
        <v>20</v>
      </c>
      <c r="B27" s="26"/>
      <c r="C27" s="27"/>
      <c r="D27" s="18" t="s">
        <v>203</v>
      </c>
      <c r="E27" s="19"/>
      <c r="F27" s="20">
        <v>1.0829</v>
      </c>
      <c r="G27" s="21">
        <f t="shared" si="0"/>
        <v>1.0829</v>
      </c>
      <c r="H27" s="22"/>
      <c r="I27" s="22"/>
      <c r="J27" s="19"/>
      <c r="K27" s="23"/>
      <c r="L27" s="8"/>
    </row>
    <row r="28" spans="1:12" hidden="1" x14ac:dyDescent="0.25">
      <c r="A28" s="25" t="s">
        <v>20</v>
      </c>
      <c r="B28" s="26"/>
      <c r="C28" s="27"/>
      <c r="D28" s="18" t="s">
        <v>203</v>
      </c>
      <c r="E28" s="19"/>
      <c r="F28" s="20">
        <v>1.0829</v>
      </c>
      <c r="G28" s="21">
        <f t="shared" si="0"/>
        <v>1.0829</v>
      </c>
      <c r="H28" s="22"/>
      <c r="I28" s="22"/>
      <c r="J28" s="19"/>
      <c r="K28" s="23"/>
      <c r="L28" s="8"/>
    </row>
    <row r="29" spans="1:12" hidden="1" x14ac:dyDescent="0.25">
      <c r="A29" s="25" t="s">
        <v>20</v>
      </c>
      <c r="B29" s="26"/>
      <c r="C29" s="27"/>
      <c r="D29" s="18" t="s">
        <v>203</v>
      </c>
      <c r="E29" s="19"/>
      <c r="F29" s="20">
        <v>1.0829</v>
      </c>
      <c r="G29" s="21">
        <f t="shared" si="0"/>
        <v>1.0829</v>
      </c>
      <c r="H29" s="22"/>
      <c r="I29" s="22"/>
      <c r="J29" s="19"/>
      <c r="K29" s="23"/>
      <c r="L29" s="8"/>
    </row>
    <row r="30" spans="1:12" hidden="1" x14ac:dyDescent="0.25">
      <c r="A30" s="25" t="s">
        <v>20</v>
      </c>
      <c r="B30" s="26"/>
      <c r="C30" s="27"/>
      <c r="D30" s="18" t="s">
        <v>203</v>
      </c>
      <c r="E30" s="19"/>
      <c r="F30" s="20">
        <v>1.0829</v>
      </c>
      <c r="G30" s="21">
        <f t="shared" si="0"/>
        <v>1.0829</v>
      </c>
      <c r="H30" s="22"/>
      <c r="I30" s="22"/>
      <c r="J30" s="19"/>
      <c r="K30" s="23"/>
      <c r="L30" s="8"/>
    </row>
    <row r="31" spans="1:12" hidden="1" x14ac:dyDescent="0.25">
      <c r="A31" s="25" t="s">
        <v>20</v>
      </c>
      <c r="B31" s="26"/>
      <c r="C31" s="27"/>
      <c r="D31" s="18" t="s">
        <v>203</v>
      </c>
      <c r="E31" s="19"/>
      <c r="F31" s="20">
        <v>1.0829</v>
      </c>
      <c r="G31" s="21">
        <f t="shared" si="0"/>
        <v>1.0829</v>
      </c>
      <c r="H31" s="22"/>
      <c r="I31" s="22"/>
      <c r="J31" s="19"/>
      <c r="K31" s="23"/>
      <c r="L31" s="8"/>
    </row>
    <row r="32" spans="1:12" hidden="1" x14ac:dyDescent="0.25">
      <c r="A32" s="25" t="s">
        <v>20</v>
      </c>
      <c r="B32" s="26"/>
      <c r="C32" s="27"/>
      <c r="D32" s="18" t="s">
        <v>203</v>
      </c>
      <c r="E32" s="19"/>
      <c r="F32" s="20">
        <v>1.0829</v>
      </c>
      <c r="G32" s="21">
        <f t="shared" si="0"/>
        <v>1.0829</v>
      </c>
      <c r="H32" s="22"/>
      <c r="I32" s="22"/>
      <c r="J32" s="19"/>
      <c r="K32" s="23"/>
      <c r="L32" s="8"/>
    </row>
    <row r="33" spans="1:12" hidden="1" x14ac:dyDescent="0.25">
      <c r="A33" s="25" t="s">
        <v>20</v>
      </c>
      <c r="B33" s="26"/>
      <c r="C33" s="27"/>
      <c r="D33" s="18" t="s">
        <v>203</v>
      </c>
      <c r="E33" s="19"/>
      <c r="F33" s="20">
        <v>1.0829</v>
      </c>
      <c r="G33" s="21">
        <f t="shared" si="0"/>
        <v>1.0829</v>
      </c>
      <c r="H33" s="22"/>
      <c r="I33" s="22"/>
      <c r="J33" s="19"/>
      <c r="K33" s="23"/>
      <c r="L33" s="8"/>
    </row>
    <row r="34" spans="1:12" hidden="1" x14ac:dyDescent="0.25">
      <c r="A34" s="25" t="s">
        <v>20</v>
      </c>
      <c r="B34" s="26"/>
      <c r="C34" s="27"/>
      <c r="D34" s="18" t="s">
        <v>203</v>
      </c>
      <c r="E34" s="19"/>
      <c r="F34" s="20">
        <v>1.0829</v>
      </c>
      <c r="G34" s="21">
        <f t="shared" si="0"/>
        <v>1.0829</v>
      </c>
      <c r="H34" s="22"/>
      <c r="I34" s="22"/>
      <c r="J34" s="19"/>
      <c r="K34" s="23"/>
      <c r="L34" s="8"/>
    </row>
    <row r="35" spans="1:12" hidden="1" x14ac:dyDescent="0.25">
      <c r="A35" s="25" t="s">
        <v>20</v>
      </c>
      <c r="B35" s="26"/>
      <c r="C35" s="27"/>
      <c r="D35" s="18" t="s">
        <v>203</v>
      </c>
      <c r="E35" s="19"/>
      <c r="F35" s="20">
        <v>1.0829</v>
      </c>
      <c r="G35" s="21">
        <f t="shared" si="0"/>
        <v>1.0829</v>
      </c>
      <c r="H35" s="22"/>
      <c r="I35" s="22"/>
      <c r="J35" s="19"/>
      <c r="K35" s="23"/>
      <c r="L35" s="8"/>
    </row>
    <row r="36" spans="1:12" x14ac:dyDescent="0.25">
      <c r="A36" s="8"/>
      <c r="B36" s="8"/>
      <c r="C36" s="8"/>
      <c r="D36" s="8"/>
      <c r="E36" s="8"/>
      <c r="F36" s="8"/>
      <c r="G36" s="8"/>
      <c r="H36" s="8"/>
      <c r="I36" s="8"/>
      <c r="J36" s="8"/>
      <c r="K36" s="8"/>
      <c r="L36" s="8"/>
    </row>
    <row r="37" spans="1:12" ht="15.75" x14ac:dyDescent="0.25">
      <c r="A37" s="10" t="s">
        <v>21</v>
      </c>
      <c r="B37" s="8"/>
      <c r="C37" s="8"/>
      <c r="D37" s="8"/>
      <c r="E37" s="8"/>
      <c r="F37" s="8"/>
      <c r="G37" s="8"/>
      <c r="H37" s="8"/>
      <c r="I37" s="8"/>
      <c r="J37" s="8"/>
      <c r="K37" s="8"/>
      <c r="L37" s="8"/>
    </row>
    <row r="38" spans="1:12" x14ac:dyDescent="0.25">
      <c r="A38" s="269" t="s">
        <v>3</v>
      </c>
      <c r="B38" s="270"/>
      <c r="C38" s="271"/>
      <c r="D38" s="278" t="s">
        <v>4</v>
      </c>
      <c r="E38" s="267" t="s">
        <v>22</v>
      </c>
      <c r="F38" s="267"/>
      <c r="G38" s="267"/>
      <c r="H38" s="267"/>
      <c r="I38" s="267"/>
      <c r="J38" s="267"/>
      <c r="K38" s="267" t="s">
        <v>23</v>
      </c>
      <c r="L38" s="267"/>
    </row>
    <row r="39" spans="1:12" x14ac:dyDescent="0.25">
      <c r="A39" s="272"/>
      <c r="B39" s="273"/>
      <c r="C39" s="274"/>
      <c r="D39" s="278"/>
      <c r="E39" s="268" t="s">
        <v>24</v>
      </c>
      <c r="F39" s="268"/>
      <c r="G39" s="268" t="s">
        <v>25</v>
      </c>
      <c r="H39" s="268"/>
      <c r="I39" s="268" t="s">
        <v>26</v>
      </c>
      <c r="J39" s="268"/>
      <c r="K39" s="268" t="s">
        <v>27</v>
      </c>
      <c r="L39" s="268"/>
    </row>
    <row r="40" spans="1:12" x14ac:dyDescent="0.25">
      <c r="A40" s="275"/>
      <c r="B40" s="276"/>
      <c r="C40" s="277"/>
      <c r="D40" s="278"/>
      <c r="E40" s="28" t="s">
        <v>28</v>
      </c>
      <c r="F40" s="28" t="s">
        <v>29</v>
      </c>
      <c r="G40" s="28" t="s">
        <v>28</v>
      </c>
      <c r="H40" s="28" t="s">
        <v>29</v>
      </c>
      <c r="I40" s="28" t="s">
        <v>28</v>
      </c>
      <c r="J40" s="28" t="s">
        <v>29</v>
      </c>
      <c r="K40" s="28" t="s">
        <v>28</v>
      </c>
      <c r="L40" s="28" t="s">
        <v>29</v>
      </c>
    </row>
    <row r="41" spans="1:12" x14ac:dyDescent="0.25">
      <c r="A41" s="266" t="str">
        <f t="shared" ref="A41:A60" si="1">IF(ISBLANK(A16), "", IF(A16 = "Add additional scenarios if required", "", IF(J16="YES", A16 &amp; " - " &amp; E16 &amp; " - Interval Customers", A16 &amp; " - " &amp;E16)))</f>
        <v>RESIDENTIAL R1 (i)SERVICE CLASSIFICATION - RPP</v>
      </c>
      <c r="B41" s="266"/>
      <c r="C41" s="266"/>
      <c r="D41" s="29" t="str">
        <f t="shared" ref="D41:D55" si="2">IF(ISBLANK(D16), "", D16)</f>
        <v>kWh</v>
      </c>
      <c r="E41" s="233">
        <f>I80</f>
        <v>-0.52499999999999858</v>
      </c>
      <c r="F41" s="234">
        <f>J80</f>
        <v>-1.312007997001121E-2</v>
      </c>
      <c r="G41" s="233">
        <f>I89</f>
        <v>-0.31927977879726654</v>
      </c>
      <c r="H41" s="234">
        <f>J89</f>
        <v>-6.5818760378356204E-3</v>
      </c>
      <c r="I41" s="233">
        <f>I92</f>
        <v>0.57411272120273082</v>
      </c>
      <c r="J41" s="234">
        <f>J92</f>
        <v>9.1178721457950366E-3</v>
      </c>
      <c r="K41" s="233">
        <f>I106</f>
        <v>0.58157618657835997</v>
      </c>
      <c r="L41" s="235">
        <f>J106</f>
        <v>4.1695594822584725E-3</v>
      </c>
    </row>
    <row r="42" spans="1:12" x14ac:dyDescent="0.25">
      <c r="A42" s="266" t="str">
        <f t="shared" si="1"/>
        <v>RESIDENTIAL R2 SERVICE CLASSIFICATION - Non-RPP (Other)</v>
      </c>
      <c r="B42" s="266"/>
      <c r="C42" s="266"/>
      <c r="D42" s="29" t="str">
        <f t="shared" si="2"/>
        <v>kW</v>
      </c>
      <c r="E42" s="233">
        <f>I136</f>
        <v>94.242499999999836</v>
      </c>
      <c r="F42" s="234">
        <f>J136</f>
        <v>6.2658945317824039E-2</v>
      </c>
      <c r="G42" s="233">
        <f>I145</f>
        <v>124.59393973525698</v>
      </c>
      <c r="H42" s="234">
        <f>J145</f>
        <v>6.737293068132269E-2</v>
      </c>
      <c r="I42" s="233">
        <f>I148</f>
        <v>221.23143973525748</v>
      </c>
      <c r="J42" s="234">
        <f>J148</f>
        <v>6.5620975479501922E-2</v>
      </c>
      <c r="K42" s="233">
        <f>I172</f>
        <v>249.99152690083974</v>
      </c>
      <c r="L42" s="235">
        <f>J172</f>
        <v>1.540050879302602E-2</v>
      </c>
    </row>
    <row r="43" spans="1:12" x14ac:dyDescent="0.25">
      <c r="A43" s="266" t="str">
        <f t="shared" si="1"/>
        <v>SEASONAL CUSTOMERS SERVICE CLASSIFICATION - RPP</v>
      </c>
      <c r="B43" s="266"/>
      <c r="C43" s="266"/>
      <c r="D43" s="29" t="str">
        <f t="shared" si="2"/>
        <v>kWh</v>
      </c>
      <c r="E43" s="233">
        <f>I192</f>
        <v>-34.069999999999993</v>
      </c>
      <c r="F43" s="234">
        <f>J192</f>
        <v>-0.22571882867364512</v>
      </c>
      <c r="G43" s="233">
        <f>I201</f>
        <v>-33.44680828460433</v>
      </c>
      <c r="H43" s="234">
        <f>J201</f>
        <v>-0.21008122981494548</v>
      </c>
      <c r="I43" s="233">
        <f>I204</f>
        <v>-32.553415784604312</v>
      </c>
      <c r="J43" s="234">
        <f>J204</f>
        <v>-0.18744879197520348</v>
      </c>
      <c r="K43" s="233">
        <f>I218</f>
        <v>-32.976610189804148</v>
      </c>
      <c r="L43" s="235">
        <f>J218</f>
        <v>-0.13105690568029507</v>
      </c>
    </row>
    <row r="44" spans="1:12" x14ac:dyDescent="0.25">
      <c r="A44" s="266" t="str">
        <f t="shared" si="1"/>
        <v>STREET LIGHTING SERVICE CLASSIFICATION - Non-RPP (Other)</v>
      </c>
      <c r="B44" s="266"/>
      <c r="C44" s="266"/>
      <c r="D44" s="29" t="str">
        <f t="shared" si="2"/>
        <v>kW</v>
      </c>
      <c r="E44" s="233">
        <f>I248</f>
        <v>-485.28969999999993</v>
      </c>
      <c r="F44" s="234">
        <f>J248</f>
        <v>-0.91049441665393982</v>
      </c>
      <c r="G44" s="233">
        <f>I257</f>
        <v>-486.15828285693703</v>
      </c>
      <c r="H44" s="234">
        <f>J257</f>
        <v>-0.84688289536688666</v>
      </c>
      <c r="I44" s="233">
        <f>I260</f>
        <v>-483.36648285693701</v>
      </c>
      <c r="J44" s="234">
        <f>J260</f>
        <v>-0.78205480679236505</v>
      </c>
      <c r="K44" s="233">
        <f>I284</f>
        <v>-546.20412562833894</v>
      </c>
      <c r="L44" s="235">
        <f>J284</f>
        <v>-0.49143470282913798</v>
      </c>
    </row>
    <row r="45" spans="1:12" x14ac:dyDescent="0.25">
      <c r="A45" s="266" t="str">
        <f t="shared" si="1"/>
        <v>RESIDENTIAL R1(ii) SERVICE CLASSIFICATION - RPP</v>
      </c>
      <c r="B45" s="266"/>
      <c r="C45" s="266"/>
      <c r="D45" s="29" t="str">
        <f t="shared" si="2"/>
        <v>kWh</v>
      </c>
      <c r="E45" s="233">
        <f>I304</f>
        <v>2.3899999999999864</v>
      </c>
      <c r="F45" s="234">
        <f>J304</f>
        <v>2.2201579191825232E-2</v>
      </c>
      <c r="G45" s="233">
        <f>I313</f>
        <v>2.9385872565405577</v>
      </c>
      <c r="H45" s="234">
        <f>J313</f>
        <v>2.2674199358639426E-2</v>
      </c>
      <c r="I45" s="233">
        <f>I316</f>
        <v>5.3209672565405413</v>
      </c>
      <c r="J45" s="234">
        <f>J316</f>
        <v>3.1643845609652207E-2</v>
      </c>
      <c r="K45" s="233">
        <f>I330</f>
        <v>5.3901398308755688</v>
      </c>
      <c r="L45" s="235">
        <f>J330</f>
        <v>1.4498394865880363E-2</v>
      </c>
    </row>
    <row r="46" spans="1:12" x14ac:dyDescent="0.25">
      <c r="A46" s="266" t="str">
        <f t="shared" si="1"/>
        <v>SEASONAL CUSTOMERS SERVICE CLASSIFICATION - RPP</v>
      </c>
      <c r="B46" s="266"/>
      <c r="C46" s="266"/>
      <c r="D46" s="29" t="str">
        <f t="shared" si="2"/>
        <v>kWh</v>
      </c>
      <c r="E46" s="233">
        <f>I360</f>
        <v>6.355000000000004</v>
      </c>
      <c r="F46" s="234">
        <f>J360</f>
        <v>7.7225942083581495E-2</v>
      </c>
      <c r="G46" s="233">
        <f>I369</f>
        <v>6.3674638343079124</v>
      </c>
      <c r="H46" s="234">
        <f>J369</f>
        <v>7.6838652739264143E-2</v>
      </c>
      <c r="I46" s="233">
        <f>I372</f>
        <v>6.3853316843079142</v>
      </c>
      <c r="J46" s="234">
        <f>J372</f>
        <v>7.6786356069518225E-2</v>
      </c>
      <c r="K46" s="233">
        <f>I386</f>
        <v>6.4683409962039349</v>
      </c>
      <c r="L46" s="235">
        <f>J386</f>
        <v>7.5213017862017159E-2</v>
      </c>
    </row>
    <row r="47" spans="1:12" x14ac:dyDescent="0.25">
      <c r="A47" s="266" t="str">
        <f t="shared" si="1"/>
        <v/>
      </c>
      <c r="B47" s="266"/>
      <c r="C47" s="266"/>
      <c r="D47" s="29" t="str">
        <f t="shared" si="2"/>
        <v/>
      </c>
      <c r="E47" s="30" t="str">
        <f t="shared" ref="E47:E60" si="3">IF(LEN($G47)&gt;1, (SUMPRODUCT(--($C$64:$C$1986=$B22), --($A$64:$A$1986=$D22), --($B$64:$B$1986="ST_A"), $L$64:$L$1986)), "")</f>
        <v/>
      </c>
      <c r="F47" s="31" t="str">
        <f t="shared" ref="F47:F60" si="4">IF(LEN($G47)&gt;1, (SUMPRODUCT(--($C$64:$C$1986=$B22), --($A$64:$A$1986=$D22), --($B$64:$B$1986="ST_A"), $M$64:$M$1986)), "")</f>
        <v/>
      </c>
      <c r="G47" s="30"/>
      <c r="H47" s="31" t="str">
        <f t="shared" ref="H47:H60" si="5">IF(LEN($G47)&gt;1, (SUMPRODUCT(--($C$64:$C$1986=$B22), --($A$64:$A$1986=$D22), --($B$64:$B$1986="ST_B"), $M$64:$M$1986)), "")</f>
        <v/>
      </c>
      <c r="I47" s="30" t="str">
        <f t="shared" ref="I47:I60" si="6">IF(LEN($G47)&gt;1, (SUMPRODUCT(--($C$64:$C$1986=$B22), --($A$64:$A$1986=$D22), --($B$64:$B$1986="ST_C"), $L$64:$L$1986)), "")</f>
        <v/>
      </c>
      <c r="J47" s="31" t="str">
        <f t="shared" ref="J47:J60" si="7">IF(LEN($G47)&gt;1, (SUMPRODUCT(--($C$64:$C$1986=$B22), --($A$64:$A$1986=$D22), --($B$64:$B$1986="ST_C"), $M$64:$M$1986)), "")</f>
        <v/>
      </c>
      <c r="K47" s="30" t="str">
        <f t="shared" ref="K47:K60" si="8">IF(LEN($G47)&gt;1, (SUMPRODUCT(--($C$64:$C$1986=$B22), --($A$64:$A$1986=$D22), --($B$64:$B$1986=$B47&amp;"_TOTAL"), $L$64:$L$1986)), "")</f>
        <v/>
      </c>
      <c r="L47" s="31" t="str">
        <f t="shared" ref="L47:L60" si="9">IF(LEN($G47)&gt;1, (SUMPRODUCT(--($C$64:$C$1986=$B22), --($A$64:$A$1986=$D22), --($B$64:$B$1986=$B47&amp;"_TOTAL"), $M$64:$M$1986)), "")</f>
        <v/>
      </c>
    </row>
    <row r="48" spans="1:12" x14ac:dyDescent="0.25">
      <c r="A48" s="266" t="str">
        <f t="shared" si="1"/>
        <v/>
      </c>
      <c r="B48" s="266"/>
      <c r="C48" s="266"/>
      <c r="D48" s="29" t="str">
        <f t="shared" si="2"/>
        <v/>
      </c>
      <c r="E48" s="30" t="str">
        <f t="shared" si="3"/>
        <v/>
      </c>
      <c r="F48" s="31" t="str">
        <f t="shared" si="4"/>
        <v/>
      </c>
      <c r="G48" s="30"/>
      <c r="H48" s="31" t="str">
        <f t="shared" si="5"/>
        <v/>
      </c>
      <c r="I48" s="30" t="str">
        <f t="shared" si="6"/>
        <v/>
      </c>
      <c r="J48" s="31" t="str">
        <f t="shared" si="7"/>
        <v/>
      </c>
      <c r="K48" s="30" t="str">
        <f t="shared" si="8"/>
        <v/>
      </c>
      <c r="L48" s="31" t="str">
        <f t="shared" si="9"/>
        <v/>
      </c>
    </row>
    <row r="49" spans="1:12" x14ac:dyDescent="0.25">
      <c r="A49" s="266" t="str">
        <f t="shared" si="1"/>
        <v/>
      </c>
      <c r="B49" s="266"/>
      <c r="C49" s="266"/>
      <c r="D49" s="29" t="str">
        <f t="shared" si="2"/>
        <v/>
      </c>
      <c r="E49" s="30" t="str">
        <f t="shared" si="3"/>
        <v/>
      </c>
      <c r="F49" s="31" t="str">
        <f t="shared" si="4"/>
        <v/>
      </c>
      <c r="G49" s="30"/>
      <c r="H49" s="31" t="str">
        <f t="shared" si="5"/>
        <v/>
      </c>
      <c r="I49" s="30" t="str">
        <f t="shared" si="6"/>
        <v/>
      </c>
      <c r="J49" s="31" t="str">
        <f t="shared" si="7"/>
        <v/>
      </c>
      <c r="K49" s="30" t="str">
        <f t="shared" si="8"/>
        <v/>
      </c>
      <c r="L49" s="31" t="str">
        <f t="shared" si="9"/>
        <v/>
      </c>
    </row>
    <row r="50" spans="1:12" x14ac:dyDescent="0.25">
      <c r="A50" s="266" t="str">
        <f t="shared" si="1"/>
        <v/>
      </c>
      <c r="B50" s="266"/>
      <c r="C50" s="266"/>
      <c r="D50" s="29" t="str">
        <f t="shared" si="2"/>
        <v/>
      </c>
      <c r="E50" s="30" t="str">
        <f t="shared" si="3"/>
        <v/>
      </c>
      <c r="F50" s="31" t="str">
        <f t="shared" si="4"/>
        <v/>
      </c>
      <c r="G50" s="30"/>
      <c r="H50" s="31" t="str">
        <f t="shared" si="5"/>
        <v/>
      </c>
      <c r="I50" s="30" t="str">
        <f t="shared" si="6"/>
        <v/>
      </c>
      <c r="J50" s="31" t="str">
        <f t="shared" si="7"/>
        <v/>
      </c>
      <c r="K50" s="30" t="str">
        <f t="shared" si="8"/>
        <v/>
      </c>
      <c r="L50" s="31" t="str">
        <f t="shared" si="9"/>
        <v/>
      </c>
    </row>
    <row r="51" spans="1:12" x14ac:dyDescent="0.25">
      <c r="A51" s="266" t="str">
        <f t="shared" si="1"/>
        <v/>
      </c>
      <c r="B51" s="266"/>
      <c r="C51" s="266"/>
      <c r="D51" s="29" t="str">
        <f t="shared" si="2"/>
        <v/>
      </c>
      <c r="E51" s="30" t="str">
        <f t="shared" si="3"/>
        <v/>
      </c>
      <c r="F51" s="31" t="str">
        <f t="shared" si="4"/>
        <v/>
      </c>
      <c r="G51" s="30"/>
      <c r="H51" s="31" t="str">
        <f t="shared" si="5"/>
        <v/>
      </c>
      <c r="I51" s="30" t="str">
        <f t="shared" si="6"/>
        <v/>
      </c>
      <c r="J51" s="31" t="str">
        <f t="shared" si="7"/>
        <v/>
      </c>
      <c r="K51" s="30" t="str">
        <f t="shared" si="8"/>
        <v/>
      </c>
      <c r="L51" s="31" t="str">
        <f t="shared" si="9"/>
        <v/>
      </c>
    </row>
    <row r="52" spans="1:12" x14ac:dyDescent="0.25">
      <c r="A52" s="266" t="str">
        <f t="shared" si="1"/>
        <v/>
      </c>
      <c r="B52" s="266"/>
      <c r="C52" s="266"/>
      <c r="D52" s="29" t="str">
        <f t="shared" si="2"/>
        <v/>
      </c>
      <c r="E52" s="30" t="str">
        <f t="shared" si="3"/>
        <v/>
      </c>
      <c r="F52" s="31" t="str">
        <f t="shared" si="4"/>
        <v/>
      </c>
      <c r="G52" s="30"/>
      <c r="H52" s="31" t="str">
        <f t="shared" si="5"/>
        <v/>
      </c>
      <c r="I52" s="30" t="str">
        <f t="shared" si="6"/>
        <v/>
      </c>
      <c r="J52" s="31" t="str">
        <f t="shared" si="7"/>
        <v/>
      </c>
      <c r="K52" s="30" t="str">
        <f t="shared" si="8"/>
        <v/>
      </c>
      <c r="L52" s="31" t="str">
        <f t="shared" si="9"/>
        <v/>
      </c>
    </row>
    <row r="53" spans="1:12" x14ac:dyDescent="0.25">
      <c r="A53" s="266" t="str">
        <f t="shared" si="1"/>
        <v/>
      </c>
      <c r="B53" s="266"/>
      <c r="C53" s="266"/>
      <c r="D53" s="29" t="str">
        <f t="shared" si="2"/>
        <v/>
      </c>
      <c r="E53" s="30" t="str">
        <f t="shared" si="3"/>
        <v/>
      </c>
      <c r="F53" s="31" t="str">
        <f t="shared" si="4"/>
        <v/>
      </c>
      <c r="G53" s="30"/>
      <c r="H53" s="31" t="str">
        <f t="shared" si="5"/>
        <v/>
      </c>
      <c r="I53" s="30" t="str">
        <f t="shared" si="6"/>
        <v/>
      </c>
      <c r="J53" s="31" t="str">
        <f t="shared" si="7"/>
        <v/>
      </c>
      <c r="K53" s="30" t="str">
        <f t="shared" si="8"/>
        <v/>
      </c>
      <c r="L53" s="31" t="str">
        <f t="shared" si="9"/>
        <v/>
      </c>
    </row>
    <row r="54" spans="1:12" x14ac:dyDescent="0.25">
      <c r="A54" s="266" t="str">
        <f t="shared" si="1"/>
        <v/>
      </c>
      <c r="B54" s="266"/>
      <c r="C54" s="266"/>
      <c r="D54" s="29" t="str">
        <f t="shared" si="2"/>
        <v/>
      </c>
      <c r="E54" s="30" t="str">
        <f t="shared" si="3"/>
        <v/>
      </c>
      <c r="F54" s="31" t="str">
        <f t="shared" si="4"/>
        <v/>
      </c>
      <c r="G54" s="30"/>
      <c r="H54" s="31" t="str">
        <f t="shared" si="5"/>
        <v/>
      </c>
      <c r="I54" s="30" t="str">
        <f t="shared" si="6"/>
        <v/>
      </c>
      <c r="J54" s="31" t="str">
        <f t="shared" si="7"/>
        <v/>
      </c>
      <c r="K54" s="30" t="str">
        <f t="shared" si="8"/>
        <v/>
      </c>
      <c r="L54" s="31" t="str">
        <f t="shared" si="9"/>
        <v/>
      </c>
    </row>
    <row r="55" spans="1:12" x14ac:dyDescent="0.25">
      <c r="A55" s="266" t="str">
        <f t="shared" si="1"/>
        <v/>
      </c>
      <c r="B55" s="266"/>
      <c r="C55" s="266"/>
      <c r="D55" s="29" t="str">
        <f t="shared" si="2"/>
        <v/>
      </c>
      <c r="E55" s="30" t="str">
        <f t="shared" si="3"/>
        <v/>
      </c>
      <c r="F55" s="31" t="str">
        <f t="shared" si="4"/>
        <v/>
      </c>
      <c r="G55" s="30"/>
      <c r="H55" s="31" t="str">
        <f t="shared" si="5"/>
        <v/>
      </c>
      <c r="I55" s="30" t="str">
        <f t="shared" si="6"/>
        <v/>
      </c>
      <c r="J55" s="31" t="str">
        <f t="shared" si="7"/>
        <v/>
      </c>
      <c r="K55" s="30" t="str">
        <f t="shared" si="8"/>
        <v/>
      </c>
      <c r="L55" s="31" t="str">
        <f t="shared" si="9"/>
        <v/>
      </c>
    </row>
    <row r="56" spans="1:12" x14ac:dyDescent="0.25">
      <c r="A56" s="266" t="str">
        <f t="shared" si="1"/>
        <v/>
      </c>
      <c r="B56" s="266"/>
      <c r="C56" s="266"/>
      <c r="D56" s="29" t="str">
        <f>IF(ISBLANK(D31), "", D31)</f>
        <v/>
      </c>
      <c r="E56" s="30" t="str">
        <f t="shared" si="3"/>
        <v/>
      </c>
      <c r="F56" s="31" t="str">
        <f t="shared" si="4"/>
        <v/>
      </c>
      <c r="G56" s="30"/>
      <c r="H56" s="31" t="str">
        <f t="shared" si="5"/>
        <v/>
      </c>
      <c r="I56" s="30" t="str">
        <f t="shared" si="6"/>
        <v/>
      </c>
      <c r="J56" s="31" t="str">
        <f t="shared" si="7"/>
        <v/>
      </c>
      <c r="K56" s="30" t="str">
        <f t="shared" si="8"/>
        <v/>
      </c>
      <c r="L56" s="31" t="str">
        <f t="shared" si="9"/>
        <v/>
      </c>
    </row>
    <row r="57" spans="1:12" x14ac:dyDescent="0.25">
      <c r="A57" s="266" t="str">
        <f t="shared" si="1"/>
        <v/>
      </c>
      <c r="B57" s="266"/>
      <c r="C57" s="266"/>
      <c r="D57" s="29" t="str">
        <f>IF(ISBLANK(D32), "", D32)</f>
        <v/>
      </c>
      <c r="E57" s="30" t="str">
        <f t="shared" si="3"/>
        <v/>
      </c>
      <c r="F57" s="31" t="str">
        <f t="shared" si="4"/>
        <v/>
      </c>
      <c r="G57" s="30"/>
      <c r="H57" s="31" t="str">
        <f t="shared" si="5"/>
        <v/>
      </c>
      <c r="I57" s="30" t="str">
        <f t="shared" si="6"/>
        <v/>
      </c>
      <c r="J57" s="31" t="str">
        <f t="shared" si="7"/>
        <v/>
      </c>
      <c r="K57" s="30" t="str">
        <f t="shared" si="8"/>
        <v/>
      </c>
      <c r="L57" s="31" t="str">
        <f t="shared" si="9"/>
        <v/>
      </c>
    </row>
    <row r="58" spans="1:12" x14ac:dyDescent="0.25">
      <c r="A58" s="266" t="str">
        <f t="shared" si="1"/>
        <v/>
      </c>
      <c r="B58" s="266"/>
      <c r="C58" s="266"/>
      <c r="D58" s="29" t="str">
        <f>IF(ISBLANK(D33), "", D33)</f>
        <v/>
      </c>
      <c r="E58" s="30" t="str">
        <f t="shared" si="3"/>
        <v/>
      </c>
      <c r="F58" s="31" t="str">
        <f t="shared" si="4"/>
        <v/>
      </c>
      <c r="G58" s="30"/>
      <c r="H58" s="31" t="str">
        <f t="shared" si="5"/>
        <v/>
      </c>
      <c r="I58" s="30" t="str">
        <f t="shared" si="6"/>
        <v/>
      </c>
      <c r="J58" s="31" t="str">
        <f t="shared" si="7"/>
        <v/>
      </c>
      <c r="K58" s="30" t="str">
        <f t="shared" si="8"/>
        <v/>
      </c>
      <c r="L58" s="31" t="str">
        <f t="shared" si="9"/>
        <v/>
      </c>
    </row>
    <row r="59" spans="1:12" x14ac:dyDescent="0.25">
      <c r="A59" s="266" t="str">
        <f t="shared" si="1"/>
        <v/>
      </c>
      <c r="B59" s="266"/>
      <c r="C59" s="266"/>
      <c r="D59" s="29" t="str">
        <f>IF(ISBLANK(D34), "", D34)</f>
        <v/>
      </c>
      <c r="E59" s="30" t="str">
        <f t="shared" si="3"/>
        <v/>
      </c>
      <c r="F59" s="31" t="str">
        <f t="shared" si="4"/>
        <v/>
      </c>
      <c r="G59" s="30"/>
      <c r="H59" s="31" t="str">
        <f t="shared" si="5"/>
        <v/>
      </c>
      <c r="I59" s="30" t="str">
        <f t="shared" si="6"/>
        <v/>
      </c>
      <c r="J59" s="31" t="str">
        <f t="shared" si="7"/>
        <v/>
      </c>
      <c r="K59" s="30" t="str">
        <f t="shared" si="8"/>
        <v/>
      </c>
      <c r="L59" s="31" t="str">
        <f t="shared" si="9"/>
        <v/>
      </c>
    </row>
    <row r="60" spans="1:12" x14ac:dyDescent="0.25">
      <c r="A60" s="266" t="str">
        <f t="shared" si="1"/>
        <v/>
      </c>
      <c r="B60" s="266"/>
      <c r="C60" s="266"/>
      <c r="D60" s="29" t="str">
        <f>IF(ISBLANK(D35), "", D35)</f>
        <v/>
      </c>
      <c r="E60" s="30" t="str">
        <f t="shared" si="3"/>
        <v/>
      </c>
      <c r="F60" s="31" t="str">
        <f t="shared" si="4"/>
        <v/>
      </c>
      <c r="G60" s="30"/>
      <c r="H60" s="31" t="str">
        <f t="shared" si="5"/>
        <v/>
      </c>
      <c r="I60" s="30" t="str">
        <f t="shared" si="6"/>
        <v/>
      </c>
      <c r="J60" s="31" t="str">
        <f t="shared" si="7"/>
        <v/>
      </c>
      <c r="K60" s="30" t="str">
        <f t="shared" si="8"/>
        <v/>
      </c>
      <c r="L60" s="31" t="str">
        <f t="shared" si="9"/>
        <v/>
      </c>
    </row>
    <row r="61" spans="1:12" x14ac:dyDescent="0.25">
      <c r="A61" s="8"/>
      <c r="B61" s="8"/>
      <c r="C61" s="8"/>
      <c r="D61" s="8"/>
      <c r="E61" s="8"/>
      <c r="F61" s="8"/>
      <c r="G61" s="8"/>
      <c r="H61" s="8"/>
      <c r="I61" s="8"/>
      <c r="J61" s="8"/>
      <c r="K61" s="8"/>
      <c r="L61" s="8"/>
    </row>
    <row r="62" spans="1:12" x14ac:dyDescent="0.25">
      <c r="A62" s="32"/>
      <c r="B62" s="32"/>
      <c r="C62" s="32"/>
      <c r="D62" s="32"/>
      <c r="E62" s="32"/>
      <c r="F62" s="32"/>
      <c r="G62" s="32"/>
      <c r="H62" s="32"/>
      <c r="I62" s="32"/>
      <c r="J62" s="32"/>
      <c r="K62" s="32"/>
      <c r="L62" s="32"/>
    </row>
    <row r="63" spans="1:12" x14ac:dyDescent="0.25">
      <c r="A63" s="8"/>
      <c r="B63" s="8"/>
      <c r="C63" s="8"/>
      <c r="D63" s="8"/>
      <c r="E63" s="8"/>
      <c r="F63" s="8"/>
      <c r="G63" s="8"/>
      <c r="H63" s="8"/>
      <c r="I63" s="8"/>
      <c r="J63" s="8"/>
      <c r="K63" s="8"/>
      <c r="L63" s="8"/>
    </row>
    <row r="64" spans="1:12" x14ac:dyDescent="0.25">
      <c r="A64" s="33" t="s">
        <v>30</v>
      </c>
      <c r="B64" s="279" t="str">
        <f>A16</f>
        <v>RESIDENTIAL R1 (i)SERVICE CLASSIFICATION</v>
      </c>
      <c r="C64" s="279"/>
      <c r="D64" s="279"/>
      <c r="E64" s="279"/>
      <c r="F64" s="279"/>
      <c r="G64" s="279"/>
      <c r="H64" s="34" t="str">
        <f>IF(K16="DEMAND - INTERVAL","RTSR - INTERVAL METERED","")</f>
        <v/>
      </c>
    </row>
    <row r="65" spans="1:11" x14ac:dyDescent="0.25">
      <c r="A65" s="33" t="s">
        <v>31</v>
      </c>
      <c r="B65" s="280" t="str">
        <f>E16</f>
        <v>RPP</v>
      </c>
      <c r="C65" s="280"/>
      <c r="D65" s="280"/>
      <c r="E65" s="35"/>
      <c r="F65" s="35"/>
    </row>
    <row r="66" spans="1:11" ht="15.75" x14ac:dyDescent="0.25">
      <c r="A66" s="33" t="s">
        <v>32</v>
      </c>
      <c r="B66" s="36">
        <f>H16</f>
        <v>750</v>
      </c>
      <c r="C66" s="37" t="s">
        <v>33</v>
      </c>
      <c r="G66" s="38"/>
      <c r="H66" s="38"/>
      <c r="I66" s="38"/>
      <c r="J66" s="38"/>
      <c r="K66" s="38"/>
    </row>
    <row r="67" spans="1:11" ht="15.75" x14ac:dyDescent="0.25">
      <c r="A67" s="33" t="s">
        <v>34</v>
      </c>
      <c r="B67" s="36">
        <f>I16</f>
        <v>0</v>
      </c>
      <c r="C67" s="39" t="s">
        <v>35</v>
      </c>
      <c r="D67" s="40"/>
      <c r="E67" s="41"/>
      <c r="F67" s="41"/>
      <c r="G67" s="41"/>
    </row>
    <row r="68" spans="1:11" x14ac:dyDescent="0.25">
      <c r="A68" s="33" t="s">
        <v>36</v>
      </c>
      <c r="B68" s="42">
        <f>F16</f>
        <v>1.0829</v>
      </c>
    </row>
    <row r="69" spans="1:11" x14ac:dyDescent="0.25">
      <c r="A69" s="33" t="s">
        <v>37</v>
      </c>
      <c r="B69" s="42">
        <f>G16</f>
        <v>1.0829</v>
      </c>
    </row>
    <row r="71" spans="1:11" x14ac:dyDescent="0.25">
      <c r="B71" s="37"/>
      <c r="C71" s="281" t="s">
        <v>38</v>
      </c>
      <c r="D71" s="282"/>
      <c r="E71" s="283"/>
      <c r="F71" s="281" t="s">
        <v>39</v>
      </c>
      <c r="G71" s="282"/>
      <c r="H71" s="283"/>
      <c r="I71" s="281" t="s">
        <v>40</v>
      </c>
      <c r="J71" s="283"/>
    </row>
    <row r="72" spans="1:11" x14ac:dyDescent="0.25">
      <c r="B72" s="284"/>
      <c r="C72" s="43" t="s">
        <v>41</v>
      </c>
      <c r="D72" s="43" t="s">
        <v>42</v>
      </c>
      <c r="E72" s="44" t="s">
        <v>43</v>
      </c>
      <c r="F72" s="43" t="s">
        <v>41</v>
      </c>
      <c r="G72" s="45" t="s">
        <v>42</v>
      </c>
      <c r="H72" s="44" t="s">
        <v>43</v>
      </c>
      <c r="I72" s="286" t="s">
        <v>44</v>
      </c>
      <c r="J72" s="288" t="s">
        <v>45</v>
      </c>
    </row>
    <row r="73" spans="1:11" x14ac:dyDescent="0.25">
      <c r="B73" s="285"/>
      <c r="C73" s="46" t="s">
        <v>46</v>
      </c>
      <c r="D73" s="46"/>
      <c r="E73" s="47" t="s">
        <v>46</v>
      </c>
      <c r="F73" s="46" t="s">
        <v>46</v>
      </c>
      <c r="G73" s="47"/>
      <c r="H73" s="47" t="s">
        <v>46</v>
      </c>
      <c r="I73" s="287"/>
      <c r="J73" s="289"/>
    </row>
    <row r="74" spans="1:11" x14ac:dyDescent="0.25">
      <c r="A74" s="48" t="s">
        <v>47</v>
      </c>
      <c r="B74" s="49"/>
      <c r="C74" s="178">
        <v>62.11</v>
      </c>
      <c r="D74" s="51">
        <v>1</v>
      </c>
      <c r="E74" s="52">
        <f>D74*C74</f>
        <v>62.11</v>
      </c>
      <c r="F74" s="210">
        <f>'Proposed (2024) Tariff'!D23</f>
        <v>64.31</v>
      </c>
      <c r="G74" s="54">
        <f>D74</f>
        <v>1</v>
      </c>
      <c r="H74" s="55">
        <f>G74*F74</f>
        <v>64.31</v>
      </c>
      <c r="I74" s="56">
        <f t="shared" ref="I74:I95" si="10">H74-E74</f>
        <v>2.2000000000000028</v>
      </c>
      <c r="J74" s="57">
        <f>IF(ISERROR(I74/E74), "", I74/E74)</f>
        <v>3.5421027209789131E-2</v>
      </c>
    </row>
    <row r="75" spans="1:11" x14ac:dyDescent="0.25">
      <c r="A75" s="48" t="s">
        <v>48</v>
      </c>
      <c r="B75" s="49"/>
      <c r="C75" s="58">
        <v>0</v>
      </c>
      <c r="D75" s="51">
        <f>IF($E67&gt;0, $E67, $E66)</f>
        <v>0</v>
      </c>
      <c r="E75" s="52">
        <f t="shared" ref="E75:E87" si="11">D75*C75</f>
        <v>0</v>
      </c>
      <c r="F75" s="59">
        <v>0</v>
      </c>
      <c r="G75" s="54">
        <f>IF($E67&gt;0, $E67, $E66)</f>
        <v>0</v>
      </c>
      <c r="H75" s="55">
        <f>G75*F75</f>
        <v>0</v>
      </c>
      <c r="I75" s="56">
        <f t="shared" si="10"/>
        <v>0</v>
      </c>
      <c r="J75" s="57" t="str">
        <f t="shared" ref="J75:J85" si="12">IF(ISERROR(I75/E75), "", I75/E75)</f>
        <v/>
      </c>
    </row>
    <row r="76" spans="1:11" x14ac:dyDescent="0.25">
      <c r="A76" s="48" t="s">
        <v>49</v>
      </c>
      <c r="B76" s="49"/>
      <c r="C76" s="58"/>
      <c r="D76" s="51">
        <f>IF($E67&gt;0, $E67, $E66)</f>
        <v>0</v>
      </c>
      <c r="E76" s="52">
        <v>0</v>
      </c>
      <c r="F76" s="59"/>
      <c r="G76" s="54">
        <f>IF($E67&gt;0, $E67, $E66)</f>
        <v>0</v>
      </c>
      <c r="H76" s="55">
        <v>0</v>
      </c>
      <c r="I76" s="56"/>
      <c r="J76" s="57"/>
    </row>
    <row r="77" spans="1:11" x14ac:dyDescent="0.25">
      <c r="A77" s="48" t="s">
        <v>50</v>
      </c>
      <c r="B77" s="49"/>
      <c r="C77" s="58"/>
      <c r="D77" s="51">
        <f>IF($E67&gt;0, $E67, $E66)</f>
        <v>0</v>
      </c>
      <c r="E77" s="52">
        <f>'Current (2023) Tariff'!I4-E74</f>
        <v>-22.619999999999997</v>
      </c>
      <c r="F77" s="59"/>
      <c r="G77" s="60">
        <f>IF($E67&gt;0, $E67, $E66)</f>
        <v>0</v>
      </c>
      <c r="H77" s="55">
        <f>'Current (2023) Tariff'!I4-'Bill Impact'!F74</f>
        <v>-24.82</v>
      </c>
      <c r="I77" s="56">
        <f>H77-E77</f>
        <v>-2.2000000000000028</v>
      </c>
      <c r="J77" s="57">
        <f>IF(ISERROR(I77/E77), "", I77/E77)</f>
        <v>9.7259062776304292E-2</v>
      </c>
    </row>
    <row r="78" spans="1:11" x14ac:dyDescent="0.25">
      <c r="A78" s="48" t="s">
        <v>51</v>
      </c>
      <c r="B78" s="49"/>
      <c r="C78" s="50">
        <v>0</v>
      </c>
      <c r="D78" s="51">
        <v>1</v>
      </c>
      <c r="E78" s="52">
        <f t="shared" si="11"/>
        <v>0</v>
      </c>
      <c r="F78" s="53">
        <v>0</v>
      </c>
      <c r="G78" s="54">
        <f>D78</f>
        <v>1</v>
      </c>
      <c r="H78" s="55">
        <f t="shared" ref="H78:H85" si="13">G78*F78</f>
        <v>0</v>
      </c>
      <c r="I78" s="56">
        <f t="shared" si="10"/>
        <v>0</v>
      </c>
      <c r="J78" s="57" t="str">
        <f t="shared" si="12"/>
        <v/>
      </c>
    </row>
    <row r="79" spans="1:11" x14ac:dyDescent="0.25">
      <c r="A79" s="48" t="s">
        <v>52</v>
      </c>
      <c r="B79" s="49"/>
      <c r="C79" s="181">
        <v>6.9999999999999999E-4</v>
      </c>
      <c r="D79" s="51">
        <v>750</v>
      </c>
      <c r="E79" s="52">
        <f t="shared" si="11"/>
        <v>0.52500000000000002</v>
      </c>
      <c r="F79" s="59">
        <v>0</v>
      </c>
      <c r="G79" s="54">
        <v>750</v>
      </c>
      <c r="H79" s="55">
        <f t="shared" si="13"/>
        <v>0</v>
      </c>
      <c r="I79" s="56">
        <f t="shared" si="10"/>
        <v>-0.52500000000000002</v>
      </c>
      <c r="J79" s="57">
        <f t="shared" si="12"/>
        <v>-1</v>
      </c>
    </row>
    <row r="80" spans="1:11" x14ac:dyDescent="0.25">
      <c r="A80" s="61" t="s">
        <v>53</v>
      </c>
      <c r="B80" s="62"/>
      <c r="C80" s="63"/>
      <c r="D80" s="64"/>
      <c r="E80" s="65">
        <f>SUM(E74:E79)</f>
        <v>40.015000000000001</v>
      </c>
      <c r="F80" s="66"/>
      <c r="G80" s="67"/>
      <c r="H80" s="65">
        <f>SUM(H74:H79)</f>
        <v>39.49</v>
      </c>
      <c r="I80" s="68">
        <f t="shared" si="10"/>
        <v>-0.52499999999999858</v>
      </c>
      <c r="J80" s="69">
        <f>IF((E80)=0,"",(I80/E80))</f>
        <v>-1.312007997001121E-2</v>
      </c>
    </row>
    <row r="81" spans="1:11" x14ac:dyDescent="0.25">
      <c r="A81" s="70" t="s">
        <v>54</v>
      </c>
      <c r="B81" s="49"/>
      <c r="C81" s="58">
        <v>9.3670000000000003E-2</v>
      </c>
      <c r="D81" s="71">
        <f>B66*(B68-1)</f>
        <v>62.174999999999983</v>
      </c>
      <c r="E81" s="52">
        <f>D81*C81</f>
        <v>5.8239322499999986</v>
      </c>
      <c r="F81" s="59">
        <v>9.3670000000000003E-2</v>
      </c>
      <c r="G81" s="72">
        <f>IF(F81=0, 0, B66*B69-B66)</f>
        <v>62.174999999999955</v>
      </c>
      <c r="H81" s="55">
        <f>G81*F81</f>
        <v>5.8239322499999959</v>
      </c>
      <c r="I81" s="56">
        <f>H81-E81</f>
        <v>0</v>
      </c>
      <c r="J81" s="57">
        <f>IF(ISERROR(I81/E81), "", I81/E81)</f>
        <v>0</v>
      </c>
    </row>
    <row r="82" spans="1:11" ht="25.5" x14ac:dyDescent="0.25">
      <c r="A82" s="70" t="s">
        <v>55</v>
      </c>
      <c r="B82" s="49"/>
      <c r="C82" s="181">
        <v>3.0999999999999999E-3</v>
      </c>
      <c r="D82" s="73">
        <v>750</v>
      </c>
      <c r="E82" s="52">
        <f t="shared" si="11"/>
        <v>2.3249999999999997</v>
      </c>
      <c r="F82" s="208">
        <v>3.4742936282703037E-3</v>
      </c>
      <c r="G82" s="74">
        <v>750</v>
      </c>
      <c r="H82" s="55">
        <f t="shared" si="13"/>
        <v>2.6057202212027279</v>
      </c>
      <c r="I82" s="56">
        <f t="shared" si="10"/>
        <v>0.28072022120272822</v>
      </c>
      <c r="J82" s="57">
        <f t="shared" si="12"/>
        <v>0.12073988008719494</v>
      </c>
    </row>
    <row r="83" spans="1:11" x14ac:dyDescent="0.25">
      <c r="A83" s="70" t="s">
        <v>56</v>
      </c>
      <c r="B83" s="49"/>
      <c r="C83" s="181">
        <v>-1E-4</v>
      </c>
      <c r="D83" s="73">
        <v>750</v>
      </c>
      <c r="E83" s="52">
        <f>D83*C83</f>
        <v>-7.4999999999999997E-2</v>
      </c>
      <c r="F83" s="208">
        <v>-2.0000000000000001E-4</v>
      </c>
      <c r="G83" s="74">
        <v>750</v>
      </c>
      <c r="H83" s="55">
        <f>G83*F83</f>
        <v>-0.15</v>
      </c>
      <c r="I83" s="56">
        <f t="shared" si="10"/>
        <v>-7.4999999999999997E-2</v>
      </c>
      <c r="J83" s="57">
        <f t="shared" si="12"/>
        <v>1</v>
      </c>
    </row>
    <row r="84" spans="1:11" x14ac:dyDescent="0.25">
      <c r="A84" s="70" t="s">
        <v>57</v>
      </c>
      <c r="B84" s="49"/>
      <c r="C84" s="58">
        <v>0</v>
      </c>
      <c r="D84" s="73">
        <f>B66</f>
        <v>750</v>
      </c>
      <c r="E84" s="52">
        <f>D84*C84</f>
        <v>0</v>
      </c>
      <c r="F84" s="59">
        <v>0</v>
      </c>
      <c r="G84" s="74">
        <f>B66</f>
        <v>750</v>
      </c>
      <c r="H84" s="55">
        <f t="shared" si="13"/>
        <v>0</v>
      </c>
      <c r="I84" s="56">
        <f t="shared" si="10"/>
        <v>0</v>
      </c>
      <c r="J84" s="57" t="str">
        <f t="shared" si="12"/>
        <v/>
      </c>
    </row>
    <row r="85" spans="1:11" x14ac:dyDescent="0.25">
      <c r="A85" s="48" t="s">
        <v>58</v>
      </c>
      <c r="B85" s="49"/>
      <c r="C85" s="58">
        <v>0</v>
      </c>
      <c r="D85" s="73">
        <f>IF($E67&gt;0, $E67, $E66)</f>
        <v>0</v>
      </c>
      <c r="E85" s="52">
        <f t="shared" si="11"/>
        <v>0</v>
      </c>
      <c r="F85" s="59"/>
      <c r="G85" s="74">
        <f>IF($E67&gt;0, $E67, $E66)</f>
        <v>0</v>
      </c>
      <c r="H85" s="55">
        <f t="shared" si="13"/>
        <v>0</v>
      </c>
      <c r="I85" s="56">
        <f t="shared" si="10"/>
        <v>0</v>
      </c>
      <c r="J85" s="57" t="str">
        <f t="shared" si="12"/>
        <v/>
      </c>
    </row>
    <row r="86" spans="1:11" ht="25.5" x14ac:dyDescent="0.25">
      <c r="A86" s="70" t="s">
        <v>59</v>
      </c>
      <c r="B86" s="49"/>
      <c r="C86" s="179">
        <v>0.42</v>
      </c>
      <c r="D86" s="51">
        <v>1</v>
      </c>
      <c r="E86" s="52">
        <f>D86*C86</f>
        <v>0.42</v>
      </c>
      <c r="F86" s="207">
        <v>0.42</v>
      </c>
      <c r="G86" s="60">
        <v>1</v>
      </c>
      <c r="H86" s="55">
        <f>G86*F86</f>
        <v>0.42</v>
      </c>
      <c r="I86" s="56">
        <f t="shared" si="10"/>
        <v>0</v>
      </c>
      <c r="J86" s="57">
        <f>IF(ISERROR(I86/E86), "", I86/E86)</f>
        <v>0</v>
      </c>
    </row>
    <row r="87" spans="1:11" x14ac:dyDescent="0.25">
      <c r="A87" s="48" t="s">
        <v>60</v>
      </c>
      <c r="B87" s="49"/>
      <c r="C87" s="50">
        <v>0</v>
      </c>
      <c r="D87" s="51">
        <v>1</v>
      </c>
      <c r="E87" s="52">
        <f t="shared" si="11"/>
        <v>0</v>
      </c>
      <c r="F87" s="53">
        <v>0</v>
      </c>
      <c r="G87" s="60">
        <v>1</v>
      </c>
      <c r="H87" s="55">
        <f>G87*F87</f>
        <v>0</v>
      </c>
      <c r="I87" s="56">
        <f>H87-E87</f>
        <v>0</v>
      </c>
      <c r="J87" s="57" t="str">
        <f>IF(ISERROR(I87/E87), "", I87/E87)</f>
        <v/>
      </c>
    </row>
    <row r="88" spans="1:11" x14ac:dyDescent="0.25">
      <c r="A88" s="48" t="s">
        <v>61</v>
      </c>
      <c r="B88" s="49"/>
      <c r="C88" s="58">
        <v>0</v>
      </c>
      <c r="D88" s="73">
        <f>IF($E67&gt;0, $E67, $E66)</f>
        <v>0</v>
      </c>
      <c r="E88" s="52">
        <f>D88*C88</f>
        <v>0</v>
      </c>
      <c r="F88" s="59">
        <v>0</v>
      </c>
      <c r="G88" s="74">
        <f>IF($E67&gt;0, $E67, $E66)</f>
        <v>0</v>
      </c>
      <c r="H88" s="55">
        <f>G88*F88</f>
        <v>0</v>
      </c>
      <c r="I88" s="56">
        <f t="shared" si="10"/>
        <v>0</v>
      </c>
      <c r="J88" s="57" t="str">
        <f>IF(ISERROR(I88/E88), "", I88/E88)</f>
        <v/>
      </c>
    </row>
    <row r="89" spans="1:11" ht="25.5" x14ac:dyDescent="0.25">
      <c r="A89" s="77" t="s">
        <v>62</v>
      </c>
      <c r="B89" s="78"/>
      <c r="C89" s="79"/>
      <c r="D89" s="80"/>
      <c r="E89" s="81">
        <f>SUM(E80:E88)</f>
        <v>48.508932250000001</v>
      </c>
      <c r="F89" s="82"/>
      <c r="G89" s="83"/>
      <c r="H89" s="81">
        <f>SUM(H80:H88)</f>
        <v>48.189652471202734</v>
      </c>
      <c r="I89" s="68">
        <f t="shared" si="10"/>
        <v>-0.31927977879726654</v>
      </c>
      <c r="J89" s="69">
        <f>IF((E89)=0,"",(I89/E89))</f>
        <v>-6.5818760378356204E-3</v>
      </c>
    </row>
    <row r="90" spans="1:11" x14ac:dyDescent="0.25">
      <c r="A90" s="84" t="s">
        <v>63</v>
      </c>
      <c r="B90" s="49"/>
      <c r="C90" s="181">
        <v>1.0500000000000001E-2</v>
      </c>
      <c r="D90" s="71">
        <f>B66*B69</f>
        <v>812.17499999999995</v>
      </c>
      <c r="E90" s="52">
        <f>D90*C90</f>
        <v>8.5278375000000004</v>
      </c>
      <c r="F90" s="209">
        <f>'Proposed (2024) Tariff'!D30</f>
        <v>1.0800000000000001E-2</v>
      </c>
      <c r="G90" s="72">
        <f>D90</f>
        <v>812.17499999999995</v>
      </c>
      <c r="H90" s="55">
        <f>G90*F90</f>
        <v>8.77149</v>
      </c>
      <c r="I90" s="56">
        <f t="shared" si="10"/>
        <v>0.24365249999999961</v>
      </c>
      <c r="J90" s="57">
        <f>IF(ISERROR(I90/E90), "", I90/E90)</f>
        <v>2.8571428571428525E-2</v>
      </c>
      <c r="K90" s="85" t="str">
        <f>IF(ISERROR(ABS(J90)), "", IF(ABS(J90)&gt;=4%, "In the manager's summary, discuss the reasoning for the change in RTSR rates", ""))</f>
        <v/>
      </c>
    </row>
    <row r="91" spans="1:11" ht="25.5" x14ac:dyDescent="0.25">
      <c r="A91" s="86" t="s">
        <v>64</v>
      </c>
      <c r="B91" s="49"/>
      <c r="C91" s="181">
        <v>7.3000000000000001E-3</v>
      </c>
      <c r="D91" s="71">
        <f>B66*B68</f>
        <v>812.17499999999995</v>
      </c>
      <c r="E91" s="52">
        <f>D91*C91</f>
        <v>5.9288774999999996</v>
      </c>
      <c r="F91" s="209">
        <f>'Proposed (2024) Tariff'!D31</f>
        <v>8.0999999999999996E-3</v>
      </c>
      <c r="G91" s="72">
        <f>D91</f>
        <v>812.17499999999995</v>
      </c>
      <c r="H91" s="55">
        <f>G91*F91</f>
        <v>6.5786174999999991</v>
      </c>
      <c r="I91" s="56">
        <f t="shared" si="10"/>
        <v>0.64973999999999954</v>
      </c>
      <c r="J91" s="57">
        <f>IF(ISERROR(I91/E91), "", I91/E91)</f>
        <v>0.10958904109589034</v>
      </c>
      <c r="K91" s="85" t="str">
        <f>IF(ISERROR(ABS(J91)), "", IF(ABS(J91)&gt;=4%, "In the manager's summary, discuss the reasoning for the change in RTSR rates", ""))</f>
        <v>In the manager's summary, discuss the reasoning for the change in RTSR rates</v>
      </c>
    </row>
    <row r="92" spans="1:11" ht="25.5" x14ac:dyDescent="0.25">
      <c r="A92" s="77" t="s">
        <v>65</v>
      </c>
      <c r="B92" s="62"/>
      <c r="C92" s="79"/>
      <c r="D92" s="80"/>
      <c r="E92" s="81">
        <f>SUM(E89:E91)</f>
        <v>62.965647250000004</v>
      </c>
      <c r="F92" s="82"/>
      <c r="G92" s="67"/>
      <c r="H92" s="81">
        <f>SUM(H89:H91)</f>
        <v>63.539759971202734</v>
      </c>
      <c r="I92" s="68">
        <f t="shared" si="10"/>
        <v>0.57411272120273082</v>
      </c>
      <c r="J92" s="69">
        <f>IF((E92)=0,"",(I92/E92))</f>
        <v>9.1178721457950366E-3</v>
      </c>
    </row>
    <row r="93" spans="1:11" ht="25.5" x14ac:dyDescent="0.25">
      <c r="A93" s="87" t="s">
        <v>66</v>
      </c>
      <c r="B93" s="49"/>
      <c r="C93" s="181">
        <v>4.4999999999999997E-3</v>
      </c>
      <c r="D93" s="71">
        <f>B66*B68</f>
        <v>812.17499999999995</v>
      </c>
      <c r="E93" s="88">
        <f t="shared" ref="E93:E99" si="14">D93*C93</f>
        <v>3.6547874999999994</v>
      </c>
      <c r="F93" s="59">
        <v>4.5000000000000005E-3</v>
      </c>
      <c r="G93" s="72">
        <f>B66*B69</f>
        <v>812.17499999999995</v>
      </c>
      <c r="H93" s="55">
        <f t="shared" ref="H93:H99" si="15">G93*F93</f>
        <v>3.6547875000000003</v>
      </c>
      <c r="I93" s="56">
        <f t="shared" si="10"/>
        <v>0</v>
      </c>
      <c r="J93" s="57">
        <f t="shared" ref="J93:J101" si="16">IF(ISERROR(I93/E93), "", I93/E93)</f>
        <v>0</v>
      </c>
    </row>
    <row r="94" spans="1:11" ht="25.5" x14ac:dyDescent="0.25">
      <c r="A94" s="87" t="s">
        <v>67</v>
      </c>
      <c r="B94" s="49"/>
      <c r="C94" s="181">
        <v>6.9999999999999999E-4</v>
      </c>
      <c r="D94" s="71">
        <f>B66*B68</f>
        <v>812.17499999999995</v>
      </c>
      <c r="E94" s="88">
        <f t="shared" si="14"/>
        <v>0.56852249999999993</v>
      </c>
      <c r="F94" s="59">
        <v>6.9999999999999999E-4</v>
      </c>
      <c r="G94" s="72">
        <f>B66*B69</f>
        <v>812.17499999999995</v>
      </c>
      <c r="H94" s="55">
        <f t="shared" si="15"/>
        <v>0.56852249999999993</v>
      </c>
      <c r="I94" s="56">
        <f t="shared" si="10"/>
        <v>0</v>
      </c>
      <c r="J94" s="57">
        <f t="shared" si="16"/>
        <v>0</v>
      </c>
    </row>
    <row r="95" spans="1:11" x14ac:dyDescent="0.25">
      <c r="A95" s="89" t="s">
        <v>68</v>
      </c>
      <c r="B95" s="49"/>
      <c r="C95" s="182">
        <f>'Current (2023) Tariff'!D41</f>
        <v>0.25</v>
      </c>
      <c r="D95" s="51">
        <v>1</v>
      </c>
      <c r="E95" s="88">
        <f t="shared" si="14"/>
        <v>0.25</v>
      </c>
      <c r="F95" s="76">
        <v>0.25</v>
      </c>
      <c r="G95" s="54">
        <v>1</v>
      </c>
      <c r="H95" s="55">
        <f t="shared" si="15"/>
        <v>0.25</v>
      </c>
      <c r="I95" s="56">
        <f t="shared" si="10"/>
        <v>0</v>
      </c>
      <c r="J95" s="57">
        <f t="shared" si="16"/>
        <v>0</v>
      </c>
    </row>
    <row r="96" spans="1:11" ht="25.5" x14ac:dyDescent="0.25">
      <c r="A96" s="87" t="s">
        <v>69</v>
      </c>
      <c r="B96" s="49"/>
      <c r="C96" s="58"/>
      <c r="D96" s="71"/>
      <c r="E96" s="88"/>
      <c r="F96" s="59"/>
      <c r="G96" s="72"/>
      <c r="H96" s="55"/>
      <c r="I96" s="56"/>
      <c r="J96" s="57"/>
    </row>
    <row r="97" spans="1:10" x14ac:dyDescent="0.25">
      <c r="A97" s="89" t="s">
        <v>70</v>
      </c>
      <c r="B97" s="49"/>
      <c r="C97" s="90">
        <v>7.3999999999999996E-2</v>
      </c>
      <c r="D97" s="91">
        <v>472.5</v>
      </c>
      <c r="E97" s="88">
        <f t="shared" si="14"/>
        <v>34.964999999999996</v>
      </c>
      <c r="F97" s="92">
        <v>7.3999999999999996E-2</v>
      </c>
      <c r="G97" s="93">
        <v>472.5</v>
      </c>
      <c r="H97" s="55">
        <f t="shared" si="15"/>
        <v>34.964999999999996</v>
      </c>
      <c r="I97" s="56">
        <f>H97-E97</f>
        <v>0</v>
      </c>
      <c r="J97" s="57">
        <f t="shared" si="16"/>
        <v>0</v>
      </c>
    </row>
    <row r="98" spans="1:10" x14ac:dyDescent="0.25">
      <c r="A98" s="89" t="s">
        <v>71</v>
      </c>
      <c r="B98" s="49"/>
      <c r="C98" s="90">
        <v>0.10199999999999999</v>
      </c>
      <c r="D98" s="91">
        <v>135</v>
      </c>
      <c r="E98" s="88">
        <f t="shared" si="14"/>
        <v>13.77</v>
      </c>
      <c r="F98" s="92">
        <v>0.10199999999999999</v>
      </c>
      <c r="G98" s="93">
        <v>135</v>
      </c>
      <c r="H98" s="55">
        <f t="shared" si="15"/>
        <v>13.77</v>
      </c>
      <c r="I98" s="56">
        <f>H98-E98</f>
        <v>0</v>
      </c>
      <c r="J98" s="57">
        <f t="shared" si="16"/>
        <v>0</v>
      </c>
    </row>
    <row r="99" spans="1:10" ht="15.75" thickBot="1" x14ac:dyDescent="0.3">
      <c r="A99" s="34" t="s">
        <v>72</v>
      </c>
      <c r="B99" s="49"/>
      <c r="C99" s="90">
        <v>0.151</v>
      </c>
      <c r="D99" s="91">
        <v>142.5</v>
      </c>
      <c r="E99" s="88">
        <f t="shared" si="14"/>
        <v>21.517499999999998</v>
      </c>
      <c r="F99" s="92">
        <v>0.151</v>
      </c>
      <c r="G99" s="93">
        <v>142.5</v>
      </c>
      <c r="H99" s="55">
        <f t="shared" si="15"/>
        <v>21.517499999999998</v>
      </c>
      <c r="I99" s="56">
        <f>H99-E99</f>
        <v>0</v>
      </c>
      <c r="J99" s="57">
        <f t="shared" si="16"/>
        <v>0</v>
      </c>
    </row>
    <row r="100" spans="1:10" hidden="1" x14ac:dyDescent="0.25">
      <c r="A100" s="89" t="s">
        <v>73</v>
      </c>
      <c r="B100" s="49"/>
      <c r="C100" s="94">
        <v>0.1076</v>
      </c>
      <c r="D100" s="91">
        <f>IF(AND(B66*12&gt;=150000),B66*B68,B66)</f>
        <v>750</v>
      </c>
      <c r="E100" s="88">
        <f>D100*C100</f>
        <v>80.7</v>
      </c>
      <c r="F100" s="95">
        <f>C100</f>
        <v>0.1076</v>
      </c>
      <c r="G100" s="93">
        <f>IF(AND(B66*12&gt;=150000),B66*B69,B66)</f>
        <v>750</v>
      </c>
      <c r="H100" s="55">
        <f>G100*F100</f>
        <v>80.7</v>
      </c>
      <c r="I100" s="56">
        <f>H100-E100</f>
        <v>0</v>
      </c>
      <c r="J100" s="57">
        <f t="shared" si="16"/>
        <v>0</v>
      </c>
    </row>
    <row r="101" spans="1:10" ht="15.75" hidden="1" thickBot="1" x14ac:dyDescent="0.3">
      <c r="A101" s="89" t="s">
        <v>74</v>
      </c>
      <c r="B101" s="49"/>
      <c r="C101" s="94">
        <v>0.1076</v>
      </c>
      <c r="D101" s="91">
        <f>IF(AND(B66*12&gt;=150000),B66*B68,B66)</f>
        <v>750</v>
      </c>
      <c r="E101" s="88">
        <f>D101*C101</f>
        <v>80.7</v>
      </c>
      <c r="F101" s="95">
        <f>C101</f>
        <v>0.1076</v>
      </c>
      <c r="G101" s="93">
        <f>IF(AND(B66*12&gt;=150000),B66*B69,B66)</f>
        <v>750</v>
      </c>
      <c r="H101" s="55">
        <f>G101*F101</f>
        <v>80.7</v>
      </c>
      <c r="I101" s="56">
        <f>H101-E101</f>
        <v>0</v>
      </c>
      <c r="J101" s="57">
        <f t="shared" si="16"/>
        <v>0</v>
      </c>
    </row>
    <row r="102" spans="1:10" ht="15.75" thickBot="1" x14ac:dyDescent="0.3">
      <c r="A102" s="96"/>
      <c r="B102" s="97"/>
      <c r="C102" s="98"/>
      <c r="D102" s="99"/>
      <c r="E102" s="100"/>
      <c r="F102" s="98"/>
      <c r="G102" s="101"/>
      <c r="H102" s="100"/>
      <c r="I102" s="102"/>
      <c r="J102" s="103"/>
    </row>
    <row r="103" spans="1:10" x14ac:dyDescent="0.25">
      <c r="A103" s="104" t="s">
        <v>75</v>
      </c>
      <c r="B103" s="89"/>
      <c r="C103" s="105"/>
      <c r="D103" s="106"/>
      <c r="E103" s="107">
        <f>SUM(E93:E99,E92)</f>
        <v>137.69145724999998</v>
      </c>
      <c r="F103" s="108"/>
      <c r="G103" s="108"/>
      <c r="H103" s="107">
        <f>SUM(H93:H99,H92)</f>
        <v>138.26556997120272</v>
      </c>
      <c r="I103" s="109">
        <f>H103-E103</f>
        <v>0.57411272120273793</v>
      </c>
      <c r="J103" s="110">
        <f>IF((E103)=0,"",(I103/E103))</f>
        <v>4.1695594822585696E-3</v>
      </c>
    </row>
    <row r="104" spans="1:10" x14ac:dyDescent="0.25">
      <c r="A104" s="111" t="s">
        <v>76</v>
      </c>
      <c r="B104" s="89"/>
      <c r="C104" s="105">
        <v>0.13</v>
      </c>
      <c r="D104" s="112"/>
      <c r="E104" s="113">
        <f>E103*C104</f>
        <v>17.899889442499997</v>
      </c>
      <c r="F104" s="114">
        <v>0.13</v>
      </c>
      <c r="G104" s="51"/>
      <c r="H104" s="113">
        <f>H103*F104</f>
        <v>17.974524096256353</v>
      </c>
      <c r="I104" s="56">
        <f>H104-E104</f>
        <v>7.4634653756355362E-2</v>
      </c>
      <c r="J104" s="115">
        <f>IF((E104)=0,"",(I104/E104))</f>
        <v>4.1695594822585384E-3</v>
      </c>
    </row>
    <row r="105" spans="1:10" x14ac:dyDescent="0.25">
      <c r="A105" s="111" t="s">
        <v>77</v>
      </c>
      <c r="B105"/>
      <c r="C105" s="116">
        <v>0.11700000000000001</v>
      </c>
      <c r="D105" s="112"/>
      <c r="E105" s="113">
        <f>IF(OR(ISNUMBER(SEARCH("[DGEN]", B64))=TRUE, ISNUMBER(SEARCH("STREET LIGHT", B64))=TRUE), 0, IF(AND(B66=0, B67=0),0, IF(AND(B67=0, B66*12&gt;250000), 0, IF(AND(B66=0, B67&gt;=50), 0, IF(B66*12&lt;=250000, C105*E103*-1, IF(B67&lt;50, C105*E103*-1, 0))))))</f>
        <v>-16.109900498249999</v>
      </c>
      <c r="F105" s="116">
        <v>0.11700000000000001</v>
      </c>
      <c r="G105" s="51"/>
      <c r="H105" s="113">
        <f>IF(OR(ISNUMBER(SEARCH("[DGEN]", B64))=TRUE, ISNUMBER(SEARCH("STREET LIGHT", B64))=TRUE), 0, IF(AND(B66=0, B67=0),0, IF(AND(B67=0, B66*12&gt;250000), 0, IF(AND(B66=0, B67&gt;=50), 0, IF(B66*12&lt;=250000, F105*H103*-1, IF(B67&lt;50, F105*H103*-1, 0))))))</f>
        <v>-16.177071686630718</v>
      </c>
      <c r="I105" s="56">
        <f>H105-E105</f>
        <v>-6.7171188380719116E-2</v>
      </c>
      <c r="J105" s="115"/>
    </row>
    <row r="106" spans="1:10" ht="15.75" thickBot="1" x14ac:dyDescent="0.3">
      <c r="A106" s="290" t="s">
        <v>78</v>
      </c>
      <c r="B106" s="290"/>
      <c r="C106" s="117"/>
      <c r="D106" s="118"/>
      <c r="E106" s="119">
        <f>E103+E104+E105</f>
        <v>139.48144619425</v>
      </c>
      <c r="F106" s="120"/>
      <c r="G106" s="120"/>
      <c r="H106" s="121">
        <f>H103+H104+H105</f>
        <v>140.06302238082836</v>
      </c>
      <c r="I106" s="122">
        <f>H106-E106</f>
        <v>0.58157618657835997</v>
      </c>
      <c r="J106" s="123">
        <f>IF((E106)=0,"",(I106/E106))</f>
        <v>4.1695594822584725E-3</v>
      </c>
    </row>
    <row r="107" spans="1:10" ht="15.75" thickBot="1" x14ac:dyDescent="0.3">
      <c r="A107" s="96"/>
      <c r="B107" s="97"/>
      <c r="C107" s="98"/>
      <c r="D107" s="99"/>
      <c r="E107" s="100"/>
      <c r="F107" s="98"/>
      <c r="G107" s="101"/>
      <c r="H107" s="100"/>
      <c r="I107" s="102"/>
      <c r="J107" s="103"/>
    </row>
    <row r="108" spans="1:10" hidden="1" x14ac:dyDescent="0.25">
      <c r="A108" s="104" t="s">
        <v>79</v>
      </c>
      <c r="B108" s="89"/>
      <c r="C108" s="105"/>
      <c r="D108" s="106"/>
      <c r="E108" s="107">
        <f>SUM(E100,E93:E96,E92)</f>
        <v>148.13895725</v>
      </c>
      <c r="F108" s="108"/>
      <c r="G108" s="108"/>
      <c r="H108" s="107">
        <f>SUM(H100,H93:H96,H92)</f>
        <v>148.71306997120274</v>
      </c>
      <c r="I108" s="109">
        <f>H108-E108</f>
        <v>0.57411272120273793</v>
      </c>
      <c r="J108" s="110">
        <f>IF((E108)=0,"",(I108/E108))</f>
        <v>3.875501298648016E-3</v>
      </c>
    </row>
    <row r="109" spans="1:10" hidden="1" x14ac:dyDescent="0.25">
      <c r="A109" s="111" t="s">
        <v>76</v>
      </c>
      <c r="B109" s="89"/>
      <c r="C109" s="105">
        <v>0.13</v>
      </c>
      <c r="D109" s="106"/>
      <c r="E109" s="113">
        <f>E108*C109</f>
        <v>19.2580644425</v>
      </c>
      <c r="F109" s="105">
        <v>0.13</v>
      </c>
      <c r="G109" s="114"/>
      <c r="H109" s="113">
        <f>H108*F109</f>
        <v>19.332699096256356</v>
      </c>
      <c r="I109" s="56">
        <f>H109-E109</f>
        <v>7.4634653756355362E-2</v>
      </c>
      <c r="J109" s="115">
        <f>IF((E109)=0,"",(I109/E109))</f>
        <v>3.8755012986479865E-3</v>
      </c>
    </row>
    <row r="110" spans="1:10" hidden="1" x14ac:dyDescent="0.25">
      <c r="A110" s="111" t="s">
        <v>77</v>
      </c>
      <c r="B110"/>
      <c r="C110" s="116">
        <v>0.11700000000000001</v>
      </c>
      <c r="D110" s="106"/>
      <c r="E110" s="113">
        <f>IF(OR(ISNUMBER(SEARCH("[DGEN]", B64))=TRUE, ISNUMBER(SEARCH("STREET LIGHT", B64))=TRUE), 0, IF(AND(B66=0, B67=0),0, IF(AND(B67=0, B66*12&gt;250000), 0, IF(AND(B66=0, B67&gt;=50), 0, IF(B66*12&lt;=250000, C110*E108*-1, IF(B67&lt;50, C110*E108*-1, 0))))))</f>
        <v>-17.33225799825</v>
      </c>
      <c r="F110" s="116">
        <v>0.11700000000000001</v>
      </c>
      <c r="G110" s="114"/>
      <c r="H110" s="113">
        <f>IF(OR(ISNUMBER(SEARCH("[DGEN]", B64))=TRUE, ISNUMBER(SEARCH("STREET LIGHT", B64))=TRUE), 0, IF(AND(B66=0, B67=0),0, IF(AND(B67=0, B66*12&gt;250000), 0, IF(AND(B66=0, B67&gt;=50), 0, IF(B66*12&lt;=250000, F110*H108*-1, IF(B67&lt;50, F110*H108*-1, 0))))))</f>
        <v>-17.399429186630723</v>
      </c>
      <c r="I110" s="56"/>
      <c r="J110" s="115"/>
    </row>
    <row r="111" spans="1:10" ht="15.75" hidden="1" thickBot="1" x14ac:dyDescent="0.3">
      <c r="A111" s="290" t="s">
        <v>79</v>
      </c>
      <c r="B111" s="290"/>
      <c r="C111" s="124"/>
      <c r="D111" s="125"/>
      <c r="E111" s="119">
        <f>SUM(E108,E109)</f>
        <v>167.3970216925</v>
      </c>
      <c r="F111" s="126"/>
      <c r="G111" s="126"/>
      <c r="H111" s="119">
        <f>SUM(H108,H109)</f>
        <v>168.0457690674591</v>
      </c>
      <c r="I111" s="127">
        <f>H111-E111</f>
        <v>0.6487473749591004</v>
      </c>
      <c r="J111" s="128">
        <f>IF((E111)=0,"",(I111/E111))</f>
        <v>3.875501298648055E-3</v>
      </c>
    </row>
    <row r="112" spans="1:10" ht="15.75" hidden="1" thickBot="1" x14ac:dyDescent="0.3">
      <c r="A112" s="96"/>
      <c r="B112" s="97"/>
      <c r="C112" s="129"/>
      <c r="D112" s="130"/>
      <c r="E112" s="131"/>
      <c r="F112" s="129"/>
      <c r="G112" s="99"/>
      <c r="H112" s="131"/>
      <c r="I112" s="132"/>
      <c r="J112" s="103"/>
    </row>
    <row r="113" spans="1:11" hidden="1" x14ac:dyDescent="0.25">
      <c r="A113" s="104" t="s">
        <v>80</v>
      </c>
      <c r="B113" s="89"/>
      <c r="C113" s="105"/>
      <c r="D113" s="106"/>
      <c r="E113" s="107">
        <f>SUM(E101,E93:E96,E92)</f>
        <v>148.13895725</v>
      </c>
      <c r="F113" s="108"/>
      <c r="G113" s="108"/>
      <c r="H113" s="107">
        <f>SUM(H101,H93:H96,H92)</f>
        <v>148.71306997120274</v>
      </c>
      <c r="I113" s="109">
        <f>H113-E113</f>
        <v>0.57411272120273793</v>
      </c>
      <c r="J113" s="110">
        <f>IF((E113)=0,"",(I113/E113))</f>
        <v>3.875501298648016E-3</v>
      </c>
    </row>
    <row r="114" spans="1:11" hidden="1" x14ac:dyDescent="0.25">
      <c r="A114" s="111" t="s">
        <v>76</v>
      </c>
      <c r="B114" s="89"/>
      <c r="C114" s="105">
        <v>0.13</v>
      </c>
      <c r="D114" s="106"/>
      <c r="E114" s="113">
        <f>E113*C114</f>
        <v>19.2580644425</v>
      </c>
      <c r="F114" s="105">
        <v>0.13</v>
      </c>
      <c r="G114" s="114"/>
      <c r="H114" s="113">
        <f>H113*F114</f>
        <v>19.332699096256356</v>
      </c>
      <c r="I114" s="56">
        <f>H114-E114</f>
        <v>7.4634653756355362E-2</v>
      </c>
      <c r="J114" s="115">
        <f>IF((E114)=0,"",(I114/E114))</f>
        <v>3.8755012986479865E-3</v>
      </c>
    </row>
    <row r="115" spans="1:11" hidden="1" x14ac:dyDescent="0.25">
      <c r="A115" s="111" t="s">
        <v>77</v>
      </c>
      <c r="B115"/>
      <c r="C115" s="116">
        <v>0.11700000000000001</v>
      </c>
      <c r="D115" s="106"/>
      <c r="E115" s="113">
        <f>IF(OR(ISNUMBER(SEARCH("[DGEN]", B64))=TRUE, ISNUMBER(SEARCH("STREET LIGHT", B64))=TRUE), 0, IF(AND(B66=0, B67=0),0, IF(AND(B67=0, B66*12&gt;250000), 0, IF(AND(B66=0, B67&gt;=50), 0, IF(B66*12&lt;=250000, C115*E113*-1, IF(B67&lt;50, C115*E113*-1, 0))))))</f>
        <v>-17.33225799825</v>
      </c>
      <c r="F115" s="116">
        <v>0.11700000000000001</v>
      </c>
      <c r="G115" s="114"/>
      <c r="H115" s="113">
        <f>IF(OR(ISNUMBER(SEARCH("[DGEN]", B64))=TRUE, ISNUMBER(SEARCH("STREET LIGHT", B64))=TRUE), 0, IF(AND(B66=0, B67=0),0, IF(AND(B67=0, B66*12&gt;250000), 0, IF(AND(B66=0, B67&gt;=50), 0, IF(B66*12&lt;=250000, F115*H113*-1, IF(B67&lt;50, F115*H113*-1, 0))))))</f>
        <v>-17.399429186630723</v>
      </c>
      <c r="I115" s="56"/>
      <c r="J115" s="115"/>
    </row>
    <row r="116" spans="1:11" ht="15.75" hidden="1" thickBot="1" x14ac:dyDescent="0.3">
      <c r="A116" s="290" t="s">
        <v>80</v>
      </c>
      <c r="B116" s="290"/>
      <c r="C116" s="124"/>
      <c r="D116" s="125"/>
      <c r="E116" s="119">
        <f>SUM(E113,E114)</f>
        <v>167.3970216925</v>
      </c>
      <c r="F116" s="126"/>
      <c r="G116" s="126"/>
      <c r="H116" s="119">
        <f>SUM(H113,H114)</f>
        <v>168.0457690674591</v>
      </c>
      <c r="I116" s="127">
        <f>H116-E116</f>
        <v>0.6487473749591004</v>
      </c>
      <c r="J116" s="128">
        <f>IF((E116)=0,"",(I116/E116))</f>
        <v>3.875501298648055E-3</v>
      </c>
    </row>
    <row r="117" spans="1:11" ht="15.75" hidden="1" thickBot="1" x14ac:dyDescent="0.3">
      <c r="A117" s="96"/>
      <c r="B117" s="97"/>
      <c r="C117" s="133"/>
      <c r="D117" s="130"/>
      <c r="E117" s="134"/>
      <c r="F117" s="133"/>
      <c r="G117" s="99"/>
      <c r="H117" s="134"/>
      <c r="I117" s="132"/>
      <c r="J117" s="135"/>
    </row>
    <row r="120" spans="1:11" x14ac:dyDescent="0.25">
      <c r="A120" s="33" t="s">
        <v>30</v>
      </c>
      <c r="B120" s="279" t="str">
        <f>A17</f>
        <v>RESIDENTIAL R2 SERVICE CLASSIFICATION</v>
      </c>
      <c r="C120" s="279"/>
      <c r="D120" s="279"/>
      <c r="E120" s="279"/>
      <c r="F120" s="279"/>
      <c r="G120" s="279"/>
      <c r="H120" s="34" t="str">
        <f>IF(K17="DEMAND - INTERVAL","RTSR - INTERVAL METERED","")</f>
        <v/>
      </c>
    </row>
    <row r="121" spans="1:11" x14ac:dyDescent="0.25">
      <c r="A121" s="33" t="s">
        <v>31</v>
      </c>
      <c r="B121" s="280" t="str">
        <f>E17</f>
        <v>Non-RPP (Other)</v>
      </c>
      <c r="C121" s="280"/>
      <c r="D121" s="280"/>
      <c r="E121" s="35"/>
      <c r="F121" s="35"/>
    </row>
    <row r="122" spans="1:11" ht="15.75" x14ac:dyDescent="0.25">
      <c r="A122" s="33" t="s">
        <v>32</v>
      </c>
      <c r="B122" s="36">
        <f>H17</f>
        <v>90000</v>
      </c>
      <c r="C122" s="37" t="s">
        <v>33</v>
      </c>
      <c r="G122" s="38"/>
      <c r="H122" s="38"/>
      <c r="I122" s="38"/>
      <c r="J122" s="38"/>
      <c r="K122" s="38"/>
    </row>
    <row r="123" spans="1:11" ht="15.75" x14ac:dyDescent="0.25">
      <c r="A123" s="33" t="s">
        <v>34</v>
      </c>
      <c r="B123" s="36">
        <f>I17</f>
        <v>225</v>
      </c>
      <c r="C123" s="39" t="s">
        <v>35</v>
      </c>
      <c r="D123" s="40"/>
      <c r="E123" s="41"/>
      <c r="F123" s="41"/>
      <c r="G123" s="41"/>
    </row>
    <row r="124" spans="1:11" x14ac:dyDescent="0.25">
      <c r="A124" s="33" t="s">
        <v>36</v>
      </c>
      <c r="B124" s="42">
        <f>F17</f>
        <v>1.0829</v>
      </c>
    </row>
    <row r="125" spans="1:11" x14ac:dyDescent="0.25">
      <c r="A125" s="33" t="s">
        <v>37</v>
      </c>
      <c r="B125" s="42">
        <f>G17</f>
        <v>1.0829</v>
      </c>
    </row>
    <row r="127" spans="1:11" x14ac:dyDescent="0.25">
      <c r="B127" s="37"/>
      <c r="C127" s="281" t="s">
        <v>38</v>
      </c>
      <c r="D127" s="282"/>
      <c r="E127" s="283"/>
      <c r="F127" s="281" t="s">
        <v>39</v>
      </c>
      <c r="G127" s="282"/>
      <c r="H127" s="283"/>
      <c r="I127" s="281" t="s">
        <v>40</v>
      </c>
      <c r="J127" s="283"/>
    </row>
    <row r="128" spans="1:11" x14ac:dyDescent="0.25">
      <c r="B128" s="284"/>
      <c r="C128" s="43" t="s">
        <v>41</v>
      </c>
      <c r="D128" s="43" t="s">
        <v>42</v>
      </c>
      <c r="E128" s="44" t="s">
        <v>43</v>
      </c>
      <c r="F128" s="43" t="s">
        <v>41</v>
      </c>
      <c r="G128" s="45" t="s">
        <v>42</v>
      </c>
      <c r="H128" s="44" t="s">
        <v>43</v>
      </c>
      <c r="I128" s="286" t="s">
        <v>44</v>
      </c>
      <c r="J128" s="288" t="s">
        <v>45</v>
      </c>
    </row>
    <row r="129" spans="1:10" x14ac:dyDescent="0.25">
      <c r="B129" s="285"/>
      <c r="C129" s="46" t="s">
        <v>46</v>
      </c>
      <c r="D129" s="46"/>
      <c r="E129" s="47" t="s">
        <v>46</v>
      </c>
      <c r="F129" s="46" t="s">
        <v>46</v>
      </c>
      <c r="G129" s="47"/>
      <c r="H129" s="47" t="s">
        <v>46</v>
      </c>
      <c r="I129" s="287"/>
      <c r="J129" s="289"/>
    </row>
    <row r="130" spans="1:10" x14ac:dyDescent="0.25">
      <c r="A130" s="48" t="s">
        <v>47</v>
      </c>
      <c r="B130" s="49"/>
      <c r="C130" s="195">
        <v>716.69</v>
      </c>
      <c r="D130" s="51">
        <v>1</v>
      </c>
      <c r="E130" s="52">
        <f>D130*C130</f>
        <v>716.69</v>
      </c>
      <c r="F130" s="215">
        <f>'Proposed (2024) Tariff'!D58</f>
        <v>742.06</v>
      </c>
      <c r="G130" s="54">
        <f>D130</f>
        <v>1</v>
      </c>
      <c r="H130" s="55">
        <f>G130*F130</f>
        <v>742.06</v>
      </c>
      <c r="I130" s="56">
        <f t="shared" ref="I130:I151" si="17">H130-E130</f>
        <v>25.369999999999891</v>
      </c>
      <c r="J130" s="57">
        <f>IF(ISERROR(I130/E130), "", I130/E130)</f>
        <v>3.5398847479384238E-2</v>
      </c>
    </row>
    <row r="131" spans="1:10" x14ac:dyDescent="0.25">
      <c r="A131" s="48" t="s">
        <v>48</v>
      </c>
      <c r="B131" s="49"/>
      <c r="C131" s="198">
        <v>3.7134999999999998</v>
      </c>
      <c r="D131" s="231">
        <f>B123</f>
        <v>225</v>
      </c>
      <c r="E131" s="52">
        <f t="shared" ref="E131:E143" si="18">D131*C131</f>
        <v>835.53749999999991</v>
      </c>
      <c r="F131" s="216">
        <f>'Proposed (2024) Tariff'!D60</f>
        <v>3.8450000000000002</v>
      </c>
      <c r="G131" s="232">
        <f>D131</f>
        <v>225</v>
      </c>
      <c r="H131" s="55">
        <f>G131*F131</f>
        <v>865.125</v>
      </c>
      <c r="I131" s="56">
        <f t="shared" si="17"/>
        <v>29.587500000000091</v>
      </c>
      <c r="J131" s="57">
        <f t="shared" ref="J131:J141" si="19">IF(ISERROR(I131/E131), "", I131/E131)</f>
        <v>3.5411337013599144E-2</v>
      </c>
    </row>
    <row r="132" spans="1:10" x14ac:dyDescent="0.25">
      <c r="A132" s="48" t="s">
        <v>49</v>
      </c>
      <c r="B132" s="49"/>
      <c r="C132" s="58"/>
      <c r="D132" s="51">
        <f>IF($E123&gt;0, $E123, $E122)</f>
        <v>0</v>
      </c>
      <c r="E132" s="52">
        <v>0</v>
      </c>
      <c r="F132" s="59"/>
      <c r="G132" s="54">
        <f>IF($E123&gt;0, $E123, $E122)</f>
        <v>0</v>
      </c>
      <c r="H132" s="55">
        <v>0</v>
      </c>
      <c r="I132" s="56"/>
      <c r="J132" s="57"/>
    </row>
    <row r="133" spans="1:10" x14ac:dyDescent="0.25">
      <c r="A133" s="48" t="s">
        <v>50</v>
      </c>
      <c r="B133" s="49"/>
      <c r="C133" s="58"/>
      <c r="D133" s="51">
        <f>IF($E123&gt;0, $E123, $E122)</f>
        <v>0</v>
      </c>
      <c r="E133" s="52">
        <v>0</v>
      </c>
      <c r="F133" s="59"/>
      <c r="G133" s="60">
        <f>IF($E123&gt;0, $E123, $E122)</f>
        <v>0</v>
      </c>
      <c r="H133" s="55">
        <v>0</v>
      </c>
      <c r="I133" s="56">
        <f>H133-E133</f>
        <v>0</v>
      </c>
      <c r="J133" s="57" t="str">
        <f>IF(ISERROR(I133/E133), "", I133/E133)</f>
        <v/>
      </c>
    </row>
    <row r="134" spans="1:10" x14ac:dyDescent="0.25">
      <c r="A134" s="48" t="s">
        <v>51</v>
      </c>
      <c r="B134" s="49"/>
      <c r="C134" s="50">
        <v>0</v>
      </c>
      <c r="D134" s="51">
        <v>1</v>
      </c>
      <c r="E134" s="52">
        <f t="shared" si="18"/>
        <v>0</v>
      </c>
      <c r="F134" s="53">
        <v>0</v>
      </c>
      <c r="G134" s="54">
        <f>D134</f>
        <v>1</v>
      </c>
      <c r="H134" s="55">
        <f t="shared" ref="H134:H141" si="20">G134*F134</f>
        <v>0</v>
      </c>
      <c r="I134" s="56">
        <f t="shared" si="17"/>
        <v>0</v>
      </c>
      <c r="J134" s="57" t="str">
        <f t="shared" si="19"/>
        <v/>
      </c>
    </row>
    <row r="135" spans="1:10" x14ac:dyDescent="0.25">
      <c r="A135" s="48" t="s">
        <v>52</v>
      </c>
      <c r="B135" s="49"/>
      <c r="C135" s="198">
        <v>-0.21410000000000001</v>
      </c>
      <c r="D135" s="231">
        <f>B123</f>
        <v>225</v>
      </c>
      <c r="E135" s="52">
        <f t="shared" si="18"/>
        <v>-48.172499999999999</v>
      </c>
      <c r="F135" s="216">
        <v>-3.95E-2</v>
      </c>
      <c r="G135" s="232">
        <f>B123</f>
        <v>225</v>
      </c>
      <c r="H135" s="55">
        <f t="shared" si="20"/>
        <v>-8.8874999999999993</v>
      </c>
      <c r="I135" s="56">
        <f t="shared" si="17"/>
        <v>39.284999999999997</v>
      </c>
      <c r="J135" s="57">
        <f t="shared" si="19"/>
        <v>-0.81550677253619797</v>
      </c>
    </row>
    <row r="136" spans="1:10" x14ac:dyDescent="0.25">
      <c r="A136" s="61" t="s">
        <v>53</v>
      </c>
      <c r="B136" s="62"/>
      <c r="C136" s="63"/>
      <c r="D136" s="64"/>
      <c r="E136" s="65">
        <f>SUM(E130:E135)</f>
        <v>1504.0550000000001</v>
      </c>
      <c r="F136" s="66"/>
      <c r="G136" s="67"/>
      <c r="H136" s="65">
        <f>SUM(H130:H135)</f>
        <v>1598.2974999999999</v>
      </c>
      <c r="I136" s="68">
        <f t="shared" si="17"/>
        <v>94.242499999999836</v>
      </c>
      <c r="J136" s="69">
        <f>IF((E136)=0,"",(I136/E136))</f>
        <v>6.2658945317824039E-2</v>
      </c>
    </row>
    <row r="137" spans="1:10" x14ac:dyDescent="0.25">
      <c r="A137" s="70" t="s">
        <v>54</v>
      </c>
      <c r="B137" s="49"/>
      <c r="C137" s="58">
        <v>0</v>
      </c>
      <c r="D137" s="71">
        <f>IF(C137=0, 0, $E122*B124-B122)</f>
        <v>0</v>
      </c>
      <c r="E137" s="52">
        <f>D137*C137</f>
        <v>0</v>
      </c>
      <c r="F137" s="59">
        <v>0</v>
      </c>
      <c r="G137" s="72">
        <f>IF(F137=0, 0, B122*B125-B122)</f>
        <v>0</v>
      </c>
      <c r="H137" s="55">
        <f>G137*F137</f>
        <v>0</v>
      </c>
      <c r="I137" s="56">
        <f>H137-E137</f>
        <v>0</v>
      </c>
      <c r="J137" s="57" t="str">
        <f>IF(ISERROR(I137/E137), "", I137/E137)</f>
        <v/>
      </c>
    </row>
    <row r="138" spans="1:10" ht="25.5" x14ac:dyDescent="0.25">
      <c r="A138" s="70" t="s">
        <v>55</v>
      </c>
      <c r="B138" s="49"/>
      <c r="C138" s="198">
        <v>1.5642</v>
      </c>
      <c r="D138" s="73">
        <f>B123</f>
        <v>225</v>
      </c>
      <c r="E138" s="52">
        <f t="shared" si="18"/>
        <v>351.94499999999999</v>
      </c>
      <c r="F138" s="216">
        <v>1.7406952877122543</v>
      </c>
      <c r="G138" s="74">
        <f>B123</f>
        <v>225</v>
      </c>
      <c r="H138" s="55">
        <f t="shared" si="20"/>
        <v>391.65643973525721</v>
      </c>
      <c r="I138" s="56">
        <f t="shared" si="17"/>
        <v>39.711439735257215</v>
      </c>
      <c r="J138" s="57">
        <f t="shared" si="19"/>
        <v>0.11283422050393446</v>
      </c>
    </row>
    <row r="139" spans="1:10" x14ac:dyDescent="0.25">
      <c r="A139" s="70" t="s">
        <v>56</v>
      </c>
      <c r="B139" s="49"/>
      <c r="C139" s="198">
        <v>-2.9700000000000001E-2</v>
      </c>
      <c r="D139" s="73">
        <f>B123</f>
        <v>225</v>
      </c>
      <c r="E139" s="52">
        <f>D139*C139</f>
        <v>-6.6825000000000001</v>
      </c>
      <c r="F139" s="216">
        <v>-7.1300000000000002E-2</v>
      </c>
      <c r="G139" s="74">
        <f>B123</f>
        <v>225</v>
      </c>
      <c r="H139" s="55">
        <f>G139*F139</f>
        <v>-16.0425</v>
      </c>
      <c r="I139" s="56">
        <f t="shared" si="17"/>
        <v>-9.36</v>
      </c>
      <c r="J139" s="57">
        <f t="shared" si="19"/>
        <v>1.4006734006734005</v>
      </c>
    </row>
    <row r="140" spans="1:10" x14ac:dyDescent="0.25">
      <c r="A140" s="70" t="s">
        <v>57</v>
      </c>
      <c r="B140" s="49"/>
      <c r="C140" s="58">
        <v>0</v>
      </c>
      <c r="D140" s="73">
        <f>B122</f>
        <v>90000</v>
      </c>
      <c r="E140" s="52">
        <f>D140*C140</f>
        <v>0</v>
      </c>
      <c r="F140" s="59">
        <v>0</v>
      </c>
      <c r="G140" s="74">
        <f>B122</f>
        <v>90000</v>
      </c>
      <c r="H140" s="55">
        <f t="shared" si="20"/>
        <v>0</v>
      </c>
      <c r="I140" s="56">
        <f t="shared" si="17"/>
        <v>0</v>
      </c>
      <c r="J140" s="57" t="str">
        <f t="shared" si="19"/>
        <v/>
      </c>
    </row>
    <row r="141" spans="1:10" x14ac:dyDescent="0.25">
      <c r="A141" s="48" t="s">
        <v>58</v>
      </c>
      <c r="B141" s="49"/>
      <c r="C141" s="58">
        <v>0</v>
      </c>
      <c r="D141" s="73">
        <f>IF($E123&gt;0, $E123, $E122)</f>
        <v>0</v>
      </c>
      <c r="E141" s="52">
        <f t="shared" si="18"/>
        <v>0</v>
      </c>
      <c r="F141" s="59"/>
      <c r="G141" s="74">
        <f>IF($E123&gt;0, $E123, $E122)</f>
        <v>0</v>
      </c>
      <c r="H141" s="55">
        <f t="shared" si="20"/>
        <v>0</v>
      </c>
      <c r="I141" s="56">
        <f t="shared" si="17"/>
        <v>0</v>
      </c>
      <c r="J141" s="57" t="str">
        <f t="shared" si="19"/>
        <v/>
      </c>
    </row>
    <row r="142" spans="1:10" ht="25.5" x14ac:dyDescent="0.25">
      <c r="A142" s="70" t="s">
        <v>59</v>
      </c>
      <c r="B142" s="49"/>
      <c r="C142" s="75">
        <v>0</v>
      </c>
      <c r="D142" s="51">
        <v>1</v>
      </c>
      <c r="E142" s="52">
        <f>D142*C142</f>
        <v>0</v>
      </c>
      <c r="F142" s="76">
        <v>0</v>
      </c>
      <c r="G142" s="60">
        <v>1</v>
      </c>
      <c r="H142" s="55">
        <f>G142*F142</f>
        <v>0</v>
      </c>
      <c r="I142" s="56">
        <f t="shared" si="17"/>
        <v>0</v>
      </c>
      <c r="J142" s="57" t="str">
        <f>IF(ISERROR(I142/E142), "", I142/E142)</f>
        <v/>
      </c>
    </row>
    <row r="143" spans="1:10" x14ac:dyDescent="0.25">
      <c r="A143" s="48" t="s">
        <v>60</v>
      </c>
      <c r="B143" s="49"/>
      <c r="C143" s="50">
        <v>0</v>
      </c>
      <c r="D143" s="51">
        <v>1</v>
      </c>
      <c r="E143" s="52">
        <f t="shared" si="18"/>
        <v>0</v>
      </c>
      <c r="F143" s="53">
        <v>0</v>
      </c>
      <c r="G143" s="60">
        <v>1</v>
      </c>
      <c r="H143" s="55">
        <f>G143*F143</f>
        <v>0</v>
      </c>
      <c r="I143" s="56">
        <f>H143-E143</f>
        <v>0</v>
      </c>
      <c r="J143" s="57" t="str">
        <f>IF(ISERROR(I143/E143), "", I143/E143)</f>
        <v/>
      </c>
    </row>
    <row r="144" spans="1:10" x14ac:dyDescent="0.25">
      <c r="A144" s="48" t="s">
        <v>61</v>
      </c>
      <c r="B144" s="49"/>
      <c r="C144" s="58">
        <v>0</v>
      </c>
      <c r="D144" s="73">
        <f>IF($E123&gt;0, $E123, $E122)</f>
        <v>0</v>
      </c>
      <c r="E144" s="52">
        <f>D144*C144</f>
        <v>0</v>
      </c>
      <c r="F144" s="59">
        <v>0</v>
      </c>
      <c r="G144" s="74">
        <f>IF($E123&gt;0, $E123, $E122)</f>
        <v>0</v>
      </c>
      <c r="H144" s="55">
        <f>G144*F144</f>
        <v>0</v>
      </c>
      <c r="I144" s="56">
        <f t="shared" si="17"/>
        <v>0</v>
      </c>
      <c r="J144" s="57" t="str">
        <f>IF(ISERROR(I144/E144), "", I144/E144)</f>
        <v/>
      </c>
    </row>
    <row r="145" spans="1:11" ht="25.5" x14ac:dyDescent="0.25">
      <c r="A145" s="77" t="s">
        <v>62</v>
      </c>
      <c r="B145" s="78"/>
      <c r="C145" s="79"/>
      <c r="D145" s="80"/>
      <c r="E145" s="81">
        <f>SUM(E136:E144)</f>
        <v>1849.3175000000001</v>
      </c>
      <c r="F145" s="82"/>
      <c r="G145" s="83"/>
      <c r="H145" s="81">
        <f>SUM(H136:H144)</f>
        <v>1973.9114397352571</v>
      </c>
      <c r="I145" s="68">
        <f t="shared" si="17"/>
        <v>124.59393973525698</v>
      </c>
      <c r="J145" s="69">
        <f>IF((E145)=0,"",(I145/E145))</f>
        <v>6.737293068132269E-2</v>
      </c>
    </row>
    <row r="146" spans="1:11" x14ac:dyDescent="0.25">
      <c r="A146" s="84" t="s">
        <v>63</v>
      </c>
      <c r="B146" s="49"/>
      <c r="C146" s="198">
        <v>3.9977999999999998</v>
      </c>
      <c r="D146" s="71">
        <f>B123</f>
        <v>225</v>
      </c>
      <c r="E146" s="52">
        <f>D146*C146</f>
        <v>899.505</v>
      </c>
      <c r="F146" s="217">
        <f>'Proposed (2024) Tariff'!D64</f>
        <v>4.1147</v>
      </c>
      <c r="G146" s="72">
        <f>D146</f>
        <v>225</v>
      </c>
      <c r="H146" s="55">
        <f>G146*F146</f>
        <v>925.8075</v>
      </c>
      <c r="I146" s="56">
        <f t="shared" si="17"/>
        <v>26.302500000000009</v>
      </c>
      <c r="J146" s="57">
        <f>IF(ISERROR(I146/E146), "", I146/E146)</f>
        <v>2.9241082595427497E-2</v>
      </c>
      <c r="K146" s="85" t="str">
        <f>IF(ISERROR(ABS(J146)), "", IF(ABS(J146)&gt;=4%, "In the manager's summary, discuss the reasoning for the change in RTSR rates", ""))</f>
        <v/>
      </c>
    </row>
    <row r="147" spans="1:11" ht="25.5" x14ac:dyDescent="0.25">
      <c r="A147" s="86" t="s">
        <v>64</v>
      </c>
      <c r="B147" s="49"/>
      <c r="C147" s="198">
        <v>2.7667999999999999</v>
      </c>
      <c r="D147" s="71">
        <f>B123</f>
        <v>225</v>
      </c>
      <c r="E147" s="52">
        <f>D147*C147</f>
        <v>622.53</v>
      </c>
      <c r="F147" s="217">
        <f>'Proposed (2024) Tariff'!D65</f>
        <v>3.0794000000000001</v>
      </c>
      <c r="G147" s="72">
        <f>D147</f>
        <v>225</v>
      </c>
      <c r="H147" s="55">
        <f>G147*F147</f>
        <v>692.86500000000001</v>
      </c>
      <c r="I147" s="56">
        <f t="shared" si="17"/>
        <v>70.335000000000036</v>
      </c>
      <c r="J147" s="57">
        <f>IF(ISERROR(I147/E147), "", I147/E147)</f>
        <v>0.112982506867139</v>
      </c>
      <c r="K147" s="85" t="str">
        <f>IF(ISERROR(ABS(J147)), "", IF(ABS(J147)&gt;=4%, "In the manager's summary, discuss the reasoning for the change in RTSR rates", ""))</f>
        <v>In the manager's summary, discuss the reasoning for the change in RTSR rates</v>
      </c>
    </row>
    <row r="148" spans="1:11" ht="25.5" x14ac:dyDescent="0.25">
      <c r="A148" s="77" t="s">
        <v>65</v>
      </c>
      <c r="B148" s="62"/>
      <c r="C148" s="79"/>
      <c r="D148" s="80"/>
      <c r="E148" s="81">
        <f>SUM(E145:E147)</f>
        <v>3371.3525</v>
      </c>
      <c r="F148" s="82"/>
      <c r="G148" s="67"/>
      <c r="H148" s="81">
        <f>SUM(H145:H147)</f>
        <v>3592.5839397352574</v>
      </c>
      <c r="I148" s="68">
        <f t="shared" si="17"/>
        <v>221.23143973525748</v>
      </c>
      <c r="J148" s="69">
        <f>IF((E148)=0,"",(I148/E148))</f>
        <v>6.5620975479501922E-2</v>
      </c>
    </row>
    <row r="149" spans="1:11" ht="25.5" x14ac:dyDescent="0.25">
      <c r="A149" s="87" t="s">
        <v>66</v>
      </c>
      <c r="B149" s="49"/>
      <c r="C149" s="198">
        <f>C93</f>
        <v>4.4999999999999997E-3</v>
      </c>
      <c r="D149" s="71">
        <f>B122*B124</f>
        <v>97461</v>
      </c>
      <c r="E149" s="88">
        <f t="shared" ref="E149:E155" si="21">D149*C149</f>
        <v>438.57449999999994</v>
      </c>
      <c r="F149" s="216">
        <v>4.5000000000000005E-3</v>
      </c>
      <c r="G149" s="72">
        <f>B122*B125</f>
        <v>97461</v>
      </c>
      <c r="H149" s="55">
        <f t="shared" ref="H149:H155" si="22">G149*F149</f>
        <v>438.57450000000006</v>
      </c>
      <c r="I149" s="56">
        <f t="shared" si="17"/>
        <v>0</v>
      </c>
      <c r="J149" s="57">
        <f t="shared" ref="J149:J157" si="23">IF(ISERROR(I149/E149), "", I149/E149)</f>
        <v>0</v>
      </c>
    </row>
    <row r="150" spans="1:11" ht="25.5" x14ac:dyDescent="0.25">
      <c r="A150" s="87" t="s">
        <v>67</v>
      </c>
      <c r="B150" s="49"/>
      <c r="C150" s="198">
        <f t="shared" ref="C150:C151" si="24">C94</f>
        <v>6.9999999999999999E-4</v>
      </c>
      <c r="D150" s="71">
        <f>B122*B124</f>
        <v>97461</v>
      </c>
      <c r="E150" s="88">
        <f t="shared" si="21"/>
        <v>68.222700000000003</v>
      </c>
      <c r="F150" s="216">
        <v>6.9999999999999999E-4</v>
      </c>
      <c r="G150" s="72">
        <f>B122*B125</f>
        <v>97461</v>
      </c>
      <c r="H150" s="55">
        <f t="shared" si="22"/>
        <v>68.222700000000003</v>
      </c>
      <c r="I150" s="56">
        <f t="shared" si="17"/>
        <v>0</v>
      </c>
      <c r="J150" s="57">
        <f t="shared" si="23"/>
        <v>0</v>
      </c>
    </row>
    <row r="151" spans="1:11" x14ac:dyDescent="0.25">
      <c r="A151" s="89" t="s">
        <v>68</v>
      </c>
      <c r="B151" s="49"/>
      <c r="C151" s="198">
        <f t="shared" si="24"/>
        <v>0.25</v>
      </c>
      <c r="D151" s="51">
        <v>1</v>
      </c>
      <c r="E151" s="88">
        <f t="shared" si="21"/>
        <v>0.25</v>
      </c>
      <c r="F151" s="218">
        <v>0.25</v>
      </c>
      <c r="G151" s="54">
        <v>1</v>
      </c>
      <c r="H151" s="55">
        <f t="shared" si="22"/>
        <v>0.25</v>
      </c>
      <c r="I151" s="56">
        <f t="shared" si="17"/>
        <v>0</v>
      </c>
      <c r="J151" s="57">
        <f t="shared" si="23"/>
        <v>0</v>
      </c>
    </row>
    <row r="152" spans="1:11" ht="25.5" x14ac:dyDescent="0.25">
      <c r="A152" s="87" t="s">
        <v>69</v>
      </c>
      <c r="B152" s="49"/>
      <c r="C152" s="58"/>
      <c r="D152" s="71"/>
      <c r="E152" s="88"/>
      <c r="F152" s="59"/>
      <c r="G152" s="72"/>
      <c r="H152" s="55"/>
      <c r="I152" s="56"/>
      <c r="J152" s="57"/>
    </row>
    <row r="153" spans="1:11" x14ac:dyDescent="0.25">
      <c r="A153" s="89" t="s">
        <v>70</v>
      </c>
      <c r="B153" s="49"/>
      <c r="C153" s="90">
        <v>7.3999999999999996E-2</v>
      </c>
      <c r="D153" s="91">
        <v>61400.43</v>
      </c>
      <c r="E153" s="88">
        <f t="shared" si="21"/>
        <v>4543.6318199999996</v>
      </c>
      <c r="F153" s="92">
        <v>7.3999999999999996E-2</v>
      </c>
      <c r="G153" s="93">
        <v>61400.43</v>
      </c>
      <c r="H153" s="55">
        <f t="shared" si="22"/>
        <v>4543.6318199999996</v>
      </c>
      <c r="I153" s="56">
        <f>H153-E153</f>
        <v>0</v>
      </c>
      <c r="J153" s="57">
        <f t="shared" si="23"/>
        <v>0</v>
      </c>
    </row>
    <row r="154" spans="1:11" x14ac:dyDescent="0.25">
      <c r="A154" s="89" t="s">
        <v>71</v>
      </c>
      <c r="B154" s="49"/>
      <c r="C154" s="90">
        <v>0.10199999999999999</v>
      </c>
      <c r="D154" s="91">
        <v>17542.98</v>
      </c>
      <c r="E154" s="88">
        <f t="shared" si="21"/>
        <v>1789.3839599999999</v>
      </c>
      <c r="F154" s="92">
        <v>0.10199999999999999</v>
      </c>
      <c r="G154" s="93">
        <v>17542.98</v>
      </c>
      <c r="H154" s="55">
        <f t="shared" si="22"/>
        <v>1789.3839599999999</v>
      </c>
      <c r="I154" s="56">
        <f>H154-E154</f>
        <v>0</v>
      </c>
      <c r="J154" s="57">
        <f t="shared" si="23"/>
        <v>0</v>
      </c>
    </row>
    <row r="155" spans="1:11" x14ac:dyDescent="0.25">
      <c r="A155" s="34" t="s">
        <v>72</v>
      </c>
      <c r="B155" s="49"/>
      <c r="C155" s="90">
        <v>0.151</v>
      </c>
      <c r="D155" s="91">
        <v>18517.59</v>
      </c>
      <c r="E155" s="88">
        <f t="shared" si="21"/>
        <v>2796.1560899999999</v>
      </c>
      <c r="F155" s="92">
        <v>0.151</v>
      </c>
      <c r="G155" s="93">
        <v>18517.59</v>
      </c>
      <c r="H155" s="55">
        <f t="shared" si="22"/>
        <v>2796.1560899999999</v>
      </c>
      <c r="I155" s="56">
        <f>H155-E155</f>
        <v>0</v>
      </c>
      <c r="J155" s="57">
        <f t="shared" si="23"/>
        <v>0</v>
      </c>
    </row>
    <row r="156" spans="1:11" x14ac:dyDescent="0.25">
      <c r="A156" s="89" t="s">
        <v>73</v>
      </c>
      <c r="B156" s="49"/>
      <c r="C156" s="94">
        <v>0.1076</v>
      </c>
      <c r="D156" s="91">
        <f>IF(AND(B122*12&gt;=150000),B122*B124,B122)</f>
        <v>97461</v>
      </c>
      <c r="E156" s="88">
        <f>D156*C156</f>
        <v>10486.803599999999</v>
      </c>
      <c r="F156" s="95">
        <f>C156</f>
        <v>0.1076</v>
      </c>
      <c r="G156" s="93">
        <f>IF(AND(B122*12&gt;=150000),B122*B125,B122)</f>
        <v>97461</v>
      </c>
      <c r="H156" s="55">
        <f>G156*F156</f>
        <v>10486.803599999999</v>
      </c>
      <c r="I156" s="56">
        <f>H156-E156</f>
        <v>0</v>
      </c>
      <c r="J156" s="57">
        <f t="shared" si="23"/>
        <v>0</v>
      </c>
    </row>
    <row r="157" spans="1:11" ht="15.75" thickBot="1" x14ac:dyDescent="0.3">
      <c r="A157" s="89" t="s">
        <v>74</v>
      </c>
      <c r="B157" s="49"/>
      <c r="C157" s="94">
        <v>0.1076</v>
      </c>
      <c r="D157" s="91">
        <f>IF(AND(B122*12&gt;=150000),B122*B124,B122)</f>
        <v>97461</v>
      </c>
      <c r="E157" s="88">
        <f>D157*C157</f>
        <v>10486.803599999999</v>
      </c>
      <c r="F157" s="95">
        <f>C157</f>
        <v>0.1076</v>
      </c>
      <c r="G157" s="93">
        <f>IF(AND(B122*12&gt;=150000),B122*B125,B122)</f>
        <v>97461</v>
      </c>
      <c r="H157" s="55">
        <f>G157*F157</f>
        <v>10486.803599999999</v>
      </c>
      <c r="I157" s="56">
        <f>H157-E157</f>
        <v>0</v>
      </c>
      <c r="J157" s="57">
        <f t="shared" si="23"/>
        <v>0</v>
      </c>
    </row>
    <row r="158" spans="1:11" ht="15.75" hidden="1" thickBot="1" x14ac:dyDescent="0.3">
      <c r="A158" s="96"/>
      <c r="B158" s="97"/>
      <c r="C158" s="98"/>
      <c r="D158" s="99"/>
      <c r="E158" s="100"/>
      <c r="F158" s="98"/>
      <c r="G158" s="101"/>
      <c r="H158" s="100"/>
      <c r="I158" s="102"/>
      <c r="J158" s="103"/>
    </row>
    <row r="159" spans="1:11" hidden="1" x14ac:dyDescent="0.25">
      <c r="A159" s="104" t="s">
        <v>75</v>
      </c>
      <c r="B159" s="89"/>
      <c r="C159" s="105"/>
      <c r="D159" s="106"/>
      <c r="E159" s="107">
        <f>SUM(E149:E155,E148)</f>
        <v>13007.57157</v>
      </c>
      <c r="F159" s="108"/>
      <c r="G159" s="108"/>
      <c r="H159" s="107">
        <f>SUM(H149:H155,H148)</f>
        <v>13228.803009735257</v>
      </c>
      <c r="I159" s="109">
        <f>H159-E159</f>
        <v>221.23143973525657</v>
      </c>
      <c r="J159" s="110">
        <f>IF((E159)=0,"",(I159/E159))</f>
        <v>1.7007897173173622E-2</v>
      </c>
    </row>
    <row r="160" spans="1:11" hidden="1" x14ac:dyDescent="0.25">
      <c r="A160" s="111" t="s">
        <v>76</v>
      </c>
      <c r="B160" s="89"/>
      <c r="C160" s="105">
        <v>0.13</v>
      </c>
      <c r="D160" s="112"/>
      <c r="E160" s="113">
        <f>E159*C160</f>
        <v>1690.9843041000001</v>
      </c>
      <c r="F160" s="114">
        <v>0.13</v>
      </c>
      <c r="G160" s="51"/>
      <c r="H160" s="113">
        <f>H159*F160</f>
        <v>1719.7443912655833</v>
      </c>
      <c r="I160" s="56">
        <f>H160-E160</f>
        <v>28.760087165583172</v>
      </c>
      <c r="J160" s="115">
        <f>IF((E160)=0,"",(I160/E160))</f>
        <v>1.7007897173173511E-2</v>
      </c>
    </row>
    <row r="161" spans="1:10" hidden="1" x14ac:dyDescent="0.25">
      <c r="A161" s="111" t="s">
        <v>77</v>
      </c>
      <c r="B161"/>
      <c r="C161" s="116">
        <v>0.11700000000000001</v>
      </c>
      <c r="D161" s="112"/>
      <c r="E161" s="113">
        <f>IF(OR(ISNUMBER(SEARCH("[DGEN]", B120))=TRUE, ISNUMBER(SEARCH("STREET LIGHT", B120))=TRUE), 0, IF(AND(B122=0, B123=0),0, IF(AND(B123=0, B122*12&gt;250000), 0, IF(AND(B122=0, B123&gt;=50), 0, IF(B122*12&lt;=250000, C161*E159*-1, IF(B123&lt;50, C161*E159*-1, 0))))))</f>
        <v>0</v>
      </c>
      <c r="F161" s="116">
        <v>0.11700000000000001</v>
      </c>
      <c r="G161" s="51"/>
      <c r="H161" s="113">
        <f>IF(OR(ISNUMBER(SEARCH("[DGEN]", B120))=TRUE, ISNUMBER(SEARCH("STREET LIGHT", B120))=TRUE), 0, IF(AND(B122=0, B123=0),0, IF(AND(B123=0, B122*12&gt;250000), 0, IF(AND(B122=0, B123&gt;=50), 0, IF(B122*12&lt;=250000, F161*H159*-1, IF(B123&lt;50, F161*H159*-1, 0))))))</f>
        <v>0</v>
      </c>
      <c r="I161" s="56">
        <f>H161-E161</f>
        <v>0</v>
      </c>
      <c r="J161" s="115"/>
    </row>
    <row r="162" spans="1:10" ht="15.75" hidden="1" thickBot="1" x14ac:dyDescent="0.3">
      <c r="A162" s="290" t="s">
        <v>78</v>
      </c>
      <c r="B162" s="290"/>
      <c r="C162" s="117"/>
      <c r="D162" s="118"/>
      <c r="E162" s="119">
        <f>E159+E160+E161</f>
        <v>14698.5558741</v>
      </c>
      <c r="F162" s="120"/>
      <c r="G162" s="120"/>
      <c r="H162" s="121">
        <f>H159+H160+H161</f>
        <v>14948.54740100084</v>
      </c>
      <c r="I162" s="122">
        <f>H162-E162</f>
        <v>249.99152690083974</v>
      </c>
      <c r="J162" s="123">
        <f>IF((E162)=0,"",(I162/E162))</f>
        <v>1.7007897173173608E-2</v>
      </c>
    </row>
    <row r="163" spans="1:10" ht="15.75" hidden="1" thickBot="1" x14ac:dyDescent="0.3">
      <c r="A163" s="96"/>
      <c r="B163" s="97"/>
      <c r="C163" s="98"/>
      <c r="D163" s="99"/>
      <c r="E163" s="100"/>
      <c r="F163" s="98"/>
      <c r="G163" s="101"/>
      <c r="H163" s="100"/>
      <c r="I163" s="102"/>
      <c r="J163" s="103"/>
    </row>
    <row r="164" spans="1:10" hidden="1" x14ac:dyDescent="0.25">
      <c r="A164" s="104" t="s">
        <v>79</v>
      </c>
      <c r="B164" s="89"/>
      <c r="C164" s="105"/>
      <c r="D164" s="106"/>
      <c r="E164" s="107">
        <f>SUM(E156,E149:E152,E148)</f>
        <v>14365.203300000001</v>
      </c>
      <c r="F164" s="108"/>
      <c r="G164" s="108"/>
      <c r="H164" s="107">
        <f>SUM(H156,H149:H152,H148)</f>
        <v>14586.434739735258</v>
      </c>
      <c r="I164" s="109">
        <f>H164-E164</f>
        <v>221.23143973525657</v>
      </c>
      <c r="J164" s="110">
        <f>IF((E164)=0,"",(I164/E164))</f>
        <v>1.5400508793026031E-2</v>
      </c>
    </row>
    <row r="165" spans="1:10" hidden="1" x14ac:dyDescent="0.25">
      <c r="A165" s="111" t="s">
        <v>76</v>
      </c>
      <c r="B165" s="89"/>
      <c r="C165" s="105">
        <v>0.13</v>
      </c>
      <c r="D165" s="106"/>
      <c r="E165" s="113">
        <f>E164*C165</f>
        <v>1867.4764290000003</v>
      </c>
      <c r="F165" s="105">
        <v>0.13</v>
      </c>
      <c r="G165" s="114"/>
      <c r="H165" s="113">
        <f>H164*F165</f>
        <v>1896.2365161655835</v>
      </c>
      <c r="I165" s="56">
        <f>H165-E165</f>
        <v>28.760087165583172</v>
      </c>
      <c r="J165" s="115">
        <f>IF((E165)=0,"",(I165/E165))</f>
        <v>1.5400508793025932E-2</v>
      </c>
    </row>
    <row r="166" spans="1:10" hidden="1" x14ac:dyDescent="0.25">
      <c r="A166" s="111" t="s">
        <v>77</v>
      </c>
      <c r="B166"/>
      <c r="C166" s="116">
        <v>0.11700000000000001</v>
      </c>
      <c r="D166" s="106"/>
      <c r="E166" s="113">
        <f>IF(OR(ISNUMBER(SEARCH("[DGEN]", B120))=TRUE, ISNUMBER(SEARCH("STREET LIGHT", B120))=TRUE), 0, IF(AND(B122=0, B123=0),0, IF(AND(B123=0, B122*12&gt;250000), 0, IF(AND(B122=0, B123&gt;=50), 0, IF(B122*12&lt;=250000, C166*E164*-1, IF(B123&lt;50, C166*E164*-1, 0))))))</f>
        <v>0</v>
      </c>
      <c r="F166" s="116">
        <v>0.11700000000000001</v>
      </c>
      <c r="G166" s="114"/>
      <c r="H166" s="113">
        <f>IF(OR(ISNUMBER(SEARCH("[DGEN]", B120))=TRUE, ISNUMBER(SEARCH("STREET LIGHT", B120))=TRUE), 0, IF(AND(B122=0, B123=0),0, IF(AND(B123=0, B122*12&gt;250000), 0, IF(AND(B122=0, B123&gt;=50), 0, IF(B122*12&lt;=250000, F166*H164*-1, IF(B123&lt;50, F166*H164*-1, 0))))))</f>
        <v>0</v>
      </c>
      <c r="I166" s="56"/>
      <c r="J166" s="115"/>
    </row>
    <row r="167" spans="1:10" ht="15.75" hidden="1" thickBot="1" x14ac:dyDescent="0.3">
      <c r="A167" s="290" t="s">
        <v>79</v>
      </c>
      <c r="B167" s="290"/>
      <c r="C167" s="124"/>
      <c r="D167" s="125"/>
      <c r="E167" s="119">
        <f>SUM(E164,E165)</f>
        <v>16232.679729000001</v>
      </c>
      <c r="F167" s="126"/>
      <c r="G167" s="126"/>
      <c r="H167" s="119">
        <f>SUM(H164,H165)</f>
        <v>16482.671255900841</v>
      </c>
      <c r="I167" s="127">
        <f>H167-E167</f>
        <v>249.99152690083974</v>
      </c>
      <c r="J167" s="128">
        <f>IF((E167)=0,"",(I167/E167))</f>
        <v>1.540050879302602E-2</v>
      </c>
    </row>
    <row r="168" spans="1:10" ht="15.75" thickBot="1" x14ac:dyDescent="0.3">
      <c r="A168" s="96"/>
      <c r="B168" s="97"/>
      <c r="C168" s="129"/>
      <c r="D168" s="130"/>
      <c r="E168" s="131"/>
      <c r="F168" s="129"/>
      <c r="G168" s="99"/>
      <c r="H168" s="131"/>
      <c r="I168" s="132"/>
      <c r="J168" s="103"/>
    </row>
    <row r="169" spans="1:10" x14ac:dyDescent="0.25">
      <c r="A169" s="104" t="s">
        <v>80</v>
      </c>
      <c r="B169" s="89"/>
      <c r="C169" s="105"/>
      <c r="D169" s="106"/>
      <c r="E169" s="107">
        <f>SUM(E157,E149:E152,E148)</f>
        <v>14365.203300000001</v>
      </c>
      <c r="F169" s="108"/>
      <c r="G169" s="108"/>
      <c r="H169" s="107">
        <f>SUM(H157,H149:H152,H148)</f>
        <v>14586.434739735258</v>
      </c>
      <c r="I169" s="109">
        <f>H169-E169</f>
        <v>221.23143973525657</v>
      </c>
      <c r="J169" s="110">
        <f>IF((E169)=0,"",(I169/E169))</f>
        <v>1.5400508793026031E-2</v>
      </c>
    </row>
    <row r="170" spans="1:10" x14ac:dyDescent="0.25">
      <c r="A170" s="111" t="s">
        <v>76</v>
      </c>
      <c r="B170" s="89"/>
      <c r="C170" s="105">
        <v>0.13</v>
      </c>
      <c r="D170" s="106"/>
      <c r="E170" s="113">
        <f>E169*C170</f>
        <v>1867.4764290000003</v>
      </c>
      <c r="F170" s="105">
        <v>0.13</v>
      </c>
      <c r="G170" s="114"/>
      <c r="H170" s="113">
        <f>H169*F170</f>
        <v>1896.2365161655835</v>
      </c>
      <c r="I170" s="56">
        <f>H170-E170</f>
        <v>28.760087165583172</v>
      </c>
      <c r="J170" s="115">
        <f>IF((E170)=0,"",(I170/E170))</f>
        <v>1.5400508793025932E-2</v>
      </c>
    </row>
    <row r="171" spans="1:10" x14ac:dyDescent="0.25">
      <c r="A171" s="111" t="s">
        <v>77</v>
      </c>
      <c r="B171"/>
      <c r="C171" s="116">
        <v>0.11700000000000001</v>
      </c>
      <c r="D171" s="106"/>
      <c r="E171" s="113">
        <f>IF(OR(ISNUMBER(SEARCH("[DGEN]", B120))=TRUE, ISNUMBER(SEARCH("STREET LIGHT", B120))=TRUE), 0, IF(AND(B122=0, B123=0),0, IF(AND(B123=0, B122*12&gt;250000), 0, IF(AND(B122=0, B123&gt;=50), 0, IF(B122*12&lt;=250000, C171*E169*-1, IF(B123&lt;50, C171*E169*-1, 0))))))</f>
        <v>0</v>
      </c>
      <c r="F171" s="116">
        <v>0.11700000000000001</v>
      </c>
      <c r="G171" s="114"/>
      <c r="H171" s="113">
        <f>IF(OR(ISNUMBER(SEARCH("[DGEN]", B120))=TRUE, ISNUMBER(SEARCH("STREET LIGHT", B120))=TRUE), 0, IF(AND(B122=0, B123=0),0, IF(AND(B123=0, B122*12&gt;250000), 0, IF(AND(B122=0, B123&gt;=50), 0, IF(B122*12&lt;=250000, F171*H169*-1, IF(B123&lt;50, F171*H169*-1, 0))))))</f>
        <v>0</v>
      </c>
      <c r="I171" s="56"/>
      <c r="J171" s="115"/>
    </row>
    <row r="172" spans="1:10" ht="15.75" thickBot="1" x14ac:dyDescent="0.3">
      <c r="A172" s="290" t="s">
        <v>80</v>
      </c>
      <c r="B172" s="290"/>
      <c r="C172" s="124"/>
      <c r="D172" s="125"/>
      <c r="E172" s="119">
        <f>SUM(E169,E170)</f>
        <v>16232.679729000001</v>
      </c>
      <c r="F172" s="126"/>
      <c r="G172" s="126"/>
      <c r="H172" s="119">
        <f>SUM(H169,H170)</f>
        <v>16482.671255900841</v>
      </c>
      <c r="I172" s="127">
        <f>H172-E172</f>
        <v>249.99152690083974</v>
      </c>
      <c r="J172" s="128">
        <f>IF((E172)=0,"",(I172/E172))</f>
        <v>1.540050879302602E-2</v>
      </c>
    </row>
    <row r="173" spans="1:10" ht="15.75" thickBot="1" x14ac:dyDescent="0.3">
      <c r="A173" s="96"/>
      <c r="B173" s="97"/>
      <c r="C173" s="133"/>
      <c r="D173" s="130"/>
      <c r="E173" s="134"/>
      <c r="F173" s="133"/>
      <c r="G173" s="99"/>
      <c r="H173" s="134"/>
      <c r="I173" s="132"/>
      <c r="J173" s="135"/>
    </row>
    <row r="176" spans="1:10" x14ac:dyDescent="0.25">
      <c r="A176" s="33" t="s">
        <v>30</v>
      </c>
      <c r="B176" s="279" t="str">
        <f>A18</f>
        <v>SEASONAL CUSTOMERS SERVICE CLASSIFICATION</v>
      </c>
      <c r="C176" s="279"/>
      <c r="D176" s="279"/>
      <c r="E176" s="279"/>
      <c r="F176" s="279"/>
      <c r="G176" s="279"/>
      <c r="H176" s="34" t="str">
        <f>IF(K18="DEMAND - INTERVAL","RTSR - INTERVAL METERED","")</f>
        <v/>
      </c>
    </row>
    <row r="177" spans="1:11" x14ac:dyDescent="0.25">
      <c r="A177" s="33" t="s">
        <v>31</v>
      </c>
      <c r="B177" s="280" t="str">
        <f>E18</f>
        <v>RPP</v>
      </c>
      <c r="C177" s="280"/>
      <c r="D177" s="280"/>
      <c r="E177" s="35"/>
      <c r="F177" s="35"/>
    </row>
    <row r="178" spans="1:11" ht="15.75" x14ac:dyDescent="0.25">
      <c r="A178" s="33" t="s">
        <v>32</v>
      </c>
      <c r="B178" s="36">
        <f>H18</f>
        <v>750</v>
      </c>
      <c r="C178" s="37" t="s">
        <v>33</v>
      </c>
      <c r="G178" s="38"/>
      <c r="H178" s="38"/>
      <c r="I178" s="38"/>
      <c r="J178" s="38"/>
      <c r="K178" s="38"/>
    </row>
    <row r="179" spans="1:11" ht="15.75" x14ac:dyDescent="0.25">
      <c r="A179" s="33" t="s">
        <v>34</v>
      </c>
      <c r="B179" s="36">
        <f>I18</f>
        <v>0</v>
      </c>
      <c r="C179" s="39" t="s">
        <v>35</v>
      </c>
      <c r="D179" s="40"/>
      <c r="E179" s="41"/>
      <c r="F179" s="41"/>
      <c r="G179" s="41"/>
    </row>
    <row r="180" spans="1:11" x14ac:dyDescent="0.25">
      <c r="A180" s="33" t="s">
        <v>36</v>
      </c>
      <c r="B180" s="42">
        <f>F18</f>
        <v>1.0829</v>
      </c>
    </row>
    <row r="181" spans="1:11" x14ac:dyDescent="0.25">
      <c r="A181" s="33" t="s">
        <v>37</v>
      </c>
      <c r="B181" s="42">
        <f>G18</f>
        <v>1.0829</v>
      </c>
    </row>
    <row r="183" spans="1:11" x14ac:dyDescent="0.25">
      <c r="B183" s="37"/>
      <c r="C183" s="281" t="s">
        <v>38</v>
      </c>
      <c r="D183" s="282"/>
      <c r="E183" s="283"/>
      <c r="F183" s="281" t="s">
        <v>39</v>
      </c>
      <c r="G183" s="282"/>
      <c r="H183" s="283"/>
      <c r="I183" s="281" t="s">
        <v>40</v>
      </c>
      <c r="J183" s="283"/>
    </row>
    <row r="184" spans="1:11" x14ac:dyDescent="0.25">
      <c r="B184" s="284"/>
      <c r="C184" s="43" t="s">
        <v>41</v>
      </c>
      <c r="D184" s="43" t="s">
        <v>42</v>
      </c>
      <c r="E184" s="44" t="s">
        <v>43</v>
      </c>
      <c r="F184" s="43" t="s">
        <v>41</v>
      </c>
      <c r="G184" s="45" t="s">
        <v>42</v>
      </c>
      <c r="H184" s="44" t="s">
        <v>43</v>
      </c>
      <c r="I184" s="286" t="s">
        <v>44</v>
      </c>
      <c r="J184" s="288" t="s">
        <v>45</v>
      </c>
    </row>
    <row r="185" spans="1:11" x14ac:dyDescent="0.25">
      <c r="B185" s="285"/>
      <c r="C185" s="46" t="s">
        <v>46</v>
      </c>
      <c r="D185" s="46"/>
      <c r="E185" s="47" t="s">
        <v>46</v>
      </c>
      <c r="F185" s="46" t="s">
        <v>46</v>
      </c>
      <c r="G185" s="47"/>
      <c r="H185" s="47" t="s">
        <v>46</v>
      </c>
      <c r="I185" s="287"/>
      <c r="J185" s="289"/>
    </row>
    <row r="186" spans="1:11" x14ac:dyDescent="0.25">
      <c r="A186" s="48" t="s">
        <v>47</v>
      </c>
      <c r="B186" s="49"/>
      <c r="C186" s="189">
        <v>75.61</v>
      </c>
      <c r="D186" s="51">
        <v>1</v>
      </c>
      <c r="E186" s="52">
        <f>D186*C186</f>
        <v>75.61</v>
      </c>
      <c r="F186" s="227">
        <f>'Proposed (2024) Tariff'!D88</f>
        <v>82.79</v>
      </c>
      <c r="G186" s="54">
        <f>D186</f>
        <v>1</v>
      </c>
      <c r="H186" s="55">
        <f>G186*F186</f>
        <v>82.79</v>
      </c>
      <c r="I186" s="56">
        <f t="shared" ref="I186:I207" si="25">H186-E186</f>
        <v>7.1800000000000068</v>
      </c>
      <c r="J186" s="57">
        <f>IF(ISERROR(I186/E186), "", I186/E186)</f>
        <v>9.4960983996825912E-2</v>
      </c>
    </row>
    <row r="187" spans="1:11" x14ac:dyDescent="0.25">
      <c r="A187" s="48" t="s">
        <v>48</v>
      </c>
      <c r="B187" s="49"/>
      <c r="C187" s="191">
        <v>6.0100000000000001E-2</v>
      </c>
      <c r="D187" s="231">
        <f>B178</f>
        <v>750</v>
      </c>
      <c r="E187" s="52">
        <f t="shared" ref="E187:E199" si="26">D187*C187</f>
        <v>45.075000000000003</v>
      </c>
      <c r="F187" s="228">
        <f>'Proposed (2024) Tariff'!D92</f>
        <v>3.8399999999999997E-2</v>
      </c>
      <c r="G187" s="232">
        <f>D187</f>
        <v>750</v>
      </c>
      <c r="H187" s="55">
        <f>G187*F187</f>
        <v>28.799999999999997</v>
      </c>
      <c r="I187" s="56">
        <f t="shared" si="25"/>
        <v>-16.275000000000006</v>
      </c>
      <c r="J187" s="57">
        <f t="shared" ref="J187:J197" si="27">IF(ISERROR(I187/E187), "", I187/E187)</f>
        <v>-0.36106489184692192</v>
      </c>
    </row>
    <row r="188" spans="1:11" x14ac:dyDescent="0.25">
      <c r="A188" s="48" t="s">
        <v>49</v>
      </c>
      <c r="B188" s="49"/>
      <c r="C188" s="58"/>
      <c r="D188" s="51">
        <f>IF($E179&gt;0, $E179, $E178)</f>
        <v>0</v>
      </c>
      <c r="E188" s="52">
        <v>0</v>
      </c>
      <c r="F188" s="59"/>
      <c r="G188" s="54">
        <f>IF($E179&gt;0, $E179, $E178)</f>
        <v>0</v>
      </c>
      <c r="H188" s="55">
        <v>0</v>
      </c>
      <c r="I188" s="56"/>
      <c r="J188" s="57"/>
    </row>
    <row r="189" spans="1:11" x14ac:dyDescent="0.25">
      <c r="A189" s="48" t="s">
        <v>50</v>
      </c>
      <c r="B189" s="49"/>
      <c r="C189" s="58"/>
      <c r="D189" s="51">
        <f>IF($E179&gt;0, $E179, $E178)</f>
        <v>0</v>
      </c>
      <c r="E189" s="52">
        <v>0</v>
      </c>
      <c r="F189" s="59"/>
      <c r="G189" s="60">
        <f>IF($E179&gt;0, $E179, $E178)</f>
        <v>0</v>
      </c>
      <c r="H189" s="55">
        <v>0</v>
      </c>
      <c r="I189" s="56">
        <f>H189-E189</f>
        <v>0</v>
      </c>
      <c r="J189" s="57" t="str">
        <f>IF(ISERROR(I189/E189), "", I189/E189)</f>
        <v/>
      </c>
    </row>
    <row r="190" spans="1:11" x14ac:dyDescent="0.25">
      <c r="A190" s="48" t="s">
        <v>51</v>
      </c>
      <c r="B190" s="49"/>
      <c r="C190" s="189">
        <v>5.28</v>
      </c>
      <c r="D190" s="51">
        <v>1</v>
      </c>
      <c r="E190" s="52">
        <f t="shared" si="26"/>
        <v>5.28</v>
      </c>
      <c r="F190" s="227">
        <v>5.28</v>
      </c>
      <c r="G190" s="54">
        <f>D190</f>
        <v>1</v>
      </c>
      <c r="H190" s="55">
        <f t="shared" ref="H190:H197" si="28">G190*F190</f>
        <v>5.28</v>
      </c>
      <c r="I190" s="56">
        <f t="shared" si="25"/>
        <v>0</v>
      </c>
      <c r="J190" s="57">
        <f t="shared" si="27"/>
        <v>0</v>
      </c>
    </row>
    <row r="191" spans="1:11" x14ac:dyDescent="0.25">
      <c r="A191" s="48" t="s">
        <v>52</v>
      </c>
      <c r="B191" s="49"/>
      <c r="C191" s="191">
        <v>3.3300000000000003E-2</v>
      </c>
      <c r="D191" s="231">
        <f>B178</f>
        <v>750</v>
      </c>
      <c r="E191" s="52">
        <f t="shared" si="26"/>
        <v>24.975000000000001</v>
      </c>
      <c r="F191" s="59">
        <v>0</v>
      </c>
      <c r="G191" s="232">
        <f>B178</f>
        <v>750</v>
      </c>
      <c r="H191" s="55">
        <f t="shared" si="28"/>
        <v>0</v>
      </c>
      <c r="I191" s="56">
        <f t="shared" si="25"/>
        <v>-24.975000000000001</v>
      </c>
      <c r="J191" s="57">
        <f t="shared" si="27"/>
        <v>-1</v>
      </c>
    </row>
    <row r="192" spans="1:11" x14ac:dyDescent="0.25">
      <c r="A192" s="61" t="s">
        <v>53</v>
      </c>
      <c r="B192" s="62"/>
      <c r="C192" s="63"/>
      <c r="D192" s="64"/>
      <c r="E192" s="65">
        <f>SUM(E186:E191)</f>
        <v>150.94</v>
      </c>
      <c r="F192" s="66"/>
      <c r="G192" s="67"/>
      <c r="H192" s="65">
        <f>SUM(H186:H191)</f>
        <v>116.87</v>
      </c>
      <c r="I192" s="68">
        <f t="shared" si="25"/>
        <v>-34.069999999999993</v>
      </c>
      <c r="J192" s="69">
        <f>IF((E192)=0,"",(I192/E192))</f>
        <v>-0.22571882867364512</v>
      </c>
    </row>
    <row r="193" spans="1:11" x14ac:dyDescent="0.25">
      <c r="A193" s="70" t="s">
        <v>54</v>
      </c>
      <c r="B193" s="49"/>
      <c r="C193" s="58">
        <v>9.3670000000000003E-2</v>
      </c>
      <c r="D193" s="71">
        <f>B178*(B180-1)</f>
        <v>62.174999999999983</v>
      </c>
      <c r="E193" s="52">
        <f>D193*C193</f>
        <v>5.8239322499999986</v>
      </c>
      <c r="F193" s="59">
        <v>9.3670000000000003E-2</v>
      </c>
      <c r="G193" s="72">
        <f>IF(F193=0, 0, B178*B181-B178)</f>
        <v>62.174999999999955</v>
      </c>
      <c r="H193" s="55">
        <f>G193*F193</f>
        <v>5.8239322499999959</v>
      </c>
      <c r="I193" s="56">
        <f>H193-E193</f>
        <v>0</v>
      </c>
      <c r="J193" s="57">
        <f>IF(ISERROR(I193/E193), "", I193/E193)</f>
        <v>0</v>
      </c>
    </row>
    <row r="194" spans="1:11" ht="25.5" x14ac:dyDescent="0.25">
      <c r="A194" s="70" t="s">
        <v>55</v>
      </c>
      <c r="B194" s="49"/>
      <c r="C194" s="191">
        <v>2.8E-3</v>
      </c>
      <c r="D194" s="73">
        <f>B178</f>
        <v>750</v>
      </c>
      <c r="E194" s="52">
        <f t="shared" si="26"/>
        <v>2.1</v>
      </c>
      <c r="F194" s="228">
        <v>3.7309222871942014E-3</v>
      </c>
      <c r="G194" s="74">
        <f>B178</f>
        <v>750</v>
      </c>
      <c r="H194" s="55">
        <f t="shared" si="28"/>
        <v>2.7981917153956508</v>
      </c>
      <c r="I194" s="56">
        <f t="shared" si="25"/>
        <v>0.69819171539565072</v>
      </c>
      <c r="J194" s="57">
        <f t="shared" si="27"/>
        <v>0.33247224542650033</v>
      </c>
    </row>
    <row r="195" spans="1:11" x14ac:dyDescent="0.25">
      <c r="A195" s="70" t="s">
        <v>56</v>
      </c>
      <c r="B195" s="49"/>
      <c r="C195" s="191">
        <v>-1E-4</v>
      </c>
      <c r="D195" s="73">
        <f>B178</f>
        <v>750</v>
      </c>
      <c r="E195" s="52">
        <f>D195*C195</f>
        <v>-7.4999999999999997E-2</v>
      </c>
      <c r="F195" s="228">
        <v>-2.0000000000000001E-4</v>
      </c>
      <c r="G195" s="74">
        <f>B178</f>
        <v>750</v>
      </c>
      <c r="H195" s="55">
        <f>G195*F195</f>
        <v>-0.15</v>
      </c>
      <c r="I195" s="56">
        <f t="shared" si="25"/>
        <v>-7.4999999999999997E-2</v>
      </c>
      <c r="J195" s="57">
        <f t="shared" si="27"/>
        <v>1</v>
      </c>
    </row>
    <row r="196" spans="1:11" x14ac:dyDescent="0.25">
      <c r="A196" s="70" t="s">
        <v>57</v>
      </c>
      <c r="B196" s="49"/>
      <c r="C196" s="58">
        <v>0</v>
      </c>
      <c r="D196" s="73">
        <f>B178</f>
        <v>750</v>
      </c>
      <c r="E196" s="52">
        <f>D196*C196</f>
        <v>0</v>
      </c>
      <c r="F196" s="59">
        <v>0</v>
      </c>
      <c r="G196" s="74">
        <f>B178</f>
        <v>750</v>
      </c>
      <c r="H196" s="55">
        <f t="shared" si="28"/>
        <v>0</v>
      </c>
      <c r="I196" s="56">
        <f t="shared" si="25"/>
        <v>0</v>
      </c>
      <c r="J196" s="57" t="str">
        <f t="shared" si="27"/>
        <v/>
      </c>
    </row>
    <row r="197" spans="1:11" x14ac:dyDescent="0.25">
      <c r="A197" s="48" t="s">
        <v>58</v>
      </c>
      <c r="B197" s="49"/>
      <c r="C197" s="58">
        <v>0</v>
      </c>
      <c r="D197" s="73">
        <f>IF($E179&gt;0, $E179, $E178)</f>
        <v>0</v>
      </c>
      <c r="E197" s="52">
        <f t="shared" si="26"/>
        <v>0</v>
      </c>
      <c r="F197" s="59"/>
      <c r="G197" s="74">
        <f>IF($E179&gt;0, $E179, $E178)</f>
        <v>0</v>
      </c>
      <c r="H197" s="55">
        <f t="shared" si="28"/>
        <v>0</v>
      </c>
      <c r="I197" s="56">
        <f t="shared" si="25"/>
        <v>0</v>
      </c>
      <c r="J197" s="57" t="str">
        <f t="shared" si="27"/>
        <v/>
      </c>
    </row>
    <row r="198" spans="1:11" ht="25.5" x14ac:dyDescent="0.25">
      <c r="A198" s="70" t="s">
        <v>59</v>
      </c>
      <c r="B198" s="49"/>
      <c r="C198" s="192">
        <f>'Current (2023) Tariff'!D96</f>
        <v>0.42</v>
      </c>
      <c r="D198" s="51">
        <v>1</v>
      </c>
      <c r="E198" s="52">
        <f>D198*C198</f>
        <v>0.42</v>
      </c>
      <c r="F198" s="229">
        <v>0.42</v>
      </c>
      <c r="G198" s="60">
        <v>1</v>
      </c>
      <c r="H198" s="55">
        <f>G198*F198</f>
        <v>0.42</v>
      </c>
      <c r="I198" s="56">
        <f t="shared" si="25"/>
        <v>0</v>
      </c>
      <c r="J198" s="57">
        <f>IF(ISERROR(I198/E198), "", I198/E198)</f>
        <v>0</v>
      </c>
    </row>
    <row r="199" spans="1:11" x14ac:dyDescent="0.25">
      <c r="A199" s="48" t="s">
        <v>60</v>
      </c>
      <c r="B199" s="49"/>
      <c r="C199" s="50">
        <v>0</v>
      </c>
      <c r="D199" s="51">
        <v>1</v>
      </c>
      <c r="E199" s="52">
        <f t="shared" si="26"/>
        <v>0</v>
      </c>
      <c r="F199" s="53">
        <v>0</v>
      </c>
      <c r="G199" s="60">
        <v>1</v>
      </c>
      <c r="H199" s="55">
        <f>G199*F199</f>
        <v>0</v>
      </c>
      <c r="I199" s="56">
        <f>H199-E199</f>
        <v>0</v>
      </c>
      <c r="J199" s="57" t="str">
        <f>IF(ISERROR(I199/E199), "", I199/E199)</f>
        <v/>
      </c>
    </row>
    <row r="200" spans="1:11" x14ac:dyDescent="0.25">
      <c r="A200" s="48" t="s">
        <v>61</v>
      </c>
      <c r="B200" s="49"/>
      <c r="C200" s="58">
        <v>0</v>
      </c>
      <c r="D200" s="73">
        <f>IF($E179&gt;0, $E179, $E178)</f>
        <v>0</v>
      </c>
      <c r="E200" s="52">
        <f>D200*C200</f>
        <v>0</v>
      </c>
      <c r="F200" s="59">
        <v>0</v>
      </c>
      <c r="G200" s="74">
        <f>IF($E179&gt;0, $E179, $E178)</f>
        <v>0</v>
      </c>
      <c r="H200" s="55">
        <f>G200*F200</f>
        <v>0</v>
      </c>
      <c r="I200" s="56">
        <f t="shared" si="25"/>
        <v>0</v>
      </c>
      <c r="J200" s="57" t="str">
        <f>IF(ISERROR(I200/E200), "", I200/E200)</f>
        <v/>
      </c>
    </row>
    <row r="201" spans="1:11" ht="25.5" x14ac:dyDescent="0.25">
      <c r="A201" s="77" t="s">
        <v>62</v>
      </c>
      <c r="B201" s="78"/>
      <c r="C201" s="79"/>
      <c r="D201" s="80"/>
      <c r="E201" s="81">
        <f>SUM(E192:E200)</f>
        <v>159.20893224999998</v>
      </c>
      <c r="F201" s="82"/>
      <c r="G201" s="83"/>
      <c r="H201" s="81">
        <f>SUM(H192:H200)</f>
        <v>125.76212396539565</v>
      </c>
      <c r="I201" s="68">
        <f t="shared" si="25"/>
        <v>-33.44680828460433</v>
      </c>
      <c r="J201" s="69">
        <f>IF((E201)=0,"",(I201/E201))</f>
        <v>-0.21008122981494548</v>
      </c>
    </row>
    <row r="202" spans="1:11" x14ac:dyDescent="0.25">
      <c r="A202" s="84" t="s">
        <v>63</v>
      </c>
      <c r="B202" s="49"/>
      <c r="C202" s="191">
        <v>1.0500000000000001E-2</v>
      </c>
      <c r="D202" s="71">
        <f>B178*B180</f>
        <v>812.17499999999995</v>
      </c>
      <c r="E202" s="52">
        <f>D202*C202</f>
        <v>8.5278375000000004</v>
      </c>
      <c r="F202" s="230">
        <f>'Proposed (2024) Tariff'!D95</f>
        <v>1.0800000000000001E-2</v>
      </c>
      <c r="G202" s="72">
        <f>D202</f>
        <v>812.17499999999995</v>
      </c>
      <c r="H202" s="55">
        <f>G202*F202</f>
        <v>8.77149</v>
      </c>
      <c r="I202" s="56">
        <f t="shared" si="25"/>
        <v>0.24365249999999961</v>
      </c>
      <c r="J202" s="57">
        <f>IF(ISERROR(I202/E202), "", I202/E202)</f>
        <v>2.8571428571428525E-2</v>
      </c>
      <c r="K202" s="85" t="str">
        <f>IF(ISERROR(ABS(J202)), "", IF(ABS(J202)&gt;=4%, "In the manager's summary, discuss the reasoning for the change in RTSR rates", ""))</f>
        <v/>
      </c>
    </row>
    <row r="203" spans="1:11" ht="25.5" x14ac:dyDescent="0.25">
      <c r="A203" s="86" t="s">
        <v>64</v>
      </c>
      <c r="B203" s="49"/>
      <c r="C203" s="191">
        <v>7.3000000000000001E-3</v>
      </c>
      <c r="D203" s="71">
        <f>D202</f>
        <v>812.17499999999995</v>
      </c>
      <c r="E203" s="52">
        <f>D203*C203</f>
        <v>5.9288774999999996</v>
      </c>
      <c r="F203" s="230">
        <f>'Proposed (2024) Tariff'!D96</f>
        <v>8.0999999999999996E-3</v>
      </c>
      <c r="G203" s="72">
        <f>D203</f>
        <v>812.17499999999995</v>
      </c>
      <c r="H203" s="55">
        <f>G203*F203</f>
        <v>6.5786174999999991</v>
      </c>
      <c r="I203" s="56">
        <f t="shared" si="25"/>
        <v>0.64973999999999954</v>
      </c>
      <c r="J203" s="57">
        <f>IF(ISERROR(I203/E203), "", I203/E203)</f>
        <v>0.10958904109589034</v>
      </c>
      <c r="K203" s="85" t="str">
        <f>IF(ISERROR(ABS(J203)), "", IF(ABS(J203)&gt;=4%, "In the manager's summary, discuss the reasoning for the change in RTSR rates", ""))</f>
        <v>In the manager's summary, discuss the reasoning for the change in RTSR rates</v>
      </c>
    </row>
    <row r="204" spans="1:11" ht="25.5" x14ac:dyDescent="0.25">
      <c r="A204" s="77" t="s">
        <v>65</v>
      </c>
      <c r="B204" s="62"/>
      <c r="C204" s="79"/>
      <c r="D204" s="80"/>
      <c r="E204" s="81">
        <f>SUM(E201:E203)</f>
        <v>173.66564724999998</v>
      </c>
      <c r="F204" s="82"/>
      <c r="G204" s="67"/>
      <c r="H204" s="81">
        <f>SUM(H201:H203)</f>
        <v>141.11223146539567</v>
      </c>
      <c r="I204" s="68">
        <f t="shared" si="25"/>
        <v>-32.553415784604312</v>
      </c>
      <c r="J204" s="69">
        <f>IF((E204)=0,"",(I204/E204))</f>
        <v>-0.18744879197520348</v>
      </c>
    </row>
    <row r="205" spans="1:11" ht="25.5" x14ac:dyDescent="0.25">
      <c r="A205" s="87" t="s">
        <v>66</v>
      </c>
      <c r="B205" s="49"/>
      <c r="C205" s="191">
        <f>C93</f>
        <v>4.4999999999999997E-3</v>
      </c>
      <c r="D205" s="71">
        <f>B178*B180</f>
        <v>812.17499999999995</v>
      </c>
      <c r="E205" s="88">
        <f t="shared" ref="E205:E211" si="29">D205*C205</f>
        <v>3.6547874999999994</v>
      </c>
      <c r="F205" s="228">
        <v>4.5000000000000005E-3</v>
      </c>
      <c r="G205" s="72">
        <f>B178*B181</f>
        <v>812.17499999999995</v>
      </c>
      <c r="H205" s="55">
        <f t="shared" ref="H205:H211" si="30">G205*F205</f>
        <v>3.6547875000000003</v>
      </c>
      <c r="I205" s="56">
        <f t="shared" si="25"/>
        <v>0</v>
      </c>
      <c r="J205" s="57">
        <f t="shared" ref="J205:J213" si="31">IF(ISERROR(I205/E205), "", I205/E205)</f>
        <v>0</v>
      </c>
    </row>
    <row r="206" spans="1:11" ht="25.5" x14ac:dyDescent="0.25">
      <c r="A206" s="87" t="s">
        <v>67</v>
      </c>
      <c r="B206" s="49"/>
      <c r="C206" s="191">
        <f t="shared" ref="C206:C207" si="32">C94</f>
        <v>6.9999999999999999E-4</v>
      </c>
      <c r="D206" s="71">
        <f>B178*B180</f>
        <v>812.17499999999995</v>
      </c>
      <c r="E206" s="88">
        <f t="shared" si="29"/>
        <v>0.56852249999999993</v>
      </c>
      <c r="F206" s="228">
        <v>6.9999999999999999E-4</v>
      </c>
      <c r="G206" s="72">
        <f>B178*B181</f>
        <v>812.17499999999995</v>
      </c>
      <c r="H206" s="55">
        <f t="shared" si="30"/>
        <v>0.56852249999999993</v>
      </c>
      <c r="I206" s="56">
        <f t="shared" si="25"/>
        <v>0</v>
      </c>
      <c r="J206" s="57">
        <f t="shared" si="31"/>
        <v>0</v>
      </c>
    </row>
    <row r="207" spans="1:11" x14ac:dyDescent="0.25">
      <c r="A207" s="89" t="s">
        <v>68</v>
      </c>
      <c r="B207" s="49"/>
      <c r="C207" s="191">
        <f t="shared" si="32"/>
        <v>0.25</v>
      </c>
      <c r="D207" s="51">
        <v>1</v>
      </c>
      <c r="E207" s="88">
        <f t="shared" si="29"/>
        <v>0.25</v>
      </c>
      <c r="F207" s="229">
        <v>0.25</v>
      </c>
      <c r="G207" s="54">
        <v>1</v>
      </c>
      <c r="H207" s="55">
        <f t="shared" si="30"/>
        <v>0.25</v>
      </c>
      <c r="I207" s="56">
        <f t="shared" si="25"/>
        <v>0</v>
      </c>
      <c r="J207" s="57">
        <f t="shared" si="31"/>
        <v>0</v>
      </c>
    </row>
    <row r="208" spans="1:11" ht="25.5" x14ac:dyDescent="0.25">
      <c r="A208" s="87" t="s">
        <v>69</v>
      </c>
      <c r="B208" s="49"/>
      <c r="C208" s="58"/>
      <c r="D208" s="71"/>
      <c r="E208" s="88"/>
      <c r="F208" s="59"/>
      <c r="G208" s="72"/>
      <c r="H208" s="55"/>
      <c r="I208" s="56"/>
      <c r="J208" s="57"/>
    </row>
    <row r="209" spans="1:10" x14ac:dyDescent="0.25">
      <c r="A209" s="89" t="s">
        <v>70</v>
      </c>
      <c r="B209" s="49"/>
      <c r="C209" s="90">
        <v>7.3999999999999996E-2</v>
      </c>
      <c r="D209" s="91">
        <v>472.5</v>
      </c>
      <c r="E209" s="88">
        <f t="shared" si="29"/>
        <v>34.964999999999996</v>
      </c>
      <c r="F209" s="92">
        <v>7.3999999999999996E-2</v>
      </c>
      <c r="G209" s="93">
        <v>472.5</v>
      </c>
      <c r="H209" s="55">
        <f t="shared" si="30"/>
        <v>34.964999999999996</v>
      </c>
      <c r="I209" s="56">
        <f>H209-E209</f>
        <v>0</v>
      </c>
      <c r="J209" s="57">
        <f t="shared" si="31"/>
        <v>0</v>
      </c>
    </row>
    <row r="210" spans="1:10" x14ac:dyDescent="0.25">
      <c r="A210" s="89" t="s">
        <v>71</v>
      </c>
      <c r="B210" s="49"/>
      <c r="C210" s="90">
        <v>0.10199999999999999</v>
      </c>
      <c r="D210" s="91">
        <v>135</v>
      </c>
      <c r="E210" s="88">
        <f t="shared" si="29"/>
        <v>13.77</v>
      </c>
      <c r="F210" s="92">
        <v>0.10199999999999999</v>
      </c>
      <c r="G210" s="93">
        <v>135</v>
      </c>
      <c r="H210" s="55">
        <f t="shared" si="30"/>
        <v>13.77</v>
      </c>
      <c r="I210" s="56">
        <f>H210-E210</f>
        <v>0</v>
      </c>
      <c r="J210" s="57">
        <f t="shared" si="31"/>
        <v>0</v>
      </c>
    </row>
    <row r="211" spans="1:10" x14ac:dyDescent="0.25">
      <c r="A211" s="34" t="s">
        <v>72</v>
      </c>
      <c r="B211" s="49"/>
      <c r="C211" s="90">
        <v>0.151</v>
      </c>
      <c r="D211" s="91">
        <v>142.5</v>
      </c>
      <c r="E211" s="88">
        <f t="shared" si="29"/>
        <v>21.517499999999998</v>
      </c>
      <c r="F211" s="92">
        <v>0.151</v>
      </c>
      <c r="G211" s="93">
        <v>142.5</v>
      </c>
      <c r="H211" s="55">
        <f t="shared" si="30"/>
        <v>21.517499999999998</v>
      </c>
      <c r="I211" s="56">
        <f>H211-E211</f>
        <v>0</v>
      </c>
      <c r="J211" s="57">
        <f t="shared" si="31"/>
        <v>0</v>
      </c>
    </row>
    <row r="212" spans="1:10" x14ac:dyDescent="0.25">
      <c r="A212" s="89" t="s">
        <v>73</v>
      </c>
      <c r="B212" s="49"/>
      <c r="C212" s="94">
        <v>0.1076</v>
      </c>
      <c r="D212" s="91">
        <f>IF(AND(B178*12&gt;=150000),B178*B180,B178)</f>
        <v>750</v>
      </c>
      <c r="E212" s="88">
        <f>D212*C212</f>
        <v>80.7</v>
      </c>
      <c r="F212" s="95">
        <f>C212</f>
        <v>0.1076</v>
      </c>
      <c r="G212" s="93">
        <f>IF(AND(B178*12&gt;=150000),B178*B181,B178)</f>
        <v>750</v>
      </c>
      <c r="H212" s="55">
        <f>G212*F212</f>
        <v>80.7</v>
      </c>
      <c r="I212" s="56">
        <f>H212-E212</f>
        <v>0</v>
      </c>
      <c r="J212" s="57">
        <f t="shared" si="31"/>
        <v>0</v>
      </c>
    </row>
    <row r="213" spans="1:10" ht="15.75" thickBot="1" x14ac:dyDescent="0.3">
      <c r="A213" s="89" t="s">
        <v>74</v>
      </c>
      <c r="B213" s="49"/>
      <c r="C213" s="94">
        <v>0.1076</v>
      </c>
      <c r="D213" s="91">
        <f>IF(AND(B178*12&gt;=150000),B178*B180,B178)</f>
        <v>750</v>
      </c>
      <c r="E213" s="88">
        <f>D213*C213</f>
        <v>80.7</v>
      </c>
      <c r="F213" s="95">
        <f>C213</f>
        <v>0.1076</v>
      </c>
      <c r="G213" s="93">
        <f>IF(AND(B178*12&gt;=150000),B178*B181,B178)</f>
        <v>750</v>
      </c>
      <c r="H213" s="55">
        <f>G213*F213</f>
        <v>80.7</v>
      </c>
      <c r="I213" s="56">
        <f>H213-E213</f>
        <v>0</v>
      </c>
      <c r="J213" s="57">
        <f t="shared" si="31"/>
        <v>0</v>
      </c>
    </row>
    <row r="214" spans="1:10" ht="15.75" thickBot="1" x14ac:dyDescent="0.3">
      <c r="A214" s="96"/>
      <c r="B214" s="97"/>
      <c r="C214" s="98"/>
      <c r="D214" s="99"/>
      <c r="E214" s="100"/>
      <c r="F214" s="98"/>
      <c r="G214" s="101"/>
      <c r="H214" s="100"/>
      <c r="I214" s="102"/>
      <c r="J214" s="103"/>
    </row>
    <row r="215" spans="1:10" x14ac:dyDescent="0.25">
      <c r="A215" s="104" t="s">
        <v>75</v>
      </c>
      <c r="B215" s="89"/>
      <c r="C215" s="105"/>
      <c r="D215" s="106"/>
      <c r="E215" s="107">
        <f>SUM(E205:E211,E204)</f>
        <v>248.39145724999997</v>
      </c>
      <c r="F215" s="108"/>
      <c r="G215" s="108"/>
      <c r="H215" s="107">
        <f>SUM(H205:H211,H204)</f>
        <v>215.83804146539566</v>
      </c>
      <c r="I215" s="109">
        <f>H215-E215</f>
        <v>-32.553415784604312</v>
      </c>
      <c r="J215" s="110">
        <f>IF((E215)=0,"",(I215/E215))</f>
        <v>-0.13105690568029515</v>
      </c>
    </row>
    <row r="216" spans="1:10" x14ac:dyDescent="0.25">
      <c r="A216" s="111" t="s">
        <v>76</v>
      </c>
      <c r="B216" s="89"/>
      <c r="C216" s="105">
        <v>0.13</v>
      </c>
      <c r="D216" s="112"/>
      <c r="E216" s="113">
        <f>E215*C216</f>
        <v>32.290889442499996</v>
      </c>
      <c r="F216" s="114">
        <v>0.13</v>
      </c>
      <c r="G216" s="51"/>
      <c r="H216" s="113">
        <f>H215*F216</f>
        <v>28.058945390501439</v>
      </c>
      <c r="I216" s="56">
        <f>H216-E216</f>
        <v>-4.2319440519985569</v>
      </c>
      <c r="J216" s="115">
        <f>IF((E216)=0,"",(I216/E216))</f>
        <v>-0.13105690568029504</v>
      </c>
    </row>
    <row r="217" spans="1:10" x14ac:dyDescent="0.25">
      <c r="A217" s="111" t="s">
        <v>77</v>
      </c>
      <c r="B217"/>
      <c r="C217" s="116">
        <v>0.11700000000000001</v>
      </c>
      <c r="D217" s="112"/>
      <c r="E217" s="113">
        <f>IF(OR(ISNUMBER(SEARCH("[DGEN]", B176))=TRUE, ISNUMBER(SEARCH("STREET LIGHT", B176))=TRUE), 0, IF(AND(B178=0, B179=0),0, IF(AND(B179=0, B178*12&gt;250000), 0, IF(AND(B178=0, B179&gt;=50), 0, IF(B178*12&lt;=250000, C217*E215*-1, IF(B179&lt;50, C217*E215*-1, 0))))))</f>
        <v>-29.061800498249998</v>
      </c>
      <c r="F217" s="116">
        <v>0.11700000000000001</v>
      </c>
      <c r="G217" s="51"/>
      <c r="H217" s="113">
        <f>IF(OR(ISNUMBER(SEARCH("[DGEN]", B176))=TRUE, ISNUMBER(SEARCH("STREET LIGHT", B176))=TRUE), 0, IF(AND(B178=0, B179=0),0, IF(AND(B179=0, B178*12&gt;250000), 0, IF(AND(B178=0, B179&gt;=50), 0, IF(B178*12&lt;=250000, F217*H215*-1, IF(B179&lt;50, F217*H215*-1, 0))))))</f>
        <v>-25.253050851451295</v>
      </c>
      <c r="I217" s="56">
        <f>H217-E217</f>
        <v>3.8087496467987023</v>
      </c>
      <c r="J217" s="115"/>
    </row>
    <row r="218" spans="1:10" x14ac:dyDescent="0.25">
      <c r="A218" s="290" t="s">
        <v>78</v>
      </c>
      <c r="B218" s="290"/>
      <c r="C218" s="117"/>
      <c r="D218" s="118"/>
      <c r="E218" s="119">
        <f>E215+E216+E217</f>
        <v>251.62054619424995</v>
      </c>
      <c r="F218" s="120"/>
      <c r="G218" s="120"/>
      <c r="H218" s="121">
        <f>H215+H216+H217</f>
        <v>218.64393600444581</v>
      </c>
      <c r="I218" s="122">
        <f>H218-E218</f>
        <v>-32.976610189804148</v>
      </c>
      <c r="J218" s="123">
        <f>IF((E218)=0,"",(I218/E218))</f>
        <v>-0.13105690568029507</v>
      </c>
    </row>
    <row r="219" spans="1:10" ht="15.75" hidden="1" thickBot="1" x14ac:dyDescent="0.3">
      <c r="A219" s="96"/>
      <c r="B219" s="97"/>
      <c r="C219" s="98"/>
      <c r="D219" s="99"/>
      <c r="E219" s="100"/>
      <c r="F219" s="98"/>
      <c r="G219" s="101"/>
      <c r="H219" s="100"/>
      <c r="I219" s="102"/>
      <c r="J219" s="103"/>
    </row>
    <row r="220" spans="1:10" hidden="1" x14ac:dyDescent="0.25">
      <c r="A220" s="104" t="s">
        <v>79</v>
      </c>
      <c r="B220" s="89"/>
      <c r="C220" s="105"/>
      <c r="D220" s="106"/>
      <c r="E220" s="107">
        <f>SUM(E212,E205:E208,E204)</f>
        <v>258.83895724999996</v>
      </c>
      <c r="F220" s="108"/>
      <c r="G220" s="108"/>
      <c r="H220" s="107">
        <f>SUM(H212,H205:H208,H204)</f>
        <v>226.28554146539568</v>
      </c>
      <c r="I220" s="109">
        <f>H220-E220</f>
        <v>-32.553415784604283</v>
      </c>
      <c r="J220" s="110">
        <f>IF((E220)=0,"",(I220/E220))</f>
        <v>-0.1257670643185389</v>
      </c>
    </row>
    <row r="221" spans="1:10" hidden="1" x14ac:dyDescent="0.25">
      <c r="A221" s="111" t="s">
        <v>76</v>
      </c>
      <c r="B221" s="89"/>
      <c r="C221" s="105">
        <v>0.13</v>
      </c>
      <c r="D221" s="106"/>
      <c r="E221" s="113">
        <f>E220*C221</f>
        <v>33.649064442499999</v>
      </c>
      <c r="F221" s="105">
        <v>0.13</v>
      </c>
      <c r="G221" s="114"/>
      <c r="H221" s="113">
        <f>H220*F221</f>
        <v>29.417120390501438</v>
      </c>
      <c r="I221" s="56">
        <f>H221-E221</f>
        <v>-4.2319440519985605</v>
      </c>
      <c r="J221" s="115">
        <f>IF((E221)=0,"",(I221/E221))</f>
        <v>-0.12576706431853898</v>
      </c>
    </row>
    <row r="222" spans="1:10" hidden="1" x14ac:dyDescent="0.25">
      <c r="A222" s="111" t="s">
        <v>77</v>
      </c>
      <c r="B222"/>
      <c r="C222" s="116">
        <v>0.11700000000000001</v>
      </c>
      <c r="D222" s="106"/>
      <c r="E222" s="113">
        <f>IF(OR(ISNUMBER(SEARCH("[DGEN]", B176))=TRUE, ISNUMBER(SEARCH("STREET LIGHT", B176))=TRUE), 0, IF(AND(B178=0, B179=0),0, IF(AND(B179=0, B178*12&gt;250000), 0, IF(AND(B178=0, B179&gt;=50), 0, IF(B178*12&lt;=250000, C222*E220*-1, IF(B179&lt;50, C222*E220*-1, 0))))))</f>
        <v>-30.284157998249999</v>
      </c>
      <c r="F222" s="116">
        <v>0.11700000000000001</v>
      </c>
      <c r="G222" s="114"/>
      <c r="H222" s="113">
        <f>IF(OR(ISNUMBER(SEARCH("[DGEN]", B176))=TRUE, ISNUMBER(SEARCH("STREET LIGHT", B176))=TRUE), 0, IF(AND(B178=0, B179=0),0, IF(AND(B179=0, B178*12&gt;250000), 0, IF(AND(B178=0, B179&gt;=50), 0, IF(B178*12&lt;=250000, F222*H220*-1, IF(B179&lt;50, F222*H220*-1, 0))))))</f>
        <v>-26.475408351451296</v>
      </c>
      <c r="I222" s="56"/>
      <c r="J222" s="115"/>
    </row>
    <row r="223" spans="1:10" ht="15.75" hidden="1" thickBot="1" x14ac:dyDescent="0.3">
      <c r="A223" s="290" t="s">
        <v>79</v>
      </c>
      <c r="B223" s="290"/>
      <c r="C223" s="124"/>
      <c r="D223" s="125"/>
      <c r="E223" s="119">
        <f>SUM(E220,E221)</f>
        <v>292.48802169249996</v>
      </c>
      <c r="F223" s="126"/>
      <c r="G223" s="126"/>
      <c r="H223" s="119">
        <f>SUM(H220,H221)</f>
        <v>255.70266185589713</v>
      </c>
      <c r="I223" s="127">
        <f>H223-E223</f>
        <v>-36.785359836602822</v>
      </c>
      <c r="J223" s="128">
        <f>IF((E223)=0,"",(I223/E223))</f>
        <v>-0.12576706431853882</v>
      </c>
    </row>
    <row r="224" spans="1:10" ht="15.75" hidden="1" thickBot="1" x14ac:dyDescent="0.3">
      <c r="A224" s="96"/>
      <c r="B224" s="97"/>
      <c r="C224" s="129"/>
      <c r="D224" s="130"/>
      <c r="E224" s="131"/>
      <c r="F224" s="129"/>
      <c r="G224" s="99"/>
      <c r="H224" s="131"/>
      <c r="I224" s="132"/>
      <c r="J224" s="103"/>
    </row>
    <row r="225" spans="1:11" hidden="1" x14ac:dyDescent="0.25">
      <c r="A225" s="104" t="s">
        <v>80</v>
      </c>
      <c r="B225" s="89"/>
      <c r="C225" s="105"/>
      <c r="D225" s="106"/>
      <c r="E225" s="107">
        <f>SUM(E213,E205:E208,E204)</f>
        <v>258.83895724999996</v>
      </c>
      <c r="F225" s="108"/>
      <c r="G225" s="108"/>
      <c r="H225" s="107">
        <f>SUM(H213,H205:H208,H204)</f>
        <v>226.28554146539568</v>
      </c>
      <c r="I225" s="109">
        <f>H225-E225</f>
        <v>-32.553415784604283</v>
      </c>
      <c r="J225" s="110">
        <f>IF((E225)=0,"",(I225/E225))</f>
        <v>-0.1257670643185389</v>
      </c>
    </row>
    <row r="226" spans="1:11" hidden="1" x14ac:dyDescent="0.25">
      <c r="A226" s="111" t="s">
        <v>76</v>
      </c>
      <c r="B226" s="89"/>
      <c r="C226" s="105">
        <v>0.13</v>
      </c>
      <c r="D226" s="106"/>
      <c r="E226" s="113">
        <f>E225*C226</f>
        <v>33.649064442499999</v>
      </c>
      <c r="F226" s="105">
        <v>0.13</v>
      </c>
      <c r="G226" s="114"/>
      <c r="H226" s="113">
        <f>H225*F226</f>
        <v>29.417120390501438</v>
      </c>
      <c r="I226" s="56">
        <f>H226-E226</f>
        <v>-4.2319440519985605</v>
      </c>
      <c r="J226" s="115">
        <f>IF((E226)=0,"",(I226/E226))</f>
        <v>-0.12576706431853898</v>
      </c>
    </row>
    <row r="227" spans="1:11" hidden="1" x14ac:dyDescent="0.25">
      <c r="A227" s="111" t="s">
        <v>77</v>
      </c>
      <c r="B227"/>
      <c r="C227" s="116">
        <v>0.11700000000000001</v>
      </c>
      <c r="D227" s="106"/>
      <c r="E227" s="113">
        <f>IF(OR(ISNUMBER(SEARCH("[DGEN]", B176))=TRUE, ISNUMBER(SEARCH("STREET LIGHT", B176))=TRUE), 0, IF(AND(B178=0, B179=0),0, IF(AND(B179=0, B178*12&gt;250000), 0, IF(AND(B178=0, B179&gt;=50), 0, IF(B178*12&lt;=250000, C227*E225*-1, IF(B179&lt;50, C227*E225*-1, 0))))))</f>
        <v>-30.284157998249999</v>
      </c>
      <c r="F227" s="116">
        <v>0.11700000000000001</v>
      </c>
      <c r="G227" s="114"/>
      <c r="H227" s="113">
        <f>IF(OR(ISNUMBER(SEARCH("[DGEN]", B176))=TRUE, ISNUMBER(SEARCH("STREET LIGHT", B176))=TRUE), 0, IF(AND(B178=0, B179=0),0, IF(AND(B179=0, B178*12&gt;250000), 0, IF(AND(B178=0, B179&gt;=50), 0, IF(B178*12&lt;=250000, F227*H225*-1, IF(B179&lt;50, F227*H225*-1, 0))))))</f>
        <v>-26.475408351451296</v>
      </c>
      <c r="I227" s="56"/>
      <c r="J227" s="115"/>
    </row>
    <row r="228" spans="1:11" ht="15.75" hidden="1" thickBot="1" x14ac:dyDescent="0.3">
      <c r="A228" s="290" t="s">
        <v>80</v>
      </c>
      <c r="B228" s="290"/>
      <c r="C228" s="124"/>
      <c r="D228" s="125"/>
      <c r="E228" s="119">
        <f>SUM(E225,E226)</f>
        <v>292.48802169249996</v>
      </c>
      <c r="F228" s="126"/>
      <c r="G228" s="126"/>
      <c r="H228" s="119">
        <f>SUM(H225,H226)</f>
        <v>255.70266185589713</v>
      </c>
      <c r="I228" s="127">
        <f>H228-E228</f>
        <v>-36.785359836602822</v>
      </c>
      <c r="J228" s="128">
        <f>IF((E228)=0,"",(I228/E228))</f>
        <v>-0.12576706431853882</v>
      </c>
    </row>
    <row r="229" spans="1:11" ht="15.75" hidden="1" thickBot="1" x14ac:dyDescent="0.3">
      <c r="A229" s="96"/>
      <c r="B229" s="97"/>
      <c r="C229" s="133"/>
      <c r="D229" s="130"/>
      <c r="E229" s="134"/>
      <c r="F229" s="133"/>
      <c r="G229" s="99"/>
      <c r="H229" s="134"/>
      <c r="I229" s="132"/>
      <c r="J229" s="135"/>
    </row>
    <row r="232" spans="1:11" x14ac:dyDescent="0.25">
      <c r="A232" s="33" t="s">
        <v>30</v>
      </c>
      <c r="B232" s="279" t="str">
        <f>A19</f>
        <v>STREET LIGHTING SERVICE CLASSIFICATION</v>
      </c>
      <c r="C232" s="279"/>
      <c r="D232" s="279"/>
      <c r="E232" s="279"/>
      <c r="F232" s="279"/>
      <c r="G232" s="279"/>
      <c r="H232" s="34" t="str">
        <f>IF(K19="DEMAND - INTERVAL","RTSR - INTERVAL METERED","")</f>
        <v/>
      </c>
    </row>
    <row r="233" spans="1:11" x14ac:dyDescent="0.25">
      <c r="A233" s="33" t="s">
        <v>31</v>
      </c>
      <c r="B233" s="280" t="str">
        <f>E19</f>
        <v>Non-RPP (Other)</v>
      </c>
      <c r="C233" s="280"/>
      <c r="D233" s="280"/>
      <c r="E233" s="35"/>
      <c r="F233" s="35"/>
    </row>
    <row r="234" spans="1:11" ht="15.75" x14ac:dyDescent="0.25">
      <c r="A234" s="33" t="s">
        <v>32</v>
      </c>
      <c r="B234" s="36">
        <f>H19</f>
        <v>3228</v>
      </c>
      <c r="C234" s="37" t="s">
        <v>33</v>
      </c>
      <c r="G234" s="38"/>
      <c r="H234" s="38"/>
      <c r="I234" s="38"/>
      <c r="J234" s="38"/>
      <c r="K234" s="38"/>
    </row>
    <row r="235" spans="1:11" ht="15.75" x14ac:dyDescent="0.25">
      <c r="A235" s="33" t="s">
        <v>34</v>
      </c>
      <c r="B235" s="36">
        <f>I19</f>
        <v>9</v>
      </c>
      <c r="C235" s="39" t="s">
        <v>35</v>
      </c>
      <c r="D235" s="40"/>
      <c r="E235" s="41"/>
      <c r="F235" s="41"/>
      <c r="G235" s="41"/>
    </row>
    <row r="236" spans="1:11" x14ac:dyDescent="0.25">
      <c r="A236" s="33" t="s">
        <v>36</v>
      </c>
      <c r="B236" s="42">
        <f>F19</f>
        <v>1.0829</v>
      </c>
    </row>
    <row r="237" spans="1:11" x14ac:dyDescent="0.25">
      <c r="A237" s="33" t="s">
        <v>37</v>
      </c>
      <c r="B237" s="42">
        <f>G19</f>
        <v>1.0829</v>
      </c>
    </row>
    <row r="239" spans="1:11" x14ac:dyDescent="0.25">
      <c r="B239" s="37"/>
      <c r="C239" s="281" t="s">
        <v>38</v>
      </c>
      <c r="D239" s="282"/>
      <c r="E239" s="283"/>
      <c r="F239" s="281" t="s">
        <v>39</v>
      </c>
      <c r="G239" s="282"/>
      <c r="H239" s="283"/>
      <c r="I239" s="281" t="s">
        <v>40</v>
      </c>
      <c r="J239" s="283"/>
    </row>
    <row r="240" spans="1:11" x14ac:dyDescent="0.25">
      <c r="B240" s="284"/>
      <c r="C240" s="43" t="s">
        <v>41</v>
      </c>
      <c r="D240" s="43" t="s">
        <v>42</v>
      </c>
      <c r="E240" s="44" t="s">
        <v>43</v>
      </c>
      <c r="F240" s="43" t="s">
        <v>41</v>
      </c>
      <c r="G240" s="45" t="s">
        <v>42</v>
      </c>
      <c r="H240" s="44" t="s">
        <v>43</v>
      </c>
      <c r="I240" s="286" t="s">
        <v>44</v>
      </c>
      <c r="J240" s="288" t="s">
        <v>45</v>
      </c>
    </row>
    <row r="241" spans="1:10" x14ac:dyDescent="0.25">
      <c r="B241" s="285"/>
      <c r="C241" s="46" t="s">
        <v>46</v>
      </c>
      <c r="D241" s="46"/>
      <c r="E241" s="47" t="s">
        <v>46</v>
      </c>
      <c r="F241" s="46" t="s">
        <v>46</v>
      </c>
      <c r="G241" s="47"/>
      <c r="H241" s="47" t="s">
        <v>46</v>
      </c>
      <c r="I241" s="287"/>
      <c r="J241" s="289"/>
    </row>
    <row r="242" spans="1:10" x14ac:dyDescent="0.25">
      <c r="A242" s="48" t="s">
        <v>47</v>
      </c>
      <c r="B242" s="49"/>
      <c r="C242" s="201">
        <v>2</v>
      </c>
      <c r="D242" s="51">
        <v>1</v>
      </c>
      <c r="E242" s="52">
        <f>D242*C242</f>
        <v>2</v>
      </c>
      <c r="F242" s="223">
        <v>2.08</v>
      </c>
      <c r="G242" s="54">
        <v>1</v>
      </c>
      <c r="H242" s="55">
        <f>G242*F242</f>
        <v>2.08</v>
      </c>
      <c r="I242" s="56">
        <f t="shared" ref="I242:I263" si="33">H242-E242</f>
        <v>8.0000000000000071E-2</v>
      </c>
      <c r="J242" s="57">
        <f>IF(ISERROR(I242/E242), "", I242/E242)</f>
        <v>4.0000000000000036E-2</v>
      </c>
    </row>
    <row r="243" spans="1:10" x14ac:dyDescent="0.25">
      <c r="A243" s="48" t="s">
        <v>48</v>
      </c>
      <c r="B243" s="49"/>
      <c r="C243" s="204">
        <v>0.3226</v>
      </c>
      <c r="D243" s="231">
        <f>B235</f>
        <v>9</v>
      </c>
      <c r="E243" s="52">
        <f t="shared" ref="E243:E255" si="34">D243*C243</f>
        <v>2.9034</v>
      </c>
      <c r="F243" s="224">
        <v>0.33610000000000001</v>
      </c>
      <c r="G243" s="232">
        <f>B235</f>
        <v>9</v>
      </c>
      <c r="H243" s="55">
        <f>G243*F243</f>
        <v>3.0249000000000001</v>
      </c>
      <c r="I243" s="56">
        <f t="shared" si="33"/>
        <v>0.12150000000000016</v>
      </c>
      <c r="J243" s="57">
        <f t="shared" ref="J243:J253" si="35">IF(ISERROR(I243/E243), "", I243/E243)</f>
        <v>4.1847489150651014E-2</v>
      </c>
    </row>
    <row r="244" spans="1:10" x14ac:dyDescent="0.25">
      <c r="A244" s="48" t="s">
        <v>49</v>
      </c>
      <c r="B244" s="49"/>
      <c r="C244" s="58"/>
      <c r="D244" s="51">
        <f>IF($E235&gt;0, $E235, $E234)</f>
        <v>0</v>
      </c>
      <c r="E244" s="52">
        <v>0</v>
      </c>
      <c r="F244" s="59"/>
      <c r="G244" s="54">
        <f>IF($E235&gt;0, $E235, $E234)</f>
        <v>0</v>
      </c>
      <c r="H244" s="55">
        <v>0</v>
      </c>
      <c r="I244" s="56"/>
      <c r="J244" s="57"/>
    </row>
    <row r="245" spans="1:10" x14ac:dyDescent="0.25">
      <c r="A245" s="48" t="s">
        <v>50</v>
      </c>
      <c r="B245" s="49"/>
      <c r="C245" s="58"/>
      <c r="D245" s="51">
        <f>IF($E235&gt;0, $E235, $E234)</f>
        <v>0</v>
      </c>
      <c r="E245" s="52">
        <v>0</v>
      </c>
      <c r="F245" s="59"/>
      <c r="G245" s="60">
        <f>IF($E235&gt;0, $E235, $E234)</f>
        <v>0</v>
      </c>
      <c r="H245" s="55">
        <v>0</v>
      </c>
      <c r="I245" s="56">
        <f>H245-E245</f>
        <v>0</v>
      </c>
      <c r="J245" s="57" t="str">
        <f>IF(ISERROR(I245/E245), "", I245/E245)</f>
        <v/>
      </c>
    </row>
    <row r="246" spans="1:10" x14ac:dyDescent="0.25">
      <c r="A246" s="48" t="s">
        <v>51</v>
      </c>
      <c r="B246" s="49"/>
      <c r="C246" s="201">
        <v>0.96</v>
      </c>
      <c r="D246" s="51">
        <v>1</v>
      </c>
      <c r="E246" s="52">
        <f t="shared" si="34"/>
        <v>0.96</v>
      </c>
      <c r="F246" s="223">
        <v>0.96</v>
      </c>
      <c r="G246" s="54">
        <v>1</v>
      </c>
      <c r="H246" s="55">
        <f t="shared" ref="H246:H253" si="36">G246*F246</f>
        <v>0.96</v>
      </c>
      <c r="I246" s="56">
        <f t="shared" si="33"/>
        <v>0</v>
      </c>
      <c r="J246" s="57">
        <f t="shared" si="35"/>
        <v>0</v>
      </c>
    </row>
    <row r="247" spans="1:10" x14ac:dyDescent="0.25">
      <c r="A247" s="48" t="s">
        <v>52</v>
      </c>
      <c r="B247" s="49"/>
      <c r="C247" s="204">
        <v>0.1633</v>
      </c>
      <c r="D247" s="231">
        <f>B234</f>
        <v>3228</v>
      </c>
      <c r="E247" s="52">
        <f t="shared" si="34"/>
        <v>527.13239999999996</v>
      </c>
      <c r="F247" s="224">
        <v>1.29E-2</v>
      </c>
      <c r="G247" s="232">
        <f>B234</f>
        <v>3228</v>
      </c>
      <c r="H247" s="55">
        <f t="shared" si="36"/>
        <v>41.641199999999998</v>
      </c>
      <c r="I247" s="56">
        <f t="shared" si="33"/>
        <v>-485.49119999999994</v>
      </c>
      <c r="J247" s="57">
        <f t="shared" si="35"/>
        <v>-0.92100428658909972</v>
      </c>
    </row>
    <row r="248" spans="1:10" x14ac:dyDescent="0.25">
      <c r="A248" s="61" t="s">
        <v>53</v>
      </c>
      <c r="B248" s="62"/>
      <c r="C248" s="63"/>
      <c r="D248" s="64"/>
      <c r="E248" s="65">
        <f>SUM(E242:E247)</f>
        <v>532.99579999999992</v>
      </c>
      <c r="F248" s="66"/>
      <c r="G248" s="67"/>
      <c r="H248" s="65">
        <f>SUM(H242:H247)</f>
        <v>47.706099999999999</v>
      </c>
      <c r="I248" s="68">
        <f t="shared" si="33"/>
        <v>-485.28969999999993</v>
      </c>
      <c r="J248" s="69">
        <f>IF((E248)=0,"",(I248/E248))</f>
        <v>-0.91049441665393982</v>
      </c>
    </row>
    <row r="249" spans="1:10" x14ac:dyDescent="0.25">
      <c r="A249" s="70" t="s">
        <v>54</v>
      </c>
      <c r="B249" s="49"/>
      <c r="C249" s="58">
        <v>0.1076</v>
      </c>
      <c r="D249" s="71">
        <f>B234*(B236-1)</f>
        <v>267.60119999999989</v>
      </c>
      <c r="E249" s="52">
        <f>D249*C249</f>
        <v>28.793889119999989</v>
      </c>
      <c r="F249" s="59">
        <v>0.1076</v>
      </c>
      <c r="G249" s="72">
        <f>IF(F249=0, 0, B234*B237-B234)</f>
        <v>267.60120000000006</v>
      </c>
      <c r="H249" s="55">
        <f>G249*F249</f>
        <v>28.793889120000006</v>
      </c>
      <c r="I249" s="56">
        <f>H249-E249</f>
        <v>0</v>
      </c>
      <c r="J249" s="57">
        <f>IF(ISERROR(I249/E249), "", I249/E249)</f>
        <v>0</v>
      </c>
    </row>
    <row r="250" spans="1:10" ht="25.5" x14ac:dyDescent="0.25">
      <c r="A250" s="70" t="s">
        <v>55</v>
      </c>
      <c r="B250" s="49"/>
      <c r="C250" s="204">
        <v>3.8999999999999998E-3</v>
      </c>
      <c r="D250" s="73">
        <f>B234</f>
        <v>3228</v>
      </c>
      <c r="E250" s="52">
        <f t="shared" si="34"/>
        <v>12.5892</v>
      </c>
      <c r="F250" s="224">
        <v>3.7309222871942009E-3</v>
      </c>
      <c r="G250" s="74">
        <f>B234</f>
        <v>3228</v>
      </c>
      <c r="H250" s="55">
        <f t="shared" si="36"/>
        <v>12.04341714306288</v>
      </c>
      <c r="I250" s="56">
        <f t="shared" si="33"/>
        <v>-0.54578285693711948</v>
      </c>
      <c r="J250" s="57">
        <f t="shared" si="35"/>
        <v>-4.3353259693794638E-2</v>
      </c>
    </row>
    <row r="251" spans="1:10" x14ac:dyDescent="0.25">
      <c r="A251" s="70" t="s">
        <v>56</v>
      </c>
      <c r="B251" s="49"/>
      <c r="C251" s="204">
        <v>-1E-4</v>
      </c>
      <c r="D251" s="73">
        <f>B234</f>
        <v>3228</v>
      </c>
      <c r="E251" s="52">
        <f>D251*C251</f>
        <v>-0.32280000000000003</v>
      </c>
      <c r="F251" s="224">
        <v>-2.0000000000000001E-4</v>
      </c>
      <c r="G251" s="74">
        <f>B234</f>
        <v>3228</v>
      </c>
      <c r="H251" s="55">
        <f>G251*F251</f>
        <v>-0.64560000000000006</v>
      </c>
      <c r="I251" s="56">
        <f t="shared" si="33"/>
        <v>-0.32280000000000003</v>
      </c>
      <c r="J251" s="57">
        <f t="shared" si="35"/>
        <v>1</v>
      </c>
    </row>
    <row r="252" spans="1:10" x14ac:dyDescent="0.25">
      <c r="A252" s="70" t="s">
        <v>57</v>
      </c>
      <c r="B252" s="49"/>
      <c r="C252" s="58">
        <v>0</v>
      </c>
      <c r="D252" s="73">
        <f>B234</f>
        <v>3228</v>
      </c>
      <c r="E252" s="52">
        <f>D252*C252</f>
        <v>0</v>
      </c>
      <c r="F252" s="59">
        <v>0</v>
      </c>
      <c r="G252" s="74">
        <f>B234</f>
        <v>3228</v>
      </c>
      <c r="H252" s="55">
        <f t="shared" si="36"/>
        <v>0</v>
      </c>
      <c r="I252" s="56">
        <f t="shared" si="33"/>
        <v>0</v>
      </c>
      <c r="J252" s="57" t="str">
        <f t="shared" si="35"/>
        <v/>
      </c>
    </row>
    <row r="253" spans="1:10" x14ac:dyDescent="0.25">
      <c r="A253" s="48" t="s">
        <v>58</v>
      </c>
      <c r="B253" s="49"/>
      <c r="C253" s="58">
        <v>0</v>
      </c>
      <c r="D253" s="73">
        <f>IF($E235&gt;0, $E235, $E234)</f>
        <v>0</v>
      </c>
      <c r="E253" s="52">
        <f t="shared" si="34"/>
        <v>0</v>
      </c>
      <c r="F253" s="59"/>
      <c r="G253" s="74">
        <f>IF($E235&gt;0, $E235, $E234)</f>
        <v>0</v>
      </c>
      <c r="H253" s="55">
        <f t="shared" si="36"/>
        <v>0</v>
      </c>
      <c r="I253" s="56">
        <f t="shared" si="33"/>
        <v>0</v>
      </c>
      <c r="J253" s="57" t="str">
        <f t="shared" si="35"/>
        <v/>
      </c>
    </row>
    <row r="254" spans="1:10" ht="25.5" x14ac:dyDescent="0.25">
      <c r="A254" s="70" t="s">
        <v>59</v>
      </c>
      <c r="B254" s="49"/>
      <c r="C254" s="75">
        <v>0</v>
      </c>
      <c r="D254" s="51"/>
      <c r="E254" s="52">
        <f>D254*C254</f>
        <v>0</v>
      </c>
      <c r="F254" s="76">
        <v>0</v>
      </c>
      <c r="G254" s="60"/>
      <c r="H254" s="55">
        <f>G254*F254</f>
        <v>0</v>
      </c>
      <c r="I254" s="56">
        <f t="shared" si="33"/>
        <v>0</v>
      </c>
      <c r="J254" s="57" t="str">
        <f>IF(ISERROR(I254/E254), "", I254/E254)</f>
        <v/>
      </c>
    </row>
    <row r="255" spans="1:10" x14ac:dyDescent="0.25">
      <c r="A255" s="48" t="s">
        <v>60</v>
      </c>
      <c r="B255" s="49"/>
      <c r="C255" s="50">
        <v>0</v>
      </c>
      <c r="D255" s="51"/>
      <c r="E255" s="52">
        <f t="shared" si="34"/>
        <v>0</v>
      </c>
      <c r="F255" s="53">
        <v>0</v>
      </c>
      <c r="G255" s="60"/>
      <c r="H255" s="55">
        <f>G255*F255</f>
        <v>0</v>
      </c>
      <c r="I255" s="56">
        <f>H255-E255</f>
        <v>0</v>
      </c>
      <c r="J255" s="57" t="str">
        <f>IF(ISERROR(I255/E255), "", I255/E255)</f>
        <v/>
      </c>
    </row>
    <row r="256" spans="1:10" x14ac:dyDescent="0.25">
      <c r="A256" s="48" t="s">
        <v>61</v>
      </c>
      <c r="B256" s="49"/>
      <c r="C256" s="58">
        <v>0</v>
      </c>
      <c r="D256" s="73">
        <f>IF($E235&gt;0, $E235, $E234)</f>
        <v>0</v>
      </c>
      <c r="E256" s="52">
        <f>D256*C256</f>
        <v>0</v>
      </c>
      <c r="F256" s="59">
        <v>0</v>
      </c>
      <c r="G256" s="74">
        <f>IF($E235&gt;0, $E235, $E234)</f>
        <v>0</v>
      </c>
      <c r="H256" s="55">
        <f>G256*F256</f>
        <v>0</v>
      </c>
      <c r="I256" s="56">
        <f t="shared" si="33"/>
        <v>0</v>
      </c>
      <c r="J256" s="57" t="str">
        <f>IF(ISERROR(I256/E256), "", I256/E256)</f>
        <v/>
      </c>
    </row>
    <row r="257" spans="1:11" ht="25.5" x14ac:dyDescent="0.25">
      <c r="A257" s="77" t="s">
        <v>62</v>
      </c>
      <c r="B257" s="78"/>
      <c r="C257" s="79"/>
      <c r="D257" s="80"/>
      <c r="E257" s="81">
        <f>SUM(E248:E256)</f>
        <v>574.05608911999991</v>
      </c>
      <c r="F257" s="82"/>
      <c r="G257" s="83"/>
      <c r="H257" s="81">
        <f>SUM(H248:H256)</f>
        <v>87.89780626306289</v>
      </c>
      <c r="I257" s="68">
        <f t="shared" si="33"/>
        <v>-486.15828285693703</v>
      </c>
      <c r="J257" s="69">
        <f>IF((E257)=0,"",(I257/E257))</f>
        <v>-0.84688289536688666</v>
      </c>
    </row>
    <row r="258" spans="1:11" x14ac:dyDescent="0.25">
      <c r="A258" s="84" t="s">
        <v>63</v>
      </c>
      <c r="B258" s="49"/>
      <c r="C258" s="204">
        <v>2.8948</v>
      </c>
      <c r="D258" s="71">
        <f>B235</f>
        <v>9</v>
      </c>
      <c r="E258" s="52">
        <f>D258*C258</f>
        <v>26.0532</v>
      </c>
      <c r="F258" s="225">
        <f>'Proposed (2024) Tariff'!D126</f>
        <v>2.9794999999999998</v>
      </c>
      <c r="G258" s="72">
        <f>B235</f>
        <v>9</v>
      </c>
      <c r="H258" s="55">
        <f>G258*F258</f>
        <v>26.8155</v>
      </c>
      <c r="I258" s="56">
        <f t="shared" si="33"/>
        <v>0.76229999999999976</v>
      </c>
      <c r="J258" s="57">
        <f>IF(ISERROR(I258/E258), "", I258/E258)</f>
        <v>2.9259361613928413E-2</v>
      </c>
      <c r="K258" s="85" t="str">
        <f>IF(ISERROR(ABS(J258)), "", IF(ABS(J258)&gt;=4%, "In the manager's summary, discuss the reasoning for the change in RTSR rates", ""))</f>
        <v/>
      </c>
    </row>
    <row r="259" spans="1:11" ht="25.5" x14ac:dyDescent="0.25">
      <c r="A259" s="86" t="s">
        <v>64</v>
      </c>
      <c r="B259" s="49"/>
      <c r="C259" s="204">
        <v>1.9959</v>
      </c>
      <c r="D259" s="71">
        <f>B235</f>
        <v>9</v>
      </c>
      <c r="E259" s="52">
        <f>D259*C259</f>
        <v>17.963100000000001</v>
      </c>
      <c r="F259" s="225">
        <f>'Proposed (2024) Tariff'!D127</f>
        <v>2.2214</v>
      </c>
      <c r="G259" s="72">
        <f>B235</f>
        <v>9</v>
      </c>
      <c r="H259" s="55">
        <f>G259*F259</f>
        <v>19.992599999999999</v>
      </c>
      <c r="I259" s="56">
        <f t="shared" si="33"/>
        <v>2.0294999999999987</v>
      </c>
      <c r="J259" s="57">
        <f>IF(ISERROR(I259/E259), "", I259/E259)</f>
        <v>0.11298161230522563</v>
      </c>
      <c r="K259" s="85" t="str">
        <f>IF(ISERROR(ABS(J259)), "", IF(ABS(J259)&gt;=4%, "In the manager's summary, discuss the reasoning for the change in RTSR rates", ""))</f>
        <v>In the manager's summary, discuss the reasoning for the change in RTSR rates</v>
      </c>
    </row>
    <row r="260" spans="1:11" ht="25.5" x14ac:dyDescent="0.25">
      <c r="A260" s="77" t="s">
        <v>65</v>
      </c>
      <c r="B260" s="62"/>
      <c r="C260" s="79"/>
      <c r="D260" s="80"/>
      <c r="E260" s="81">
        <f>SUM(E257:E259)</f>
        <v>618.07238911999991</v>
      </c>
      <c r="F260" s="82"/>
      <c r="G260" s="67"/>
      <c r="H260" s="81">
        <f>SUM(H257:H259)</f>
        <v>134.7059062630629</v>
      </c>
      <c r="I260" s="68">
        <f t="shared" si="33"/>
        <v>-483.36648285693701</v>
      </c>
      <c r="J260" s="69">
        <f>IF((E260)=0,"",(I260/E260))</f>
        <v>-0.78205480679236505</v>
      </c>
    </row>
    <row r="261" spans="1:11" ht="25.5" x14ac:dyDescent="0.25">
      <c r="A261" s="87" t="s">
        <v>66</v>
      </c>
      <c r="B261" s="49"/>
      <c r="C261" s="204">
        <f>C93</f>
        <v>4.4999999999999997E-3</v>
      </c>
      <c r="D261" s="71">
        <f>B234*B236</f>
        <v>3495.6012000000001</v>
      </c>
      <c r="E261" s="88">
        <f t="shared" ref="E261:E267" si="37">D261*C261</f>
        <v>15.730205399999999</v>
      </c>
      <c r="F261" s="224">
        <v>4.5000000000000005E-3</v>
      </c>
      <c r="G261" s="72">
        <f>B234*B237</f>
        <v>3495.6012000000001</v>
      </c>
      <c r="H261" s="55">
        <f t="shared" ref="H261:H267" si="38">G261*F261</f>
        <v>15.730205400000003</v>
      </c>
      <c r="I261" s="56">
        <f t="shared" si="33"/>
        <v>0</v>
      </c>
      <c r="J261" s="57">
        <f t="shared" ref="J261:J269" si="39">IF(ISERROR(I261/E261), "", I261/E261)</f>
        <v>0</v>
      </c>
    </row>
    <row r="262" spans="1:11" ht="25.5" x14ac:dyDescent="0.25">
      <c r="A262" s="87" t="s">
        <v>67</v>
      </c>
      <c r="B262" s="49"/>
      <c r="C262" s="204">
        <f t="shared" ref="C262:C263" si="40">C94</f>
        <v>6.9999999999999999E-4</v>
      </c>
      <c r="D262" s="71">
        <f>B234*B236</f>
        <v>3495.6012000000001</v>
      </c>
      <c r="E262" s="88">
        <f t="shared" si="37"/>
        <v>2.4469208400000002</v>
      </c>
      <c r="F262" s="224">
        <v>6.9999999999999999E-4</v>
      </c>
      <c r="G262" s="72">
        <f>B234*B237</f>
        <v>3495.6012000000001</v>
      </c>
      <c r="H262" s="55">
        <f t="shared" si="38"/>
        <v>2.4469208400000002</v>
      </c>
      <c r="I262" s="56">
        <f t="shared" si="33"/>
        <v>0</v>
      </c>
      <c r="J262" s="57">
        <f t="shared" si="39"/>
        <v>0</v>
      </c>
    </row>
    <row r="263" spans="1:11" x14ac:dyDescent="0.25">
      <c r="A263" s="89" t="s">
        <v>68</v>
      </c>
      <c r="B263" s="49"/>
      <c r="C263" s="204">
        <f t="shared" si="40"/>
        <v>0.25</v>
      </c>
      <c r="D263" s="51"/>
      <c r="E263" s="88">
        <f t="shared" si="37"/>
        <v>0</v>
      </c>
      <c r="F263" s="226">
        <v>0.25</v>
      </c>
      <c r="G263" s="54"/>
      <c r="H263" s="55">
        <f t="shared" si="38"/>
        <v>0</v>
      </c>
      <c r="I263" s="56">
        <f t="shared" si="33"/>
        <v>0</v>
      </c>
      <c r="J263" s="57" t="str">
        <f t="shared" si="39"/>
        <v/>
      </c>
    </row>
    <row r="264" spans="1:11" ht="25.5" x14ac:dyDescent="0.25">
      <c r="A264" s="87" t="s">
        <v>69</v>
      </c>
      <c r="B264" s="49"/>
      <c r="C264" s="204"/>
      <c r="D264" s="71"/>
      <c r="E264" s="88"/>
      <c r="F264" s="59"/>
      <c r="G264" s="72"/>
      <c r="H264" s="55"/>
      <c r="I264" s="56"/>
      <c r="J264" s="57"/>
    </row>
    <row r="265" spans="1:11" x14ac:dyDescent="0.25">
      <c r="A265" s="89" t="s">
        <v>70</v>
      </c>
      <c r="B265" s="49"/>
      <c r="C265" s="90">
        <v>7.3999999999999996E-2</v>
      </c>
      <c r="D265" s="91">
        <v>2033.64</v>
      </c>
      <c r="E265" s="88">
        <f t="shared" si="37"/>
        <v>150.48936</v>
      </c>
      <c r="F265" s="92">
        <v>7.3999999999999996E-2</v>
      </c>
      <c r="G265" s="93">
        <v>2033.64</v>
      </c>
      <c r="H265" s="55">
        <f t="shared" si="38"/>
        <v>150.48936</v>
      </c>
      <c r="I265" s="56">
        <f>H265-E265</f>
        <v>0</v>
      </c>
      <c r="J265" s="57">
        <f t="shared" si="39"/>
        <v>0</v>
      </c>
    </row>
    <row r="266" spans="1:11" x14ac:dyDescent="0.25">
      <c r="A266" s="89" t="s">
        <v>71</v>
      </c>
      <c r="B266" s="49"/>
      <c r="C266" s="90">
        <v>0.10199999999999999</v>
      </c>
      <c r="D266" s="91">
        <v>581.04</v>
      </c>
      <c r="E266" s="88">
        <f t="shared" si="37"/>
        <v>59.266079999999995</v>
      </c>
      <c r="F266" s="92">
        <v>0.10199999999999999</v>
      </c>
      <c r="G266" s="93">
        <v>581.04</v>
      </c>
      <c r="H266" s="55">
        <f t="shared" si="38"/>
        <v>59.266079999999995</v>
      </c>
      <c r="I266" s="56">
        <f>H266-E266</f>
        <v>0</v>
      </c>
      <c r="J266" s="57">
        <f t="shared" si="39"/>
        <v>0</v>
      </c>
    </row>
    <row r="267" spans="1:11" x14ac:dyDescent="0.25">
      <c r="A267" s="34" t="s">
        <v>72</v>
      </c>
      <c r="B267" s="49"/>
      <c r="C267" s="90">
        <v>0.151</v>
      </c>
      <c r="D267" s="91">
        <v>613.32000000000005</v>
      </c>
      <c r="E267" s="88">
        <f t="shared" si="37"/>
        <v>92.611320000000006</v>
      </c>
      <c r="F267" s="92">
        <v>0.151</v>
      </c>
      <c r="G267" s="93">
        <v>613.32000000000005</v>
      </c>
      <c r="H267" s="55">
        <f t="shared" si="38"/>
        <v>92.611320000000006</v>
      </c>
      <c r="I267" s="56">
        <f>H267-E267</f>
        <v>0</v>
      </c>
      <c r="J267" s="57">
        <f t="shared" si="39"/>
        <v>0</v>
      </c>
    </row>
    <row r="268" spans="1:11" x14ac:dyDescent="0.25">
      <c r="A268" s="89" t="s">
        <v>73</v>
      </c>
      <c r="B268" s="49"/>
      <c r="C268" s="94">
        <v>0.1076</v>
      </c>
      <c r="D268" s="91">
        <f>IF(AND(B234*12&gt;=150000),B234*B236,B234)</f>
        <v>3228</v>
      </c>
      <c r="E268" s="88">
        <f>D268*C268</f>
        <v>347.33280000000002</v>
      </c>
      <c r="F268" s="95">
        <f>C268</f>
        <v>0.1076</v>
      </c>
      <c r="G268" s="93">
        <f>IF(AND(B234*12&gt;=150000),B234*B237,B234)</f>
        <v>3228</v>
      </c>
      <c r="H268" s="55">
        <f>G268*F268</f>
        <v>347.33280000000002</v>
      </c>
      <c r="I268" s="56">
        <f>H268-E268</f>
        <v>0</v>
      </c>
      <c r="J268" s="57">
        <f t="shared" si="39"/>
        <v>0</v>
      </c>
    </row>
    <row r="269" spans="1:11" ht="15.75" thickBot="1" x14ac:dyDescent="0.3">
      <c r="A269" s="89" t="s">
        <v>74</v>
      </c>
      <c r="B269" s="49"/>
      <c r="C269" s="94">
        <v>0.1076</v>
      </c>
      <c r="D269" s="91">
        <f>IF(AND(B234*12&gt;=150000),B234*B236,B234)</f>
        <v>3228</v>
      </c>
      <c r="E269" s="88">
        <f>D269*C269</f>
        <v>347.33280000000002</v>
      </c>
      <c r="F269" s="95">
        <f>C269</f>
        <v>0.1076</v>
      </c>
      <c r="G269" s="93">
        <f>IF(AND(B234*12&gt;=150000),B234*B237,B234)</f>
        <v>3228</v>
      </c>
      <c r="H269" s="55">
        <f>G269*F269</f>
        <v>347.33280000000002</v>
      </c>
      <c r="I269" s="56">
        <f>H269-E269</f>
        <v>0</v>
      </c>
      <c r="J269" s="57">
        <f t="shared" si="39"/>
        <v>0</v>
      </c>
    </row>
    <row r="270" spans="1:11" ht="15.75" hidden="1" thickBot="1" x14ac:dyDescent="0.3">
      <c r="A270" s="96"/>
      <c r="B270" s="97"/>
      <c r="C270" s="98"/>
      <c r="D270" s="99"/>
      <c r="E270" s="100"/>
      <c r="F270" s="98"/>
      <c r="G270" s="101"/>
      <c r="H270" s="100"/>
      <c r="I270" s="102"/>
      <c r="J270" s="103"/>
    </row>
    <row r="271" spans="1:11" hidden="1" x14ac:dyDescent="0.25">
      <c r="A271" s="104" t="s">
        <v>75</v>
      </c>
      <c r="B271" s="89"/>
      <c r="C271" s="105"/>
      <c r="D271" s="106"/>
      <c r="E271" s="107">
        <f>SUM(E261:E267,E260)</f>
        <v>938.61627535999992</v>
      </c>
      <c r="F271" s="108"/>
      <c r="G271" s="108"/>
      <c r="H271" s="107">
        <f>SUM(H261:H267,H260)</f>
        <v>455.24979250306291</v>
      </c>
      <c r="I271" s="109">
        <f>H271-E271</f>
        <v>-483.36648285693701</v>
      </c>
      <c r="J271" s="110">
        <f>IF((E271)=0,"",(I271/E271))</f>
        <v>-0.51497773429460836</v>
      </c>
    </row>
    <row r="272" spans="1:11" hidden="1" x14ac:dyDescent="0.25">
      <c r="A272" s="111" t="s">
        <v>76</v>
      </c>
      <c r="B272" s="89"/>
      <c r="C272" s="105">
        <v>0.13</v>
      </c>
      <c r="D272" s="112"/>
      <c r="E272" s="113">
        <f>E271*C272</f>
        <v>122.0201157968</v>
      </c>
      <c r="F272" s="114">
        <v>0.13</v>
      </c>
      <c r="G272" s="51"/>
      <c r="H272" s="113">
        <f>H271*F272</f>
        <v>59.182473025398181</v>
      </c>
      <c r="I272" s="56">
        <f>H272-E272</f>
        <v>-62.837642771401818</v>
      </c>
      <c r="J272" s="115">
        <f>IF((E272)=0,"",(I272/E272))</f>
        <v>-0.51497773429460836</v>
      </c>
    </row>
    <row r="273" spans="1:10" hidden="1" x14ac:dyDescent="0.25">
      <c r="A273" s="111" t="s">
        <v>77</v>
      </c>
      <c r="B273"/>
      <c r="C273" s="116">
        <v>0.11700000000000001</v>
      </c>
      <c r="D273" s="112"/>
      <c r="E273" s="113">
        <f>IF(OR(ISNUMBER(SEARCH("[DGEN]", B232))=TRUE, ISNUMBER(SEARCH("STREET LIGHT", B232))=TRUE), 0, IF(AND(B234=0, B235=0),0, IF(AND(B235=0, B234*12&gt;250000), 0, IF(AND(B234=0, B235&gt;=50), 0, IF(B234*12&lt;=250000, C273*E271*-1, IF(B235&lt;50, C273*E271*-1, 0))))))</f>
        <v>0</v>
      </c>
      <c r="F273" s="116">
        <v>0.11700000000000001</v>
      </c>
      <c r="G273" s="51"/>
      <c r="H273" s="113">
        <f>IF(OR(ISNUMBER(SEARCH("[DGEN]", B232))=TRUE, ISNUMBER(SEARCH("STREET LIGHT", B232))=TRUE), 0, IF(AND(B234=0, B235=0),0, IF(AND(B235=0, B234*12&gt;250000), 0, IF(AND(B234=0, B235&gt;=50), 0, IF(B234*12&lt;=250000, F273*H271*-1, IF(B235&lt;50, F273*H271*-1, 0))))))</f>
        <v>0</v>
      </c>
      <c r="I273" s="56">
        <f>H273-E273</f>
        <v>0</v>
      </c>
      <c r="J273" s="115"/>
    </row>
    <row r="274" spans="1:10" ht="15.75" hidden="1" thickBot="1" x14ac:dyDescent="0.3">
      <c r="A274" s="290" t="s">
        <v>78</v>
      </c>
      <c r="B274" s="290"/>
      <c r="C274" s="117"/>
      <c r="D274" s="118"/>
      <c r="E274" s="119">
        <f>E271+E272+E273</f>
        <v>1060.6363911567998</v>
      </c>
      <c r="F274" s="120"/>
      <c r="G274" s="120"/>
      <c r="H274" s="121">
        <f>H271+H272+H273</f>
        <v>514.43226552846113</v>
      </c>
      <c r="I274" s="122">
        <f>H274-E274</f>
        <v>-546.20412562833872</v>
      </c>
      <c r="J274" s="123">
        <f>IF((E274)=0,"",(I274/E274))</f>
        <v>-0.51497773429460836</v>
      </c>
    </row>
    <row r="275" spans="1:10" ht="15.75" hidden="1" thickBot="1" x14ac:dyDescent="0.3">
      <c r="A275" s="96"/>
      <c r="B275" s="97"/>
      <c r="C275" s="98"/>
      <c r="D275" s="99"/>
      <c r="E275" s="100"/>
      <c r="F275" s="98"/>
      <c r="G275" s="101"/>
      <c r="H275" s="100"/>
      <c r="I275" s="102"/>
      <c r="J275" s="103"/>
    </row>
    <row r="276" spans="1:10" hidden="1" x14ac:dyDescent="0.25">
      <c r="A276" s="104" t="s">
        <v>79</v>
      </c>
      <c r="B276" s="89"/>
      <c r="C276" s="105"/>
      <c r="D276" s="106"/>
      <c r="E276" s="107">
        <f>SUM(E268,E261:E264,E260)</f>
        <v>983.58231535999994</v>
      </c>
      <c r="F276" s="108"/>
      <c r="G276" s="108"/>
      <c r="H276" s="107">
        <f>SUM(H268,H261:H264,H260)</f>
        <v>500.21583250306293</v>
      </c>
      <c r="I276" s="109">
        <f>H276-E276</f>
        <v>-483.36648285693701</v>
      </c>
      <c r="J276" s="110">
        <f>IF((E276)=0,"",(I276/E276))</f>
        <v>-0.49143470282913793</v>
      </c>
    </row>
    <row r="277" spans="1:10" hidden="1" x14ac:dyDescent="0.25">
      <c r="A277" s="111" t="s">
        <v>76</v>
      </c>
      <c r="B277" s="89"/>
      <c r="C277" s="105">
        <v>0.13</v>
      </c>
      <c r="D277" s="106"/>
      <c r="E277" s="113">
        <f>E276*C277</f>
        <v>127.8657009968</v>
      </c>
      <c r="F277" s="105">
        <v>0.13</v>
      </c>
      <c r="G277" s="114"/>
      <c r="H277" s="113">
        <f>H276*F277</f>
        <v>65.028058225398183</v>
      </c>
      <c r="I277" s="56">
        <f>H277-E277</f>
        <v>-62.837642771401818</v>
      </c>
      <c r="J277" s="115">
        <f>IF((E277)=0,"",(I277/E277))</f>
        <v>-0.49143470282913798</v>
      </c>
    </row>
    <row r="278" spans="1:10" hidden="1" x14ac:dyDescent="0.25">
      <c r="A278" s="111" t="s">
        <v>77</v>
      </c>
      <c r="B278"/>
      <c r="C278" s="116">
        <v>0.11700000000000001</v>
      </c>
      <c r="D278" s="106"/>
      <c r="E278" s="113">
        <f>IF(OR(ISNUMBER(SEARCH("[DGEN]", B232))=TRUE, ISNUMBER(SEARCH("STREET LIGHT", B232))=TRUE), 0, IF(AND(B234=0, B235=0),0, IF(AND(B235=0, B234*12&gt;250000), 0, IF(AND(B234=0, B235&gt;=50), 0, IF(B234*12&lt;=250000, C278*E276*-1, IF(B235&lt;50, C278*E276*-1, 0))))))</f>
        <v>0</v>
      </c>
      <c r="F278" s="116">
        <v>0.11700000000000001</v>
      </c>
      <c r="G278" s="114"/>
      <c r="H278" s="113">
        <f>IF(OR(ISNUMBER(SEARCH("[DGEN]", B232))=TRUE, ISNUMBER(SEARCH("STREET LIGHT", B232))=TRUE), 0, IF(AND(B234=0, B235=0),0, IF(AND(B235=0, B234*12&gt;250000), 0, IF(AND(B234=0, B235&gt;=50), 0, IF(B234*12&lt;=250000, F278*H276*-1, IF(B235&lt;50, F278*H276*-1, 0))))))</f>
        <v>0</v>
      </c>
      <c r="I278" s="56"/>
      <c r="J278" s="115"/>
    </row>
    <row r="279" spans="1:10" ht="15.75" hidden="1" thickBot="1" x14ac:dyDescent="0.3">
      <c r="A279" s="290" t="s">
        <v>79</v>
      </c>
      <c r="B279" s="290"/>
      <c r="C279" s="124"/>
      <c r="D279" s="125"/>
      <c r="E279" s="119">
        <f>SUM(E276,E277)</f>
        <v>1111.4480163568001</v>
      </c>
      <c r="F279" s="126"/>
      <c r="G279" s="126"/>
      <c r="H279" s="119">
        <f>SUM(H276,H277)</f>
        <v>565.24389072846111</v>
      </c>
      <c r="I279" s="127">
        <f>H279-E279</f>
        <v>-546.20412562833894</v>
      </c>
      <c r="J279" s="128">
        <f>IF((E279)=0,"",(I279/E279))</f>
        <v>-0.49143470282913798</v>
      </c>
    </row>
    <row r="280" spans="1:10" ht="15.75" thickBot="1" x14ac:dyDescent="0.3">
      <c r="A280" s="96"/>
      <c r="B280" s="97"/>
      <c r="C280" s="129"/>
      <c r="D280" s="130"/>
      <c r="E280" s="131"/>
      <c r="F280" s="129"/>
      <c r="G280" s="99"/>
      <c r="H280" s="131"/>
      <c r="I280" s="132"/>
      <c r="J280" s="103"/>
    </row>
    <row r="281" spans="1:10" x14ac:dyDescent="0.25">
      <c r="A281" s="104" t="s">
        <v>80</v>
      </c>
      <c r="B281" s="89"/>
      <c r="C281" s="105"/>
      <c r="D281" s="106"/>
      <c r="E281" s="107">
        <f>SUM(E269,E261:E264,E260)</f>
        <v>983.58231535999994</v>
      </c>
      <c r="F281" s="108"/>
      <c r="G281" s="108"/>
      <c r="H281" s="107">
        <f>SUM(H269,H261:H264,H260)</f>
        <v>500.21583250306293</v>
      </c>
      <c r="I281" s="109">
        <f>H281-E281</f>
        <v>-483.36648285693701</v>
      </c>
      <c r="J281" s="110">
        <f>IF((E281)=0,"",(I281/E281))</f>
        <v>-0.49143470282913793</v>
      </c>
    </row>
    <row r="282" spans="1:10" x14ac:dyDescent="0.25">
      <c r="A282" s="111" t="s">
        <v>76</v>
      </c>
      <c r="B282" s="89"/>
      <c r="C282" s="105">
        <v>0.13</v>
      </c>
      <c r="D282" s="106"/>
      <c r="E282" s="113">
        <f>E281*C282</f>
        <v>127.8657009968</v>
      </c>
      <c r="F282" s="105">
        <v>0.13</v>
      </c>
      <c r="G282" s="114"/>
      <c r="H282" s="113">
        <f>H281*F282</f>
        <v>65.028058225398183</v>
      </c>
      <c r="I282" s="56">
        <f>H282-E282</f>
        <v>-62.837642771401818</v>
      </c>
      <c r="J282" s="115">
        <f>IF((E282)=0,"",(I282/E282))</f>
        <v>-0.49143470282913798</v>
      </c>
    </row>
    <row r="283" spans="1:10" x14ac:dyDescent="0.25">
      <c r="A283" s="111" t="s">
        <v>77</v>
      </c>
      <c r="B283"/>
      <c r="C283" s="116">
        <v>0.11700000000000001</v>
      </c>
      <c r="D283" s="106"/>
      <c r="E283" s="113">
        <f>IF(OR(ISNUMBER(SEARCH("[DGEN]", B232))=TRUE, ISNUMBER(SEARCH("STREET LIGHT", B232))=TRUE), 0, IF(AND(B234=0, B235=0),0, IF(AND(B235=0, B234*12&gt;250000), 0, IF(AND(B234=0, B235&gt;=50), 0, IF(B234*12&lt;=250000, C283*E281*-1, IF(B235&lt;50, C283*E281*-1, 0))))))</f>
        <v>0</v>
      </c>
      <c r="F283" s="116">
        <v>0.11700000000000001</v>
      </c>
      <c r="G283" s="114"/>
      <c r="H283" s="113">
        <f>IF(OR(ISNUMBER(SEARCH("[DGEN]", B232))=TRUE, ISNUMBER(SEARCH("STREET LIGHT", B232))=TRUE), 0, IF(AND(B234=0, B235=0),0, IF(AND(B235=0, B234*12&gt;250000), 0, IF(AND(B234=0, B235&gt;=50), 0, IF(B234*12&lt;=250000, F283*H281*-1, IF(B235&lt;50, F283*H281*-1, 0))))))</f>
        <v>0</v>
      </c>
      <c r="I283" s="56"/>
      <c r="J283" s="115"/>
    </row>
    <row r="284" spans="1:10" ht="15.75" thickBot="1" x14ac:dyDescent="0.3">
      <c r="A284" s="290" t="s">
        <v>80</v>
      </c>
      <c r="B284" s="290"/>
      <c r="C284" s="124"/>
      <c r="D284" s="125"/>
      <c r="E284" s="119">
        <f>SUM(E281,E282)</f>
        <v>1111.4480163568001</v>
      </c>
      <c r="F284" s="126"/>
      <c r="G284" s="126"/>
      <c r="H284" s="119">
        <f>SUM(H281,H282)</f>
        <v>565.24389072846111</v>
      </c>
      <c r="I284" s="127">
        <f>H284-E284</f>
        <v>-546.20412562833894</v>
      </c>
      <c r="J284" s="128">
        <f>IF((E284)=0,"",(I284/E284))</f>
        <v>-0.49143470282913798</v>
      </c>
    </row>
    <row r="285" spans="1:10" ht="15.75" thickBot="1" x14ac:dyDescent="0.3">
      <c r="A285" s="96"/>
      <c r="B285" s="97"/>
      <c r="C285" s="133"/>
      <c r="D285" s="130"/>
      <c r="E285" s="134"/>
      <c r="F285" s="133"/>
      <c r="G285" s="99"/>
      <c r="H285" s="134"/>
      <c r="I285" s="132"/>
      <c r="J285" s="135"/>
    </row>
    <row r="288" spans="1:10" x14ac:dyDescent="0.25">
      <c r="A288" s="33" t="s">
        <v>30</v>
      </c>
      <c r="B288" s="279" t="str">
        <f>A20</f>
        <v>RESIDENTIAL R1(ii) SERVICE CLASSIFICATION</v>
      </c>
      <c r="C288" s="279"/>
      <c r="D288" s="279"/>
      <c r="E288" s="279"/>
      <c r="F288" s="279"/>
      <c r="G288" s="279"/>
      <c r="H288" s="34" t="str">
        <f>IF(K20="DEMAND - INTERVAL","RTSR - INTERVAL METERED","")</f>
        <v/>
      </c>
    </row>
    <row r="289" spans="1:11" x14ac:dyDescent="0.25">
      <c r="A289" s="33" t="s">
        <v>31</v>
      </c>
      <c r="B289" s="280" t="str">
        <f>E20</f>
        <v>RPP</v>
      </c>
      <c r="C289" s="280"/>
      <c r="D289" s="280"/>
      <c r="E289" s="35"/>
      <c r="F289" s="35"/>
    </row>
    <row r="290" spans="1:11" ht="15.75" x14ac:dyDescent="0.25">
      <c r="A290" s="33" t="s">
        <v>32</v>
      </c>
      <c r="B290" s="36">
        <f>H20</f>
        <v>2000</v>
      </c>
      <c r="C290" s="37" t="s">
        <v>33</v>
      </c>
      <c r="G290" s="38"/>
      <c r="H290" s="38"/>
      <c r="I290" s="38"/>
      <c r="J290" s="38"/>
      <c r="K290" s="38"/>
    </row>
    <row r="291" spans="1:11" ht="15.75" x14ac:dyDescent="0.25">
      <c r="A291" s="33" t="s">
        <v>34</v>
      </c>
      <c r="B291" s="36">
        <f>I20</f>
        <v>0</v>
      </c>
      <c r="C291" s="39" t="s">
        <v>35</v>
      </c>
      <c r="D291" s="40"/>
      <c r="E291" s="41"/>
      <c r="F291" s="41"/>
      <c r="G291" s="41"/>
    </row>
    <row r="292" spans="1:11" x14ac:dyDescent="0.25">
      <c r="A292" s="33" t="s">
        <v>36</v>
      </c>
      <c r="B292" s="42">
        <f>F20</f>
        <v>1.0829</v>
      </c>
    </row>
    <row r="293" spans="1:11" x14ac:dyDescent="0.25">
      <c r="A293" s="33" t="s">
        <v>37</v>
      </c>
      <c r="B293" s="42">
        <f>G20</f>
        <v>1.0829</v>
      </c>
    </row>
    <row r="295" spans="1:11" x14ac:dyDescent="0.25">
      <c r="B295" s="37"/>
      <c r="C295" s="281" t="s">
        <v>38</v>
      </c>
      <c r="D295" s="282"/>
      <c r="E295" s="283"/>
      <c r="F295" s="281" t="s">
        <v>39</v>
      </c>
      <c r="G295" s="282"/>
      <c r="H295" s="283"/>
      <c r="I295" s="281" t="s">
        <v>40</v>
      </c>
      <c r="J295" s="283"/>
    </row>
    <row r="296" spans="1:11" x14ac:dyDescent="0.25">
      <c r="B296" s="284"/>
      <c r="C296" s="43" t="s">
        <v>41</v>
      </c>
      <c r="D296" s="43" t="s">
        <v>42</v>
      </c>
      <c r="E296" s="44" t="s">
        <v>43</v>
      </c>
      <c r="F296" s="43" t="s">
        <v>41</v>
      </c>
      <c r="G296" s="45" t="s">
        <v>42</v>
      </c>
      <c r="H296" s="44" t="s">
        <v>43</v>
      </c>
      <c r="I296" s="286" t="s">
        <v>44</v>
      </c>
      <c r="J296" s="288" t="s">
        <v>45</v>
      </c>
    </row>
    <row r="297" spans="1:11" x14ac:dyDescent="0.25">
      <c r="B297" s="285"/>
      <c r="C297" s="46" t="s">
        <v>46</v>
      </c>
      <c r="D297" s="46"/>
      <c r="E297" s="47" t="s">
        <v>46</v>
      </c>
      <c r="F297" s="46" t="s">
        <v>46</v>
      </c>
      <c r="G297" s="47"/>
      <c r="H297" s="47" t="s">
        <v>46</v>
      </c>
      <c r="I297" s="287"/>
      <c r="J297" s="289"/>
    </row>
    <row r="298" spans="1:11" x14ac:dyDescent="0.25">
      <c r="A298" s="48" t="s">
        <v>47</v>
      </c>
      <c r="B298" s="49"/>
      <c r="C298" s="183">
        <f>'Current (2023) Tariff'!D25</f>
        <v>27.85</v>
      </c>
      <c r="D298" s="51">
        <v>1</v>
      </c>
      <c r="E298" s="52">
        <f>D298*C298</f>
        <v>27.85</v>
      </c>
      <c r="F298" s="212">
        <f>'Proposed (2024) Tariff'!D24</f>
        <v>28.84</v>
      </c>
      <c r="G298" s="54">
        <f>D298</f>
        <v>1</v>
      </c>
      <c r="H298" s="55">
        <f>G298*F298</f>
        <v>28.84</v>
      </c>
      <c r="I298" s="56">
        <f t="shared" ref="I298:I319" si="41">H298-E298</f>
        <v>0.98999999999999844</v>
      </c>
      <c r="J298" s="57">
        <f>IF(ISERROR(I298/E298), "", I298/E298)</f>
        <v>3.5547576301615744E-2</v>
      </c>
    </row>
    <row r="299" spans="1:11" x14ac:dyDescent="0.25">
      <c r="A299" s="48" t="s">
        <v>48</v>
      </c>
      <c r="B299" s="49"/>
      <c r="C299" s="186">
        <v>3.9199999999999999E-2</v>
      </c>
      <c r="D299" s="231">
        <f>B290</f>
        <v>2000</v>
      </c>
      <c r="E299" s="52">
        <f t="shared" ref="E299:E311" si="42">D299*C299</f>
        <v>78.399999999999991</v>
      </c>
      <c r="F299" s="213">
        <f>'Proposed (2024) Tariff'!D25</f>
        <v>4.0599999999999997E-2</v>
      </c>
      <c r="G299" s="232">
        <f>B290</f>
        <v>2000</v>
      </c>
      <c r="H299" s="55">
        <f>G299*F299</f>
        <v>81.199999999999989</v>
      </c>
      <c r="I299" s="56">
        <f t="shared" si="41"/>
        <v>2.7999999999999972</v>
      </c>
      <c r="J299" s="57">
        <f t="shared" ref="J299:J309" si="43">IF(ISERROR(I299/E299), "", I299/E299)</f>
        <v>3.5714285714285685E-2</v>
      </c>
    </row>
    <row r="300" spans="1:11" x14ac:dyDescent="0.25">
      <c r="A300" s="48" t="s">
        <v>49</v>
      </c>
      <c r="B300" s="49"/>
      <c r="C300" s="58"/>
      <c r="D300" s="51">
        <f>IF($E291&gt;0, $E291, $E290)</f>
        <v>0</v>
      </c>
      <c r="E300" s="52">
        <v>0</v>
      </c>
      <c r="F300" s="59"/>
      <c r="G300" s="54">
        <f>IF($E291&gt;0, $E291, $E290)</f>
        <v>0</v>
      </c>
      <c r="H300" s="55">
        <v>0</v>
      </c>
      <c r="I300" s="56"/>
      <c r="J300" s="57"/>
    </row>
    <row r="301" spans="1:11" x14ac:dyDescent="0.25">
      <c r="A301" s="48" t="s">
        <v>50</v>
      </c>
      <c r="B301" s="49"/>
      <c r="C301" s="58"/>
      <c r="D301" s="51">
        <f>IF($E291&gt;0, $E291, $E290)</f>
        <v>0</v>
      </c>
      <c r="E301" s="52"/>
      <c r="F301" s="59"/>
      <c r="G301" s="60">
        <f>IF($E291&gt;0, $E291, $E290)</f>
        <v>0</v>
      </c>
      <c r="H301" s="55"/>
      <c r="I301" s="56">
        <f>H301-E301</f>
        <v>0</v>
      </c>
      <c r="J301" s="57" t="str">
        <f>IF(ISERROR(I301/E301), "", I301/E301)</f>
        <v/>
      </c>
    </row>
    <row r="302" spans="1:11" x14ac:dyDescent="0.25">
      <c r="A302" s="48" t="s">
        <v>51</v>
      </c>
      <c r="B302" s="49"/>
      <c r="C302" s="50">
        <v>0</v>
      </c>
      <c r="D302" s="51">
        <v>1</v>
      </c>
      <c r="E302" s="52">
        <f t="shared" si="42"/>
        <v>0</v>
      </c>
      <c r="F302" s="53">
        <v>0</v>
      </c>
      <c r="G302" s="54">
        <f>D302</f>
        <v>1</v>
      </c>
      <c r="H302" s="55">
        <f t="shared" ref="H302:H309" si="44">G302*F302</f>
        <v>0</v>
      </c>
      <c r="I302" s="56">
        <f t="shared" si="41"/>
        <v>0</v>
      </c>
      <c r="J302" s="57" t="str">
        <f t="shared" si="43"/>
        <v/>
      </c>
    </row>
    <row r="303" spans="1:11" x14ac:dyDescent="0.25">
      <c r="A303" s="48" t="s">
        <v>52</v>
      </c>
      <c r="B303" s="49"/>
      <c r="C303" s="186">
        <v>6.9999999999999999E-4</v>
      </c>
      <c r="D303" s="231">
        <f>B290</f>
        <v>2000</v>
      </c>
      <c r="E303" s="52">
        <f t="shared" si="42"/>
        <v>1.4</v>
      </c>
      <c r="F303" s="59">
        <v>0</v>
      </c>
      <c r="G303" s="232">
        <f>B290</f>
        <v>2000</v>
      </c>
      <c r="H303" s="55">
        <f t="shared" si="44"/>
        <v>0</v>
      </c>
      <c r="I303" s="56">
        <f t="shared" si="41"/>
        <v>-1.4</v>
      </c>
      <c r="J303" s="57">
        <f t="shared" si="43"/>
        <v>-1</v>
      </c>
    </row>
    <row r="304" spans="1:11" x14ac:dyDescent="0.25">
      <c r="A304" s="61" t="s">
        <v>53</v>
      </c>
      <c r="B304" s="62"/>
      <c r="C304" s="63"/>
      <c r="D304" s="64"/>
      <c r="E304" s="65">
        <f>SUM(E298:E303)</f>
        <v>107.65</v>
      </c>
      <c r="F304" s="66"/>
      <c r="G304" s="67"/>
      <c r="H304" s="65">
        <f>SUM(H298:H303)</f>
        <v>110.03999999999999</v>
      </c>
      <c r="I304" s="68">
        <f t="shared" si="41"/>
        <v>2.3899999999999864</v>
      </c>
      <c r="J304" s="69">
        <f>IF((E304)=0,"",(I304/E304))</f>
        <v>2.2201579191825232E-2</v>
      </c>
    </row>
    <row r="305" spans="1:11" x14ac:dyDescent="0.25">
      <c r="A305" s="70" t="s">
        <v>54</v>
      </c>
      <c r="B305" s="49"/>
      <c r="C305" s="58">
        <v>9.3670000000000003E-2</v>
      </c>
      <c r="D305" s="71">
        <f>B290*(B292-1)</f>
        <v>165.79999999999995</v>
      </c>
      <c r="E305" s="52">
        <f>D305*C305</f>
        <v>15.530485999999996</v>
      </c>
      <c r="F305" s="59">
        <v>9.3670000000000003E-2</v>
      </c>
      <c r="G305" s="72">
        <f>IF(F305=0, 0, B290*B293-B290)</f>
        <v>165.79999999999973</v>
      </c>
      <c r="H305" s="55">
        <f>G305*F305</f>
        <v>15.530485999999975</v>
      </c>
      <c r="I305" s="56">
        <f>H305-E305</f>
        <v>-2.1316282072803006E-14</v>
      </c>
      <c r="J305" s="57">
        <f>IF(ISERROR(I305/E305), "", I305/E305)</f>
        <v>-1.3725444311789735E-15</v>
      </c>
    </row>
    <row r="306" spans="1:11" ht="25.5" x14ac:dyDescent="0.25">
      <c r="A306" s="70" t="s">
        <v>55</v>
      </c>
      <c r="B306" s="49"/>
      <c r="C306" s="186">
        <v>3.0999999999999999E-3</v>
      </c>
      <c r="D306" s="73">
        <f>B290</f>
        <v>2000</v>
      </c>
      <c r="E306" s="52">
        <f t="shared" si="42"/>
        <v>6.2</v>
      </c>
      <c r="F306" s="213">
        <v>3.4742936282703037E-3</v>
      </c>
      <c r="G306" s="74">
        <f>B290</f>
        <v>2000</v>
      </c>
      <c r="H306" s="55">
        <f t="shared" si="44"/>
        <v>6.9485872565406073</v>
      </c>
      <c r="I306" s="56">
        <f t="shared" si="41"/>
        <v>0.74858725654060709</v>
      </c>
      <c r="J306" s="57">
        <f t="shared" si="43"/>
        <v>0.12073988008719469</v>
      </c>
    </row>
    <row r="307" spans="1:11" x14ac:dyDescent="0.25">
      <c r="A307" s="70" t="s">
        <v>56</v>
      </c>
      <c r="B307" s="49"/>
      <c r="C307" s="186">
        <v>-1E-4</v>
      </c>
      <c r="D307" s="73">
        <f>B290</f>
        <v>2000</v>
      </c>
      <c r="E307" s="52">
        <f>D307*C307</f>
        <v>-0.2</v>
      </c>
      <c r="F307" s="213">
        <v>-2.0000000000000001E-4</v>
      </c>
      <c r="G307" s="74">
        <f>B290</f>
        <v>2000</v>
      </c>
      <c r="H307" s="55">
        <f>G307*F307</f>
        <v>-0.4</v>
      </c>
      <c r="I307" s="56">
        <f t="shared" si="41"/>
        <v>-0.2</v>
      </c>
      <c r="J307" s="57">
        <f t="shared" si="43"/>
        <v>1</v>
      </c>
    </row>
    <row r="308" spans="1:11" x14ac:dyDescent="0.25">
      <c r="A308" s="70" t="s">
        <v>57</v>
      </c>
      <c r="B308" s="49"/>
      <c r="C308" s="58">
        <v>0</v>
      </c>
      <c r="D308" s="73">
        <f>B290</f>
        <v>2000</v>
      </c>
      <c r="E308" s="52">
        <f>D308*C308</f>
        <v>0</v>
      </c>
      <c r="F308" s="59">
        <v>0</v>
      </c>
      <c r="G308" s="74">
        <f>B290</f>
        <v>2000</v>
      </c>
      <c r="H308" s="55">
        <f t="shared" si="44"/>
        <v>0</v>
      </c>
      <c r="I308" s="56">
        <f t="shared" si="41"/>
        <v>0</v>
      </c>
      <c r="J308" s="57" t="str">
        <f t="shared" si="43"/>
        <v/>
      </c>
    </row>
    <row r="309" spans="1:11" x14ac:dyDescent="0.25">
      <c r="A309" s="48" t="s">
        <v>58</v>
      </c>
      <c r="B309" s="49"/>
      <c r="C309" s="58">
        <v>0</v>
      </c>
      <c r="D309" s="73">
        <f>IF($E291&gt;0, $E291, $E290)</f>
        <v>0</v>
      </c>
      <c r="E309" s="52">
        <f t="shared" si="42"/>
        <v>0</v>
      </c>
      <c r="F309" s="59"/>
      <c r="G309" s="74">
        <f>IF($E291&gt;0, $E291, $E290)</f>
        <v>0</v>
      </c>
      <c r="H309" s="55">
        <f t="shared" si="44"/>
        <v>0</v>
      </c>
      <c r="I309" s="56">
        <f t="shared" si="41"/>
        <v>0</v>
      </c>
      <c r="J309" s="57" t="str">
        <f t="shared" si="43"/>
        <v/>
      </c>
    </row>
    <row r="310" spans="1:11" ht="25.5" x14ac:dyDescent="0.25">
      <c r="A310" s="70" t="s">
        <v>59</v>
      </c>
      <c r="B310" s="49"/>
      <c r="C310" s="185">
        <v>0.42</v>
      </c>
      <c r="D310" s="51">
        <v>1</v>
      </c>
      <c r="E310" s="52">
        <f>D310*C310</f>
        <v>0.42</v>
      </c>
      <c r="F310" s="211">
        <v>0.42</v>
      </c>
      <c r="G310" s="60">
        <v>1</v>
      </c>
      <c r="H310" s="55">
        <f>G310*F310</f>
        <v>0.42</v>
      </c>
      <c r="I310" s="56">
        <f t="shared" si="41"/>
        <v>0</v>
      </c>
      <c r="J310" s="57">
        <f>IF(ISERROR(I310/E310), "", I310/E310)</f>
        <v>0</v>
      </c>
    </row>
    <row r="311" spans="1:11" x14ac:dyDescent="0.25">
      <c r="A311" s="48" t="s">
        <v>60</v>
      </c>
      <c r="B311" s="49"/>
      <c r="C311" s="50">
        <v>0</v>
      </c>
      <c r="D311" s="51">
        <v>1</v>
      </c>
      <c r="E311" s="52">
        <f t="shared" si="42"/>
        <v>0</v>
      </c>
      <c r="F311" s="53">
        <v>0</v>
      </c>
      <c r="G311" s="60">
        <v>1</v>
      </c>
      <c r="H311" s="55">
        <f>G311*F311</f>
        <v>0</v>
      </c>
      <c r="I311" s="56">
        <f>H311-E311</f>
        <v>0</v>
      </c>
      <c r="J311" s="57" t="str">
        <f>IF(ISERROR(I311/E311), "", I311/E311)</f>
        <v/>
      </c>
    </row>
    <row r="312" spans="1:11" x14ac:dyDescent="0.25">
      <c r="A312" s="48" t="s">
        <v>61</v>
      </c>
      <c r="B312" s="49"/>
      <c r="C312" s="58">
        <v>0</v>
      </c>
      <c r="D312" s="73">
        <f>IF($E291&gt;0, $E291, $E290)</f>
        <v>0</v>
      </c>
      <c r="E312" s="52">
        <f>D312*C312</f>
        <v>0</v>
      </c>
      <c r="F312" s="59">
        <v>0</v>
      </c>
      <c r="G312" s="74">
        <f>IF($E291&gt;0, $E291, $E290)</f>
        <v>0</v>
      </c>
      <c r="H312" s="55">
        <f>G312*F312</f>
        <v>0</v>
      </c>
      <c r="I312" s="56">
        <f t="shared" si="41"/>
        <v>0</v>
      </c>
      <c r="J312" s="57" t="str">
        <f>IF(ISERROR(I312/E312), "", I312/E312)</f>
        <v/>
      </c>
    </row>
    <row r="313" spans="1:11" ht="25.5" x14ac:dyDescent="0.25">
      <c r="A313" s="77" t="s">
        <v>62</v>
      </c>
      <c r="B313" s="78"/>
      <c r="C313" s="79"/>
      <c r="D313" s="80"/>
      <c r="E313" s="81">
        <f>SUM(E304:E312)</f>
        <v>129.60048599999999</v>
      </c>
      <c r="F313" s="82"/>
      <c r="G313" s="83"/>
      <c r="H313" s="81">
        <f>SUM(H304:H312)</f>
        <v>132.53907325654055</v>
      </c>
      <c r="I313" s="68">
        <f t="shared" si="41"/>
        <v>2.9385872565405577</v>
      </c>
      <c r="J313" s="69">
        <f>IF((E313)=0,"",(I313/E313))</f>
        <v>2.2674199358639426E-2</v>
      </c>
    </row>
    <row r="314" spans="1:11" x14ac:dyDescent="0.25">
      <c r="A314" s="84" t="s">
        <v>63</v>
      </c>
      <c r="B314" s="49"/>
      <c r="C314" s="186">
        <v>1.0500000000000001E-2</v>
      </c>
      <c r="D314" s="71">
        <f>B290*B292</f>
        <v>2165.7999999999997</v>
      </c>
      <c r="E314" s="52">
        <f>D314*C314</f>
        <v>22.7409</v>
      </c>
      <c r="F314" s="214">
        <f>'Proposed (2024) Tariff'!D30</f>
        <v>1.0800000000000001E-2</v>
      </c>
      <c r="G314" s="72">
        <f>D314</f>
        <v>2165.7999999999997</v>
      </c>
      <c r="H314" s="55">
        <f>G314*F314</f>
        <v>23.390639999999998</v>
      </c>
      <c r="I314" s="56">
        <f t="shared" si="41"/>
        <v>0.64973999999999776</v>
      </c>
      <c r="J314" s="57">
        <f>IF(ISERROR(I314/E314), "", I314/E314)</f>
        <v>2.8571428571428473E-2</v>
      </c>
      <c r="K314" s="85" t="str">
        <f>IF(ISERROR(ABS(J314)), "", IF(ABS(J314)&gt;=4%, "In the manager's summary, discuss the reasoning for the change in RTSR rates", ""))</f>
        <v/>
      </c>
    </row>
    <row r="315" spans="1:11" ht="25.5" x14ac:dyDescent="0.25">
      <c r="A315" s="86" t="s">
        <v>64</v>
      </c>
      <c r="B315" s="49"/>
      <c r="C315" s="186">
        <v>7.3000000000000001E-3</v>
      </c>
      <c r="D315" s="71">
        <f>B290*B292</f>
        <v>2165.7999999999997</v>
      </c>
      <c r="E315" s="52">
        <f>D315*C315</f>
        <v>15.810339999999998</v>
      </c>
      <c r="F315" s="214">
        <f>'Proposed (2024) Tariff'!D31</f>
        <v>8.0999999999999996E-3</v>
      </c>
      <c r="G315" s="72">
        <f>D315</f>
        <v>2165.7999999999997</v>
      </c>
      <c r="H315" s="55">
        <f>G315*F315</f>
        <v>17.542979999999996</v>
      </c>
      <c r="I315" s="56">
        <f t="shared" si="41"/>
        <v>1.7326399999999982</v>
      </c>
      <c r="J315" s="57">
        <f>IF(ISERROR(I315/E315), "", I315/E315)</f>
        <v>0.10958904109589031</v>
      </c>
      <c r="K315" s="85" t="str">
        <f>IF(ISERROR(ABS(J315)), "", IF(ABS(J315)&gt;=4%, "In the manager's summary, discuss the reasoning for the change in RTSR rates", ""))</f>
        <v>In the manager's summary, discuss the reasoning for the change in RTSR rates</v>
      </c>
    </row>
    <row r="316" spans="1:11" ht="25.5" x14ac:dyDescent="0.25">
      <c r="A316" s="77" t="s">
        <v>65</v>
      </c>
      <c r="B316" s="62"/>
      <c r="C316" s="79"/>
      <c r="D316" s="80"/>
      <c r="E316" s="81">
        <f>SUM(E313:E315)</f>
        <v>168.151726</v>
      </c>
      <c r="F316" s="82"/>
      <c r="G316" s="67"/>
      <c r="H316" s="81">
        <f>SUM(H313:H315)</f>
        <v>173.47269325654054</v>
      </c>
      <c r="I316" s="68">
        <f t="shared" si="41"/>
        <v>5.3209672565405413</v>
      </c>
      <c r="J316" s="69">
        <f>IF((E316)=0,"",(I316/E316))</f>
        <v>3.1643845609652207E-2</v>
      </c>
    </row>
    <row r="317" spans="1:11" ht="25.5" x14ac:dyDescent="0.25">
      <c r="A317" s="87" t="s">
        <v>66</v>
      </c>
      <c r="B317" s="49"/>
      <c r="C317" s="186">
        <f>C93</f>
        <v>4.4999999999999997E-3</v>
      </c>
      <c r="D317" s="71">
        <f>B290*B292</f>
        <v>2165.7999999999997</v>
      </c>
      <c r="E317" s="88">
        <f t="shared" ref="E317:E323" si="45">D317*C317</f>
        <v>9.7460999999999984</v>
      </c>
      <c r="F317" s="213">
        <v>4.5000000000000005E-3</v>
      </c>
      <c r="G317" s="72">
        <f>B290*B293</f>
        <v>2165.7999999999997</v>
      </c>
      <c r="H317" s="55">
        <f t="shared" ref="H317:H323" si="46">G317*F317</f>
        <v>9.7461000000000002</v>
      </c>
      <c r="I317" s="56">
        <f t="shared" si="41"/>
        <v>0</v>
      </c>
      <c r="J317" s="57">
        <f t="shared" ref="J317:J325" si="47">IF(ISERROR(I317/E317), "", I317/E317)</f>
        <v>0</v>
      </c>
    </row>
    <row r="318" spans="1:11" ht="25.5" x14ac:dyDescent="0.25">
      <c r="A318" s="87" t="s">
        <v>67</v>
      </c>
      <c r="B318" s="49"/>
      <c r="C318" s="186">
        <f>C94</f>
        <v>6.9999999999999999E-4</v>
      </c>
      <c r="D318" s="71">
        <f>B290*B292</f>
        <v>2165.7999999999997</v>
      </c>
      <c r="E318" s="88">
        <f t="shared" si="45"/>
        <v>1.5160599999999997</v>
      </c>
      <c r="F318" s="213">
        <v>6.9999999999999999E-4</v>
      </c>
      <c r="G318" s="72">
        <f>B290*B293</f>
        <v>2165.7999999999997</v>
      </c>
      <c r="H318" s="55">
        <f t="shared" si="46"/>
        <v>1.5160599999999997</v>
      </c>
      <c r="I318" s="56">
        <f t="shared" si="41"/>
        <v>0</v>
      </c>
      <c r="J318" s="57">
        <f t="shared" si="47"/>
        <v>0</v>
      </c>
    </row>
    <row r="319" spans="1:11" x14ac:dyDescent="0.25">
      <c r="A319" s="89" t="s">
        <v>68</v>
      </c>
      <c r="B319" s="49"/>
      <c r="C319" s="186">
        <f>C95</f>
        <v>0.25</v>
      </c>
      <c r="D319" s="51">
        <v>1</v>
      </c>
      <c r="E319" s="88">
        <f t="shared" si="45"/>
        <v>0.25</v>
      </c>
      <c r="F319" s="211">
        <v>0.25</v>
      </c>
      <c r="G319" s="54">
        <v>1</v>
      </c>
      <c r="H319" s="55">
        <f t="shared" si="46"/>
        <v>0.25</v>
      </c>
      <c r="I319" s="56">
        <f t="shared" si="41"/>
        <v>0</v>
      </c>
      <c r="J319" s="57">
        <f t="shared" si="47"/>
        <v>0</v>
      </c>
    </row>
    <row r="320" spans="1:11" ht="25.5" x14ac:dyDescent="0.25">
      <c r="A320" s="87" t="s">
        <v>69</v>
      </c>
      <c r="B320" s="49"/>
      <c r="C320" s="58"/>
      <c r="D320" s="71"/>
      <c r="E320" s="88"/>
      <c r="F320" s="59"/>
      <c r="G320" s="72"/>
      <c r="H320" s="55"/>
      <c r="I320" s="56"/>
      <c r="J320" s="57"/>
    </row>
    <row r="321" spans="1:10" x14ac:dyDescent="0.25">
      <c r="A321" s="89" t="s">
        <v>70</v>
      </c>
      <c r="B321" s="49"/>
      <c r="C321" s="90">
        <v>7.3999999999999996E-2</v>
      </c>
      <c r="D321" s="91">
        <v>1260</v>
      </c>
      <c r="E321" s="88">
        <f t="shared" si="45"/>
        <v>93.24</v>
      </c>
      <c r="F321" s="92">
        <v>7.3999999999999996E-2</v>
      </c>
      <c r="G321" s="93">
        <v>1260</v>
      </c>
      <c r="H321" s="55">
        <f t="shared" si="46"/>
        <v>93.24</v>
      </c>
      <c r="I321" s="56">
        <f>H321-E321</f>
        <v>0</v>
      </c>
      <c r="J321" s="57">
        <f t="shared" si="47"/>
        <v>0</v>
      </c>
    </row>
    <row r="322" spans="1:10" x14ac:dyDescent="0.25">
      <c r="A322" s="89" t="s">
        <v>71</v>
      </c>
      <c r="B322" s="49"/>
      <c r="C322" s="90">
        <v>0.10199999999999999</v>
      </c>
      <c r="D322" s="91">
        <v>360</v>
      </c>
      <c r="E322" s="88">
        <f t="shared" si="45"/>
        <v>36.72</v>
      </c>
      <c r="F322" s="92">
        <v>0.10199999999999999</v>
      </c>
      <c r="G322" s="93">
        <v>360</v>
      </c>
      <c r="H322" s="55">
        <f t="shared" si="46"/>
        <v>36.72</v>
      </c>
      <c r="I322" s="56">
        <f>H322-E322</f>
        <v>0</v>
      </c>
      <c r="J322" s="57">
        <f t="shared" si="47"/>
        <v>0</v>
      </c>
    </row>
    <row r="323" spans="1:10" x14ac:dyDescent="0.25">
      <c r="A323" s="34" t="s">
        <v>72</v>
      </c>
      <c r="B323" s="49"/>
      <c r="C323" s="90">
        <v>0.151</v>
      </c>
      <c r="D323" s="91">
        <v>380</v>
      </c>
      <c r="E323" s="88">
        <f t="shared" si="45"/>
        <v>57.379999999999995</v>
      </c>
      <c r="F323" s="92">
        <v>0.151</v>
      </c>
      <c r="G323" s="93">
        <v>380</v>
      </c>
      <c r="H323" s="55">
        <f t="shared" si="46"/>
        <v>57.379999999999995</v>
      </c>
      <c r="I323" s="56">
        <f>H323-E323</f>
        <v>0</v>
      </c>
      <c r="J323" s="57">
        <f t="shared" si="47"/>
        <v>0</v>
      </c>
    </row>
    <row r="324" spans="1:10" x14ac:dyDescent="0.25">
      <c r="A324" s="89" t="s">
        <v>73</v>
      </c>
      <c r="B324" s="49"/>
      <c r="C324" s="94">
        <v>0.1076</v>
      </c>
      <c r="D324" s="91">
        <f>IF(AND(B290*12&gt;=150000),B290*B292,B290)</f>
        <v>2000</v>
      </c>
      <c r="E324" s="88">
        <f>D324*C324</f>
        <v>215.2</v>
      </c>
      <c r="F324" s="95">
        <f>C324</f>
        <v>0.1076</v>
      </c>
      <c r="G324" s="93">
        <f>IF(AND(B290*12&gt;=150000),B290*B293,B290)</f>
        <v>2000</v>
      </c>
      <c r="H324" s="55">
        <f>G324*F324</f>
        <v>215.2</v>
      </c>
      <c r="I324" s="56">
        <f>H324-E324</f>
        <v>0</v>
      </c>
      <c r="J324" s="57">
        <f t="shared" si="47"/>
        <v>0</v>
      </c>
    </row>
    <row r="325" spans="1:10" ht="15.75" thickBot="1" x14ac:dyDescent="0.3">
      <c r="A325" s="89" t="s">
        <v>74</v>
      </c>
      <c r="B325" s="49"/>
      <c r="C325" s="94">
        <v>0.1076</v>
      </c>
      <c r="D325" s="91">
        <f>IF(AND(B290*12&gt;=150000),B290*B292,B290)</f>
        <v>2000</v>
      </c>
      <c r="E325" s="88">
        <f>D325*C325</f>
        <v>215.2</v>
      </c>
      <c r="F325" s="95">
        <f>C325</f>
        <v>0.1076</v>
      </c>
      <c r="G325" s="93">
        <f>IF(AND(B290*12&gt;=150000),B290*B293,B290)</f>
        <v>2000</v>
      </c>
      <c r="H325" s="55">
        <f>G325*F325</f>
        <v>215.2</v>
      </c>
      <c r="I325" s="56">
        <f>H325-E325</f>
        <v>0</v>
      </c>
      <c r="J325" s="57">
        <f t="shared" si="47"/>
        <v>0</v>
      </c>
    </row>
    <row r="326" spans="1:10" ht="15.75" thickBot="1" x14ac:dyDescent="0.3">
      <c r="A326" s="96"/>
      <c r="B326" s="97"/>
      <c r="C326" s="98"/>
      <c r="D326" s="99"/>
      <c r="E326" s="100"/>
      <c r="F326" s="98"/>
      <c r="G326" s="101"/>
      <c r="H326" s="100"/>
      <c r="I326" s="102"/>
      <c r="J326" s="103"/>
    </row>
    <row r="327" spans="1:10" x14ac:dyDescent="0.25">
      <c r="A327" s="104" t="s">
        <v>75</v>
      </c>
      <c r="B327" s="89"/>
      <c r="C327" s="105"/>
      <c r="D327" s="106"/>
      <c r="E327" s="107">
        <f>SUM(E317:E323,E316)</f>
        <v>367.00388599999997</v>
      </c>
      <c r="F327" s="108"/>
      <c r="G327" s="108"/>
      <c r="H327" s="107">
        <f>SUM(H317:H323,H316)</f>
        <v>372.32485325654051</v>
      </c>
      <c r="I327" s="109">
        <f>H327-E327</f>
        <v>5.3209672565405413</v>
      </c>
      <c r="J327" s="110">
        <f>IF((E327)=0,"",(I327/E327))</f>
        <v>1.4498394865880362E-2</v>
      </c>
    </row>
    <row r="328" spans="1:10" x14ac:dyDescent="0.25">
      <c r="A328" s="111" t="s">
        <v>76</v>
      </c>
      <c r="B328" s="89"/>
      <c r="C328" s="105">
        <v>0.13</v>
      </c>
      <c r="D328" s="112"/>
      <c r="E328" s="113">
        <f>E327*C328</f>
        <v>47.710505179999998</v>
      </c>
      <c r="F328" s="114">
        <v>0.13</v>
      </c>
      <c r="G328" s="51"/>
      <c r="H328" s="113">
        <f>H327*F328</f>
        <v>48.402230923350267</v>
      </c>
      <c r="I328" s="56">
        <f>H328-E328</f>
        <v>0.69172574335026837</v>
      </c>
      <c r="J328" s="115">
        <f>IF((E328)=0,"",(I328/E328))</f>
        <v>1.449839486588032E-2</v>
      </c>
    </row>
    <row r="329" spans="1:10" x14ac:dyDescent="0.25">
      <c r="A329" s="111" t="s">
        <v>77</v>
      </c>
      <c r="B329"/>
      <c r="C329" s="116">
        <v>0.11700000000000001</v>
      </c>
      <c r="D329" s="112"/>
      <c r="E329" s="113">
        <f>IF(OR(ISNUMBER(SEARCH("[DGEN]", B288))=TRUE, ISNUMBER(SEARCH("STREET LIGHT", B288))=TRUE), 0, IF(AND(B290=0, B291=0),0, IF(AND(B291=0, B290*12&gt;250000), 0, IF(AND(B290=0, B291&gt;=50), 0, IF(B290*12&lt;=250000, C329*E327*-1, IF(B291&lt;50, C329*E327*-1, 0))))))</f>
        <v>-42.939454661999996</v>
      </c>
      <c r="F329" s="116">
        <v>0.11700000000000001</v>
      </c>
      <c r="G329" s="51"/>
      <c r="H329" s="113">
        <f>IF(OR(ISNUMBER(SEARCH("[DGEN]", B288))=TRUE, ISNUMBER(SEARCH("STREET LIGHT", B288))=TRUE), 0, IF(AND(B290=0, B291=0),0, IF(AND(B291=0, B290*12&gt;250000), 0, IF(AND(B290=0, B291&gt;=50), 0, IF(B290*12&lt;=250000, F329*H327*-1, IF(B291&lt;50, F329*H327*-1, 0))))))</f>
        <v>-43.562007831015244</v>
      </c>
      <c r="I329" s="56">
        <f>H329-E329</f>
        <v>-0.62255316901524793</v>
      </c>
      <c r="J329" s="115"/>
    </row>
    <row r="330" spans="1:10" ht="15.75" thickBot="1" x14ac:dyDescent="0.3">
      <c r="A330" s="290" t="s">
        <v>78</v>
      </c>
      <c r="B330" s="290"/>
      <c r="C330" s="117"/>
      <c r="D330" s="118"/>
      <c r="E330" s="119">
        <f>E327+E328+E329</f>
        <v>371.77493651799995</v>
      </c>
      <c r="F330" s="120"/>
      <c r="G330" s="120"/>
      <c r="H330" s="121">
        <f>H327+H328+H329</f>
        <v>377.16507634887552</v>
      </c>
      <c r="I330" s="122">
        <f>H330-E330</f>
        <v>5.3901398308755688</v>
      </c>
      <c r="J330" s="123">
        <f>IF((E330)=0,"",(I330/E330))</f>
        <v>1.4498394865880363E-2</v>
      </c>
    </row>
    <row r="331" spans="1:10" ht="15.75" thickBot="1" x14ac:dyDescent="0.3">
      <c r="A331" s="96"/>
      <c r="B331" s="97"/>
      <c r="C331" s="98"/>
      <c r="D331" s="99"/>
      <c r="E331" s="100"/>
      <c r="F331" s="98"/>
      <c r="G331" s="101"/>
      <c r="H331" s="100"/>
      <c r="I331" s="102"/>
      <c r="J331" s="103"/>
    </row>
    <row r="332" spans="1:10" hidden="1" x14ac:dyDescent="0.25">
      <c r="A332" s="104" t="s">
        <v>79</v>
      </c>
      <c r="B332" s="89"/>
      <c r="C332" s="105"/>
      <c r="D332" s="106"/>
      <c r="E332" s="107">
        <f>SUM(E324,E317:E320,E316)</f>
        <v>394.86388599999998</v>
      </c>
      <c r="F332" s="108"/>
      <c r="G332" s="108"/>
      <c r="H332" s="107">
        <f>SUM(H324,H317:H320,H316)</f>
        <v>400.18485325654058</v>
      </c>
      <c r="I332" s="109">
        <f>H332-E332</f>
        <v>5.3209672565405981</v>
      </c>
      <c r="J332" s="110">
        <f>IF((E332)=0,"",(I332/E332))</f>
        <v>1.3475446717709196E-2</v>
      </c>
    </row>
    <row r="333" spans="1:10" hidden="1" x14ac:dyDescent="0.25">
      <c r="A333" s="111" t="s">
        <v>76</v>
      </c>
      <c r="B333" s="89"/>
      <c r="C333" s="105">
        <v>0.13</v>
      </c>
      <c r="D333" s="106"/>
      <c r="E333" s="113">
        <f>E332*C333</f>
        <v>51.332305179999999</v>
      </c>
      <c r="F333" s="105">
        <v>0.13</v>
      </c>
      <c r="G333" s="114"/>
      <c r="H333" s="113">
        <f>H332*F333</f>
        <v>52.024030923350274</v>
      </c>
      <c r="I333" s="56">
        <f>H333-E333</f>
        <v>0.69172574335027548</v>
      </c>
      <c r="J333" s="115">
        <f>IF((E333)=0,"",(I333/E333))</f>
        <v>1.3475446717709151E-2</v>
      </c>
    </row>
    <row r="334" spans="1:10" hidden="1" x14ac:dyDescent="0.25">
      <c r="A334" s="111" t="s">
        <v>77</v>
      </c>
      <c r="B334"/>
      <c r="C334" s="116">
        <v>0.11700000000000001</v>
      </c>
      <c r="D334" s="106"/>
      <c r="E334" s="113">
        <f>IF(OR(ISNUMBER(SEARCH("[DGEN]", B288))=TRUE, ISNUMBER(SEARCH("STREET LIGHT", B288))=TRUE), 0, IF(AND(B290=0, B291=0),0, IF(AND(B291=0, B290*12&gt;250000), 0, IF(AND(B290=0, B291&gt;=50), 0, IF(B290*12&lt;=250000, C334*E332*-1, IF(B291&lt;50, C334*E332*-1, 0))))))</f>
        <v>-46.199074662000001</v>
      </c>
      <c r="F334" s="116">
        <v>0.11700000000000001</v>
      </c>
      <c r="G334" s="114"/>
      <c r="H334" s="113">
        <f>IF(OR(ISNUMBER(SEARCH("[DGEN]", B288))=TRUE, ISNUMBER(SEARCH("STREET LIGHT", B288))=TRUE), 0, IF(AND(B290=0, B291=0),0, IF(AND(B291=0, B290*12&gt;250000), 0, IF(AND(B290=0, B291&gt;=50), 0, IF(B290*12&lt;=250000, F334*H332*-1, IF(B291&lt;50, F334*H332*-1, 0))))))</f>
        <v>-46.821627831015249</v>
      </c>
      <c r="I334" s="56"/>
      <c r="J334" s="115"/>
    </row>
    <row r="335" spans="1:10" ht="15.75" hidden="1" thickBot="1" x14ac:dyDescent="0.3">
      <c r="A335" s="290" t="s">
        <v>79</v>
      </c>
      <c r="B335" s="290"/>
      <c r="C335" s="124"/>
      <c r="D335" s="125"/>
      <c r="E335" s="119">
        <f>SUM(E332,E333)</f>
        <v>446.19619117999997</v>
      </c>
      <c r="F335" s="126"/>
      <c r="G335" s="126"/>
      <c r="H335" s="119">
        <f>SUM(H332,H333)</f>
        <v>452.20888417989084</v>
      </c>
      <c r="I335" s="127">
        <f>H335-E335</f>
        <v>6.0126929998908736</v>
      </c>
      <c r="J335" s="128">
        <f>IF((E335)=0,"",(I335/E335))</f>
        <v>1.3475446717709191E-2</v>
      </c>
    </row>
    <row r="336" spans="1:10" ht="15.75" hidden="1" thickBot="1" x14ac:dyDescent="0.3">
      <c r="A336" s="96"/>
      <c r="B336" s="97"/>
      <c r="C336" s="129"/>
      <c r="D336" s="130"/>
      <c r="E336" s="131"/>
      <c r="F336" s="129"/>
      <c r="G336" s="99"/>
      <c r="H336" s="131"/>
      <c r="I336" s="132"/>
      <c r="J336" s="103"/>
    </row>
    <row r="337" spans="1:11" hidden="1" x14ac:dyDescent="0.25">
      <c r="A337" s="104" t="s">
        <v>80</v>
      </c>
      <c r="B337" s="89"/>
      <c r="C337" s="105"/>
      <c r="D337" s="106"/>
      <c r="E337" s="107">
        <f>SUM(E325,E317:E320,E316)</f>
        <v>394.86388599999998</v>
      </c>
      <c r="F337" s="108"/>
      <c r="G337" s="108"/>
      <c r="H337" s="107">
        <f>SUM(H325,H317:H320,H316)</f>
        <v>400.18485325654058</v>
      </c>
      <c r="I337" s="109">
        <f>H337-E337</f>
        <v>5.3209672565405981</v>
      </c>
      <c r="J337" s="110">
        <f>IF((E337)=0,"",(I337/E337))</f>
        <v>1.3475446717709196E-2</v>
      </c>
    </row>
    <row r="338" spans="1:11" hidden="1" x14ac:dyDescent="0.25">
      <c r="A338" s="111" t="s">
        <v>76</v>
      </c>
      <c r="B338" s="89"/>
      <c r="C338" s="105">
        <v>0.13</v>
      </c>
      <c r="D338" s="106"/>
      <c r="E338" s="113">
        <f>E337*C338</f>
        <v>51.332305179999999</v>
      </c>
      <c r="F338" s="105">
        <v>0.13</v>
      </c>
      <c r="G338" s="114"/>
      <c r="H338" s="113">
        <f>H337*F338</f>
        <v>52.024030923350274</v>
      </c>
      <c r="I338" s="56">
        <f>H338-E338</f>
        <v>0.69172574335027548</v>
      </c>
      <c r="J338" s="115">
        <f>IF((E338)=0,"",(I338/E338))</f>
        <v>1.3475446717709151E-2</v>
      </c>
    </row>
    <row r="339" spans="1:11" hidden="1" x14ac:dyDescent="0.25">
      <c r="A339" s="111" t="s">
        <v>77</v>
      </c>
      <c r="B339"/>
      <c r="C339" s="116">
        <v>0.11700000000000001</v>
      </c>
      <c r="D339" s="106"/>
      <c r="E339" s="113">
        <f>IF(OR(ISNUMBER(SEARCH("[DGEN]", B288))=TRUE, ISNUMBER(SEARCH("STREET LIGHT", B288))=TRUE), 0, IF(AND(B290=0, B291=0),0, IF(AND(B291=0, B290*12&gt;250000), 0, IF(AND(B290=0, B291&gt;=50), 0, IF(B290*12&lt;=250000, C339*E337*-1, IF(B291&lt;50, C339*E337*-1, 0))))))</f>
        <v>-46.199074662000001</v>
      </c>
      <c r="F339" s="116">
        <v>0.11700000000000001</v>
      </c>
      <c r="G339" s="114"/>
      <c r="H339" s="113">
        <f>IF(OR(ISNUMBER(SEARCH("[DGEN]", B288))=TRUE, ISNUMBER(SEARCH("STREET LIGHT", B288))=TRUE), 0, IF(AND(B290=0, B291=0),0, IF(AND(B291=0, B290*12&gt;250000), 0, IF(AND(B290=0, B291&gt;=50), 0, IF(B290*12&lt;=250000, F339*H337*-1, IF(B291&lt;50, F339*H337*-1, 0))))))</f>
        <v>-46.821627831015249</v>
      </c>
      <c r="I339" s="56"/>
      <c r="J339" s="115"/>
    </row>
    <row r="340" spans="1:11" ht="15.75" hidden="1" thickBot="1" x14ac:dyDescent="0.3">
      <c r="A340" s="290" t="s">
        <v>80</v>
      </c>
      <c r="B340" s="290"/>
      <c r="C340" s="124"/>
      <c r="D340" s="125"/>
      <c r="E340" s="119">
        <f>SUM(E337,E338)</f>
        <v>446.19619117999997</v>
      </c>
      <c r="F340" s="126"/>
      <c r="G340" s="126"/>
      <c r="H340" s="119">
        <f>SUM(H337,H338)</f>
        <v>452.20888417989084</v>
      </c>
      <c r="I340" s="127">
        <f>H340-E340</f>
        <v>6.0126929998908736</v>
      </c>
      <c r="J340" s="128">
        <f>IF((E340)=0,"",(I340/E340))</f>
        <v>1.3475446717709191E-2</v>
      </c>
    </row>
    <row r="341" spans="1:11" ht="15.75" hidden="1" thickBot="1" x14ac:dyDescent="0.3">
      <c r="A341" s="96"/>
      <c r="B341" s="97"/>
      <c r="C341" s="133"/>
      <c r="D341" s="130"/>
      <c r="E341" s="134"/>
      <c r="F341" s="133"/>
      <c r="G341" s="99"/>
      <c r="H341" s="134"/>
      <c r="I341" s="132"/>
      <c r="J341" s="135"/>
    </row>
    <row r="344" spans="1:11" x14ac:dyDescent="0.25">
      <c r="A344" s="33" t="s">
        <v>30</v>
      </c>
      <c r="B344" s="279" t="str">
        <f>A21</f>
        <v>SEASONAL CUSTOMERS SERVICE CLASSIFICATION</v>
      </c>
      <c r="C344" s="279"/>
      <c r="D344" s="279"/>
      <c r="E344" s="279"/>
      <c r="F344" s="279"/>
      <c r="G344" s="279"/>
      <c r="H344" s="34" t="str">
        <f>IF(K21="DEMAND - INTERVAL","RTSR - INTERVAL METERED","")</f>
        <v/>
      </c>
    </row>
    <row r="345" spans="1:11" x14ac:dyDescent="0.25">
      <c r="A345" s="33" t="s">
        <v>31</v>
      </c>
      <c r="B345" s="280" t="str">
        <f>E21</f>
        <v>RPP</v>
      </c>
      <c r="C345" s="280"/>
      <c r="D345" s="280"/>
      <c r="E345" s="35"/>
      <c r="F345" s="35"/>
    </row>
    <row r="346" spans="1:11" ht="15.75" x14ac:dyDescent="0.25">
      <c r="A346" s="33" t="s">
        <v>32</v>
      </c>
      <c r="B346" s="36">
        <f>H21</f>
        <v>15</v>
      </c>
      <c r="C346" s="37" t="s">
        <v>33</v>
      </c>
      <c r="G346" s="38"/>
      <c r="H346" s="38"/>
      <c r="I346" s="38"/>
      <c r="J346" s="38"/>
      <c r="K346" s="38"/>
    </row>
    <row r="347" spans="1:11" ht="15.75" x14ac:dyDescent="0.25">
      <c r="A347" s="33" t="s">
        <v>34</v>
      </c>
      <c r="B347" s="36">
        <f>I21</f>
        <v>0</v>
      </c>
      <c r="C347" s="39" t="s">
        <v>35</v>
      </c>
      <c r="D347" s="40"/>
      <c r="E347" s="41"/>
      <c r="F347" s="41"/>
      <c r="G347" s="41"/>
    </row>
    <row r="348" spans="1:11" x14ac:dyDescent="0.25">
      <c r="A348" s="33" t="s">
        <v>36</v>
      </c>
      <c r="B348" s="42">
        <f>F21</f>
        <v>1.0829</v>
      </c>
    </row>
    <row r="349" spans="1:11" x14ac:dyDescent="0.25">
      <c r="A349" s="33" t="s">
        <v>37</v>
      </c>
      <c r="B349" s="42">
        <f>G21</f>
        <v>1.0829</v>
      </c>
    </row>
    <row r="351" spans="1:11" x14ac:dyDescent="0.25">
      <c r="B351" s="37"/>
      <c r="C351" s="281" t="s">
        <v>38</v>
      </c>
      <c r="D351" s="282"/>
      <c r="E351" s="283"/>
      <c r="F351" s="281" t="s">
        <v>39</v>
      </c>
      <c r="G351" s="282"/>
      <c r="H351" s="283"/>
      <c r="I351" s="281" t="s">
        <v>40</v>
      </c>
      <c r="J351" s="283"/>
    </row>
    <row r="352" spans="1:11" x14ac:dyDescent="0.25">
      <c r="B352" s="284"/>
      <c r="C352" s="43" t="s">
        <v>41</v>
      </c>
      <c r="D352" s="43" t="s">
        <v>42</v>
      </c>
      <c r="E352" s="44" t="s">
        <v>43</v>
      </c>
      <c r="F352" s="43" t="s">
        <v>41</v>
      </c>
      <c r="G352" s="45" t="s">
        <v>42</v>
      </c>
      <c r="H352" s="44" t="s">
        <v>43</v>
      </c>
      <c r="I352" s="286" t="s">
        <v>44</v>
      </c>
      <c r="J352" s="288" t="s">
        <v>45</v>
      </c>
    </row>
    <row r="353" spans="1:10" x14ac:dyDescent="0.25">
      <c r="B353" s="285"/>
      <c r="C353" s="46" t="s">
        <v>46</v>
      </c>
      <c r="D353" s="46"/>
      <c r="E353" s="47" t="s">
        <v>46</v>
      </c>
      <c r="F353" s="46" t="s">
        <v>46</v>
      </c>
      <c r="G353" s="47"/>
      <c r="H353" s="47" t="s">
        <v>46</v>
      </c>
      <c r="I353" s="287"/>
      <c r="J353" s="289"/>
    </row>
    <row r="354" spans="1:10" x14ac:dyDescent="0.25">
      <c r="A354" s="48" t="s">
        <v>47</v>
      </c>
      <c r="B354" s="49"/>
      <c r="C354" s="189">
        <v>75.61</v>
      </c>
      <c r="D354" s="51">
        <v>1</v>
      </c>
      <c r="E354" s="52">
        <f>D354*C354</f>
        <v>75.61</v>
      </c>
      <c r="F354" s="219">
        <v>82.79</v>
      </c>
      <c r="G354" s="54">
        <f>D354</f>
        <v>1</v>
      </c>
      <c r="H354" s="55">
        <f>G354*F354</f>
        <v>82.79</v>
      </c>
      <c r="I354" s="56">
        <f t="shared" ref="I354:I375" si="48">H354-E354</f>
        <v>7.1800000000000068</v>
      </c>
      <c r="J354" s="57">
        <f>IF(ISERROR(I354/E354), "", I354/E354)</f>
        <v>9.4960983996825912E-2</v>
      </c>
    </row>
    <row r="355" spans="1:10" x14ac:dyDescent="0.25">
      <c r="A355" s="48" t="s">
        <v>48</v>
      </c>
      <c r="B355" s="49"/>
      <c r="C355" s="191">
        <v>6.0100000000000001E-2</v>
      </c>
      <c r="D355" s="231">
        <f>B346</f>
        <v>15</v>
      </c>
      <c r="E355" s="52">
        <f t="shared" ref="E355:E367" si="49">D355*C355</f>
        <v>0.90149999999999997</v>
      </c>
      <c r="F355" s="221">
        <v>3.8399999999999997E-2</v>
      </c>
      <c r="G355" s="232">
        <f>B346</f>
        <v>15</v>
      </c>
      <c r="H355" s="55">
        <f>G355*F355</f>
        <v>0.57599999999999996</v>
      </c>
      <c r="I355" s="56">
        <f t="shared" si="48"/>
        <v>-0.32550000000000001</v>
      </c>
      <c r="J355" s="57">
        <f t="shared" ref="J355:J365" si="50">IF(ISERROR(I355/E355), "", I355/E355)</f>
        <v>-0.36106489184692181</v>
      </c>
    </row>
    <row r="356" spans="1:10" x14ac:dyDescent="0.25">
      <c r="A356" s="48" t="s">
        <v>49</v>
      </c>
      <c r="B356" s="49"/>
      <c r="C356" s="58"/>
      <c r="D356" s="51">
        <f>IF($E347&gt;0, $E347, $E346)</f>
        <v>0</v>
      </c>
      <c r="E356" s="52">
        <v>0</v>
      </c>
      <c r="F356" s="59"/>
      <c r="G356" s="54">
        <f>IF($E347&gt;0, $E347, $E346)</f>
        <v>0</v>
      </c>
      <c r="H356" s="55">
        <v>0</v>
      </c>
      <c r="I356" s="56"/>
      <c r="J356" s="57"/>
    </row>
    <row r="357" spans="1:10" x14ac:dyDescent="0.25">
      <c r="A357" s="48" t="s">
        <v>50</v>
      </c>
      <c r="B357" s="49"/>
      <c r="C357" s="58"/>
      <c r="D357" s="51">
        <f>IF($E347&gt;0, $E347, $E346)</f>
        <v>0</v>
      </c>
      <c r="E357" s="52">
        <v>0</v>
      </c>
      <c r="F357" s="59"/>
      <c r="G357" s="60">
        <f>IF($E347&gt;0, $E347, $E346)</f>
        <v>0</v>
      </c>
      <c r="H357" s="55">
        <v>0</v>
      </c>
      <c r="I357" s="56">
        <f>H357-E357</f>
        <v>0</v>
      </c>
      <c r="J357" s="57" t="str">
        <f>IF(ISERROR(I357/E357), "", I357/E357)</f>
        <v/>
      </c>
    </row>
    <row r="358" spans="1:10" x14ac:dyDescent="0.25">
      <c r="A358" s="48" t="s">
        <v>51</v>
      </c>
      <c r="B358" s="49"/>
      <c r="C358" s="189">
        <v>5.28</v>
      </c>
      <c r="D358" s="51">
        <v>1</v>
      </c>
      <c r="E358" s="52">
        <f t="shared" si="49"/>
        <v>5.28</v>
      </c>
      <c r="F358" s="219">
        <v>5.28</v>
      </c>
      <c r="G358" s="54">
        <f>D358</f>
        <v>1</v>
      </c>
      <c r="H358" s="55">
        <f t="shared" ref="H358:H365" si="51">G358*F358</f>
        <v>5.28</v>
      </c>
      <c r="I358" s="56">
        <f t="shared" si="48"/>
        <v>0</v>
      </c>
      <c r="J358" s="57">
        <f t="shared" si="50"/>
        <v>0</v>
      </c>
    </row>
    <row r="359" spans="1:10" x14ac:dyDescent="0.25">
      <c r="A359" s="48" t="s">
        <v>52</v>
      </c>
      <c r="B359" s="49"/>
      <c r="C359" s="191">
        <v>3.3300000000000003E-2</v>
      </c>
      <c r="D359" s="231">
        <f>B346</f>
        <v>15</v>
      </c>
      <c r="E359" s="52">
        <f t="shared" si="49"/>
        <v>0.49950000000000006</v>
      </c>
      <c r="F359" s="59">
        <v>0</v>
      </c>
      <c r="G359" s="232">
        <f>B346</f>
        <v>15</v>
      </c>
      <c r="H359" s="55">
        <f t="shared" si="51"/>
        <v>0</v>
      </c>
      <c r="I359" s="56">
        <f t="shared" si="48"/>
        <v>-0.49950000000000006</v>
      </c>
      <c r="J359" s="57">
        <f t="shared" si="50"/>
        <v>-1</v>
      </c>
    </row>
    <row r="360" spans="1:10" x14ac:dyDescent="0.25">
      <c r="A360" s="61" t="s">
        <v>53</v>
      </c>
      <c r="B360" s="62"/>
      <c r="C360" s="63"/>
      <c r="D360" s="64"/>
      <c r="E360" s="65">
        <f>SUM(E354:E359)</f>
        <v>82.290999999999997</v>
      </c>
      <c r="F360" s="66"/>
      <c r="G360" s="67"/>
      <c r="H360" s="65">
        <f>SUM(H354:H359)</f>
        <v>88.646000000000001</v>
      </c>
      <c r="I360" s="68">
        <f t="shared" si="48"/>
        <v>6.355000000000004</v>
      </c>
      <c r="J360" s="69">
        <f>IF((E360)=0,"",(I360/E360))</f>
        <v>7.7225942083581495E-2</v>
      </c>
    </row>
    <row r="361" spans="1:10" x14ac:dyDescent="0.25">
      <c r="A361" s="70" t="s">
        <v>54</v>
      </c>
      <c r="B361" s="49"/>
      <c r="C361" s="58">
        <v>9.3670000000000003E-2</v>
      </c>
      <c r="D361" s="71">
        <f>B346*(B348-1)</f>
        <v>1.2434999999999996</v>
      </c>
      <c r="E361" s="52">
        <f>D361*C361</f>
        <v>0.11647864499999996</v>
      </c>
      <c r="F361" s="59">
        <v>9.3670000000000003E-2</v>
      </c>
      <c r="G361" s="72">
        <f>IF(F361=0, 0, B346*B349-B346)</f>
        <v>1.2435000000000009</v>
      </c>
      <c r="H361" s="55">
        <f>G361*F361</f>
        <v>0.11647864500000009</v>
      </c>
      <c r="I361" s="56">
        <f>H361-E361</f>
        <v>1.2490009027033011E-16</v>
      </c>
      <c r="J361" s="57">
        <f>IF(ISERROR(I361/E361), "", I361/E361)</f>
        <v>1.0723003368585731E-15</v>
      </c>
    </row>
    <row r="362" spans="1:10" ht="25.5" x14ac:dyDescent="0.25">
      <c r="A362" s="70" t="s">
        <v>55</v>
      </c>
      <c r="B362" s="49"/>
      <c r="C362" s="191">
        <v>2.8E-3</v>
      </c>
      <c r="D362" s="73">
        <f>B346</f>
        <v>15</v>
      </c>
      <c r="E362" s="52">
        <f t="shared" si="49"/>
        <v>4.2000000000000003E-2</v>
      </c>
      <c r="F362" s="221">
        <v>3.7309222871942014E-3</v>
      </c>
      <c r="G362" s="74">
        <f>B346</f>
        <v>15</v>
      </c>
      <c r="H362" s="55">
        <f t="shared" si="51"/>
        <v>5.5963834307913018E-2</v>
      </c>
      <c r="I362" s="56">
        <f t="shared" si="48"/>
        <v>1.3963834307913016E-2</v>
      </c>
      <c r="J362" s="57">
        <f t="shared" si="50"/>
        <v>0.33247224542650033</v>
      </c>
    </row>
    <row r="363" spans="1:10" x14ac:dyDescent="0.25">
      <c r="A363" s="70" t="s">
        <v>56</v>
      </c>
      <c r="B363" s="49"/>
      <c r="C363" s="191">
        <v>-1E-4</v>
      </c>
      <c r="D363" s="73">
        <f>B346</f>
        <v>15</v>
      </c>
      <c r="E363" s="52">
        <f>D363*C363</f>
        <v>-1.5E-3</v>
      </c>
      <c r="F363" s="221">
        <f>'Proposed (2024) Tariff'!D93</f>
        <v>-2.0000000000000001E-4</v>
      </c>
      <c r="G363" s="74">
        <f>B346</f>
        <v>15</v>
      </c>
      <c r="H363" s="55">
        <f>G363*F363</f>
        <v>-3.0000000000000001E-3</v>
      </c>
      <c r="I363" s="56">
        <f t="shared" si="48"/>
        <v>-1.5E-3</v>
      </c>
      <c r="J363" s="57">
        <f t="shared" si="50"/>
        <v>1</v>
      </c>
    </row>
    <row r="364" spans="1:10" x14ac:dyDescent="0.25">
      <c r="A364" s="70" t="s">
        <v>57</v>
      </c>
      <c r="B364" s="49"/>
      <c r="C364" s="58">
        <v>0</v>
      </c>
      <c r="D364" s="73">
        <f>B346</f>
        <v>15</v>
      </c>
      <c r="E364" s="52">
        <f>D364*C364</f>
        <v>0</v>
      </c>
      <c r="F364" s="59">
        <v>0</v>
      </c>
      <c r="G364" s="74">
        <f>B346</f>
        <v>15</v>
      </c>
      <c r="H364" s="55">
        <f t="shared" si="51"/>
        <v>0</v>
      </c>
      <c r="I364" s="56">
        <f t="shared" si="48"/>
        <v>0</v>
      </c>
      <c r="J364" s="57" t="str">
        <f t="shared" si="50"/>
        <v/>
      </c>
    </row>
    <row r="365" spans="1:10" x14ac:dyDescent="0.25">
      <c r="A365" s="48" t="s">
        <v>58</v>
      </c>
      <c r="B365" s="49"/>
      <c r="C365" s="58">
        <v>0</v>
      </c>
      <c r="D365" s="73">
        <f>IF($E347&gt;0, $E347, $E346)</f>
        <v>0</v>
      </c>
      <c r="E365" s="52">
        <f t="shared" si="49"/>
        <v>0</v>
      </c>
      <c r="F365" s="59"/>
      <c r="G365" s="74">
        <f>IF($E347&gt;0, $E347, $E346)</f>
        <v>0</v>
      </c>
      <c r="H365" s="55">
        <f t="shared" si="51"/>
        <v>0</v>
      </c>
      <c r="I365" s="56">
        <f t="shared" si="48"/>
        <v>0</v>
      </c>
      <c r="J365" s="57" t="str">
        <f t="shared" si="50"/>
        <v/>
      </c>
    </row>
    <row r="366" spans="1:10" ht="25.5" x14ac:dyDescent="0.25">
      <c r="A366" s="70" t="s">
        <v>59</v>
      </c>
      <c r="B366" s="49"/>
      <c r="C366" s="192">
        <f>'Current (2023) Tariff'!D96</f>
        <v>0.42</v>
      </c>
      <c r="D366" s="51">
        <v>1</v>
      </c>
      <c r="E366" s="52">
        <f>D366*C366</f>
        <v>0.42</v>
      </c>
      <c r="F366" s="220">
        <v>0.42</v>
      </c>
      <c r="G366" s="60">
        <v>1</v>
      </c>
      <c r="H366" s="55">
        <f>G366*F366</f>
        <v>0.42</v>
      </c>
      <c r="I366" s="56">
        <f t="shared" si="48"/>
        <v>0</v>
      </c>
      <c r="J366" s="57">
        <f>IF(ISERROR(I366/E366), "", I366/E366)</f>
        <v>0</v>
      </c>
    </row>
    <row r="367" spans="1:10" x14ac:dyDescent="0.25">
      <c r="A367" s="48" t="s">
        <v>60</v>
      </c>
      <c r="B367" s="49"/>
      <c r="C367" s="50">
        <v>0</v>
      </c>
      <c r="D367" s="51">
        <v>1</v>
      </c>
      <c r="E367" s="52">
        <f t="shared" si="49"/>
        <v>0</v>
      </c>
      <c r="F367" s="53">
        <v>0</v>
      </c>
      <c r="G367" s="60">
        <v>1</v>
      </c>
      <c r="H367" s="55">
        <f>G367*F367</f>
        <v>0</v>
      </c>
      <c r="I367" s="56">
        <f>H367-E367</f>
        <v>0</v>
      </c>
      <c r="J367" s="57" t="str">
        <f>IF(ISERROR(I367/E367), "", I367/E367)</f>
        <v/>
      </c>
    </row>
    <row r="368" spans="1:10" x14ac:dyDescent="0.25">
      <c r="A368" s="48" t="s">
        <v>61</v>
      </c>
      <c r="B368" s="49"/>
      <c r="C368" s="58">
        <v>0</v>
      </c>
      <c r="D368" s="73">
        <f>IF($E347&gt;0, $E347, $E346)</f>
        <v>0</v>
      </c>
      <c r="E368" s="52">
        <f>D368*C368</f>
        <v>0</v>
      </c>
      <c r="F368" s="59">
        <v>0</v>
      </c>
      <c r="G368" s="74">
        <f>IF($E347&gt;0, $E347, $E346)</f>
        <v>0</v>
      </c>
      <c r="H368" s="55">
        <f>G368*F368</f>
        <v>0</v>
      </c>
      <c r="I368" s="56">
        <f t="shared" si="48"/>
        <v>0</v>
      </c>
      <c r="J368" s="57" t="str">
        <f>IF(ISERROR(I368/E368), "", I368/E368)</f>
        <v/>
      </c>
    </row>
    <row r="369" spans="1:11" ht="25.5" x14ac:dyDescent="0.25">
      <c r="A369" s="77" t="s">
        <v>62</v>
      </c>
      <c r="B369" s="78"/>
      <c r="C369" s="79"/>
      <c r="D369" s="80"/>
      <c r="E369" s="81">
        <f>SUM(E360:E368)</f>
        <v>82.867978645000008</v>
      </c>
      <c r="F369" s="82"/>
      <c r="G369" s="83"/>
      <c r="H369" s="81">
        <f>SUM(H360:H368)</f>
        <v>89.23544247930792</v>
      </c>
      <c r="I369" s="68">
        <f t="shared" si="48"/>
        <v>6.3674638343079124</v>
      </c>
      <c r="J369" s="69">
        <f>IF((E369)=0,"",(I369/E369))</f>
        <v>7.6838652739264143E-2</v>
      </c>
    </row>
    <row r="370" spans="1:11" x14ac:dyDescent="0.25">
      <c r="A370" s="84" t="s">
        <v>63</v>
      </c>
      <c r="B370" s="49"/>
      <c r="C370" s="191">
        <v>1.0500000000000001E-2</v>
      </c>
      <c r="D370" s="71">
        <f>B346*B348</f>
        <v>16.243500000000001</v>
      </c>
      <c r="E370" s="52">
        <f>D370*C370</f>
        <v>0.17055675000000001</v>
      </c>
      <c r="F370" s="222">
        <f>'Proposed (2024) Tariff'!D95</f>
        <v>1.0800000000000001E-2</v>
      </c>
      <c r="G370" s="72">
        <f>D370</f>
        <v>16.243500000000001</v>
      </c>
      <c r="H370" s="55">
        <f>G370*F370</f>
        <v>0.17542980000000002</v>
      </c>
      <c r="I370" s="56">
        <f t="shared" si="48"/>
        <v>4.8730500000000176E-3</v>
      </c>
      <c r="J370" s="57">
        <f>IF(ISERROR(I370/E370), "", I370/E370)</f>
        <v>2.8571428571428675E-2</v>
      </c>
      <c r="K370" s="85" t="str">
        <f>IF(ISERROR(ABS(J370)), "", IF(ABS(J370)&gt;=4%, "In the manager's summary, discuss the reasoning for the change in RTSR rates", ""))</f>
        <v/>
      </c>
    </row>
    <row r="371" spans="1:11" ht="25.5" x14ac:dyDescent="0.25">
      <c r="A371" s="86" t="s">
        <v>64</v>
      </c>
      <c r="B371" s="49"/>
      <c r="C371" s="191">
        <v>7.3000000000000001E-3</v>
      </c>
      <c r="D371" s="71">
        <f>D370</f>
        <v>16.243500000000001</v>
      </c>
      <c r="E371" s="52">
        <f>D371*C371</f>
        <v>0.11857755</v>
      </c>
      <c r="F371" s="222">
        <f>'Proposed (2024) Tariff'!D96</f>
        <v>8.0999999999999996E-3</v>
      </c>
      <c r="G371" s="72">
        <f>D371</f>
        <v>16.243500000000001</v>
      </c>
      <c r="H371" s="55">
        <f>G371*F371</f>
        <v>0.13157235</v>
      </c>
      <c r="I371" s="56">
        <f t="shared" si="48"/>
        <v>1.2994800000000001E-2</v>
      </c>
      <c r="J371" s="57">
        <f>IF(ISERROR(I371/E371), "", I371/E371)</f>
        <v>0.10958904109589042</v>
      </c>
      <c r="K371" s="85" t="str">
        <f>IF(ISERROR(ABS(J371)), "", IF(ABS(J371)&gt;=4%, "In the manager's summary, discuss the reasoning for the change in RTSR rates", ""))</f>
        <v>In the manager's summary, discuss the reasoning for the change in RTSR rates</v>
      </c>
    </row>
    <row r="372" spans="1:11" ht="25.5" x14ac:dyDescent="0.25">
      <c r="A372" s="77" t="s">
        <v>65</v>
      </c>
      <c r="B372" s="62"/>
      <c r="C372" s="79"/>
      <c r="D372" s="80"/>
      <c r="E372" s="81">
        <f>SUM(E369:E371)</f>
        <v>83.157112945000009</v>
      </c>
      <c r="F372" s="82"/>
      <c r="G372" s="67"/>
      <c r="H372" s="81">
        <f>SUM(H369:H371)</f>
        <v>89.542444629307923</v>
      </c>
      <c r="I372" s="68">
        <f t="shared" si="48"/>
        <v>6.3853316843079142</v>
      </c>
      <c r="J372" s="69">
        <f>IF((E372)=0,"",(I372/E372))</f>
        <v>7.6786356069518225E-2</v>
      </c>
    </row>
    <row r="373" spans="1:11" ht="25.5" x14ac:dyDescent="0.25">
      <c r="A373" s="87" t="s">
        <v>66</v>
      </c>
      <c r="B373" s="49"/>
      <c r="C373" s="191">
        <f>C93</f>
        <v>4.4999999999999997E-3</v>
      </c>
      <c r="D373" s="71">
        <f>B346*B348</f>
        <v>16.243500000000001</v>
      </c>
      <c r="E373" s="88">
        <f t="shared" ref="E373:E379" si="52">D373*C373</f>
        <v>7.3095750000000001E-2</v>
      </c>
      <c r="F373" s="221">
        <v>4.5000000000000005E-3</v>
      </c>
      <c r="G373" s="72">
        <f>B346*B349</f>
        <v>16.243500000000001</v>
      </c>
      <c r="H373" s="55">
        <f t="shared" ref="H373:H379" si="53">G373*F373</f>
        <v>7.3095750000000015E-2</v>
      </c>
      <c r="I373" s="56">
        <f t="shared" si="48"/>
        <v>0</v>
      </c>
      <c r="J373" s="57">
        <f t="shared" ref="J373:J381" si="54">IF(ISERROR(I373/E373), "", I373/E373)</f>
        <v>0</v>
      </c>
    </row>
    <row r="374" spans="1:11" ht="25.5" x14ac:dyDescent="0.25">
      <c r="A374" s="87" t="s">
        <v>67</v>
      </c>
      <c r="B374" s="49"/>
      <c r="C374" s="191">
        <f>C94</f>
        <v>6.9999999999999999E-4</v>
      </c>
      <c r="D374" s="71">
        <f>B346*B348</f>
        <v>16.243500000000001</v>
      </c>
      <c r="E374" s="88">
        <f t="shared" si="52"/>
        <v>1.1370450000000001E-2</v>
      </c>
      <c r="F374" s="221">
        <v>6.9999999999999999E-4</v>
      </c>
      <c r="G374" s="72">
        <f>B346*B349</f>
        <v>16.243500000000001</v>
      </c>
      <c r="H374" s="55">
        <f t="shared" si="53"/>
        <v>1.1370450000000001E-2</v>
      </c>
      <c r="I374" s="56">
        <f t="shared" si="48"/>
        <v>0</v>
      </c>
      <c r="J374" s="57">
        <f t="shared" si="54"/>
        <v>0</v>
      </c>
    </row>
    <row r="375" spans="1:11" x14ac:dyDescent="0.25">
      <c r="A375" s="89" t="s">
        <v>68</v>
      </c>
      <c r="B375" s="49"/>
      <c r="C375" s="191">
        <f>C95</f>
        <v>0.25</v>
      </c>
      <c r="D375" s="51">
        <v>1</v>
      </c>
      <c r="E375" s="88">
        <f t="shared" si="52"/>
        <v>0.25</v>
      </c>
      <c r="F375" s="220">
        <v>0.25</v>
      </c>
      <c r="G375" s="54">
        <v>1</v>
      </c>
      <c r="H375" s="55">
        <f t="shared" si="53"/>
        <v>0.25</v>
      </c>
      <c r="I375" s="56">
        <f t="shared" si="48"/>
        <v>0</v>
      </c>
      <c r="J375" s="57">
        <f t="shared" si="54"/>
        <v>0</v>
      </c>
    </row>
    <row r="376" spans="1:11" ht="25.5" x14ac:dyDescent="0.25">
      <c r="A376" s="87" t="s">
        <v>69</v>
      </c>
      <c r="B376" s="49"/>
      <c r="C376" s="58"/>
      <c r="D376" s="71"/>
      <c r="E376" s="88"/>
      <c r="F376" s="59"/>
      <c r="G376" s="72"/>
      <c r="H376" s="55"/>
      <c r="I376" s="56"/>
      <c r="J376" s="57"/>
    </row>
    <row r="377" spans="1:11" x14ac:dyDescent="0.25">
      <c r="A377" s="89" t="s">
        <v>70</v>
      </c>
      <c r="B377" s="49"/>
      <c r="C377" s="90">
        <v>7.3999999999999996E-2</v>
      </c>
      <c r="D377" s="91">
        <v>9.4499999999999993</v>
      </c>
      <c r="E377" s="88">
        <f t="shared" si="52"/>
        <v>0.69929999999999992</v>
      </c>
      <c r="F377" s="92">
        <v>7.3999999999999996E-2</v>
      </c>
      <c r="G377" s="93">
        <v>9.4499999999999993</v>
      </c>
      <c r="H377" s="55">
        <f t="shared" si="53"/>
        <v>0.69929999999999992</v>
      </c>
      <c r="I377" s="56">
        <f>H377-E377</f>
        <v>0</v>
      </c>
      <c r="J377" s="57">
        <f t="shared" si="54"/>
        <v>0</v>
      </c>
    </row>
    <row r="378" spans="1:11" x14ac:dyDescent="0.25">
      <c r="A378" s="89" t="s">
        <v>71</v>
      </c>
      <c r="B378" s="49"/>
      <c r="C378" s="90">
        <v>0.10199999999999999</v>
      </c>
      <c r="D378" s="91">
        <v>2.6999999999999997</v>
      </c>
      <c r="E378" s="88">
        <f t="shared" si="52"/>
        <v>0.27539999999999998</v>
      </c>
      <c r="F378" s="92">
        <v>0.10199999999999999</v>
      </c>
      <c r="G378" s="93">
        <v>2.6999999999999997</v>
      </c>
      <c r="H378" s="55">
        <f t="shared" si="53"/>
        <v>0.27539999999999998</v>
      </c>
      <c r="I378" s="56">
        <f>H378-E378</f>
        <v>0</v>
      </c>
      <c r="J378" s="57">
        <f t="shared" si="54"/>
        <v>0</v>
      </c>
    </row>
    <row r="379" spans="1:11" x14ac:dyDescent="0.25">
      <c r="A379" s="34" t="s">
        <v>72</v>
      </c>
      <c r="B379" s="49"/>
      <c r="C379" s="90">
        <v>0.151</v>
      </c>
      <c r="D379" s="91">
        <v>2.85</v>
      </c>
      <c r="E379" s="88">
        <f t="shared" si="52"/>
        <v>0.43035000000000001</v>
      </c>
      <c r="F379" s="92">
        <v>0.151</v>
      </c>
      <c r="G379" s="93">
        <v>2.85</v>
      </c>
      <c r="H379" s="55">
        <f t="shared" si="53"/>
        <v>0.43035000000000001</v>
      </c>
      <c r="I379" s="56">
        <f>H379-E379</f>
        <v>0</v>
      </c>
      <c r="J379" s="57">
        <f t="shared" si="54"/>
        <v>0</v>
      </c>
    </row>
    <row r="380" spans="1:11" x14ac:dyDescent="0.25">
      <c r="A380" s="89" t="s">
        <v>73</v>
      </c>
      <c r="B380" s="49"/>
      <c r="C380" s="94">
        <v>0.1076</v>
      </c>
      <c r="D380" s="91">
        <f>IF(AND(B346*12&gt;=150000),B346*B348,B346)</f>
        <v>15</v>
      </c>
      <c r="E380" s="88">
        <f>D380*C380</f>
        <v>1.6140000000000001</v>
      </c>
      <c r="F380" s="95">
        <f>C380</f>
        <v>0.1076</v>
      </c>
      <c r="G380" s="93">
        <f>IF(AND(B346*12&gt;=150000),B346*B349,B346)</f>
        <v>15</v>
      </c>
      <c r="H380" s="55">
        <f>G380*F380</f>
        <v>1.6140000000000001</v>
      </c>
      <c r="I380" s="56">
        <f>H380-E380</f>
        <v>0</v>
      </c>
      <c r="J380" s="57">
        <f t="shared" si="54"/>
        <v>0</v>
      </c>
    </row>
    <row r="381" spans="1:11" ht="15.75" thickBot="1" x14ac:dyDescent="0.3">
      <c r="A381" s="89" t="s">
        <v>74</v>
      </c>
      <c r="B381" s="49"/>
      <c r="C381" s="94">
        <v>0.1076</v>
      </c>
      <c r="D381" s="91">
        <f>IF(AND(B346*12&gt;=150000),B346*B348,B346)</f>
        <v>15</v>
      </c>
      <c r="E381" s="88">
        <f>D381*C381</f>
        <v>1.6140000000000001</v>
      </c>
      <c r="F381" s="95">
        <f>C381</f>
        <v>0.1076</v>
      </c>
      <c r="G381" s="93">
        <f>IF(AND(B346*12&gt;=150000),B346*B349,B346)</f>
        <v>15</v>
      </c>
      <c r="H381" s="55">
        <f>G381*F381</f>
        <v>1.6140000000000001</v>
      </c>
      <c r="I381" s="56">
        <f>H381-E381</f>
        <v>0</v>
      </c>
      <c r="J381" s="57">
        <f t="shared" si="54"/>
        <v>0</v>
      </c>
    </row>
    <row r="382" spans="1:11" ht="15.75" thickBot="1" x14ac:dyDescent="0.3">
      <c r="A382" s="96"/>
      <c r="B382" s="97"/>
      <c r="C382" s="98"/>
      <c r="D382" s="99"/>
      <c r="E382" s="100"/>
      <c r="F382" s="98"/>
      <c r="G382" s="101"/>
      <c r="H382" s="100"/>
      <c r="I382" s="102"/>
      <c r="J382" s="103"/>
    </row>
    <row r="383" spans="1:11" x14ac:dyDescent="0.25">
      <c r="A383" s="104" t="s">
        <v>75</v>
      </c>
      <c r="B383" s="89"/>
      <c r="C383" s="105"/>
      <c r="D383" s="106"/>
      <c r="E383" s="107">
        <f>SUM(E373:E379,E372)</f>
        <v>84.896629145000006</v>
      </c>
      <c r="F383" s="108"/>
      <c r="G383" s="108"/>
      <c r="H383" s="107">
        <f>SUM(H373:H379,H372)</f>
        <v>91.28196082930792</v>
      </c>
      <c r="I383" s="109">
        <f>H383-E383</f>
        <v>6.3853316843079142</v>
      </c>
      <c r="J383" s="110">
        <f>IF((E383)=0,"",(I383/E383))</f>
        <v>7.5213017862016951E-2</v>
      </c>
    </row>
    <row r="384" spans="1:11" x14ac:dyDescent="0.25">
      <c r="A384" s="111" t="s">
        <v>76</v>
      </c>
      <c r="B384" s="89"/>
      <c r="C384" s="105">
        <v>0.13</v>
      </c>
      <c r="D384" s="112"/>
      <c r="E384" s="113">
        <f>E383*C384</f>
        <v>11.036561788850001</v>
      </c>
      <c r="F384" s="114">
        <v>0.13</v>
      </c>
      <c r="G384" s="51"/>
      <c r="H384" s="113">
        <f>H383*F384</f>
        <v>11.86665490781003</v>
      </c>
      <c r="I384" s="56">
        <f>H384-E384</f>
        <v>0.83009311896002913</v>
      </c>
      <c r="J384" s="115">
        <f>IF((E384)=0,"",(I384/E384))</f>
        <v>7.5213017862016979E-2</v>
      </c>
    </row>
    <row r="385" spans="1:10" x14ac:dyDescent="0.25">
      <c r="A385" s="111" t="s">
        <v>77</v>
      </c>
      <c r="B385"/>
      <c r="C385" s="116">
        <v>0.11700000000000001</v>
      </c>
      <c r="D385" s="112"/>
      <c r="E385" s="113">
        <f>IF(OR(ISNUMBER(SEARCH("[DGEN]", B344))=TRUE, ISNUMBER(SEARCH("STREET LIGHT", B344))=TRUE), 0, IF(AND(B346=0, B347=0),0, IF(AND(B347=0, B346*12&gt;250000), 0, IF(AND(B346=0, B347&gt;=50), 0, IF(B346*12&lt;=250000, C385*E383*-1, IF(B347&lt;50, C385*E383*-1, 0))))))</f>
        <v>-9.932905609965001</v>
      </c>
      <c r="F385" s="116">
        <v>0.11700000000000001</v>
      </c>
      <c r="G385" s="51"/>
      <c r="H385" s="113">
        <f>IF(OR(ISNUMBER(SEARCH("[DGEN]", B344))=TRUE, ISNUMBER(SEARCH("STREET LIGHT", B344))=TRUE), 0, IF(AND(B346=0, B347=0),0, IF(AND(B347=0, B346*12&gt;250000), 0, IF(AND(B346=0, B347&gt;=50), 0, IF(B346*12&lt;=250000, F385*H383*-1, IF(B347&lt;50, F385*H383*-1, 0))))))</f>
        <v>-10.679989417029027</v>
      </c>
      <c r="I385" s="56">
        <f>H385-E385</f>
        <v>-0.74708380706402622</v>
      </c>
      <c r="J385" s="115"/>
    </row>
    <row r="386" spans="1:10" ht="15.75" thickBot="1" x14ac:dyDescent="0.3">
      <c r="A386" s="290" t="s">
        <v>78</v>
      </c>
      <c r="B386" s="290"/>
      <c r="C386" s="117"/>
      <c r="D386" s="118"/>
      <c r="E386" s="119">
        <f>E383+E384+E385</f>
        <v>86.000285323884995</v>
      </c>
      <c r="F386" s="120"/>
      <c r="G386" s="120"/>
      <c r="H386" s="121">
        <f>H383+H384+H385</f>
        <v>92.46862632008893</v>
      </c>
      <c r="I386" s="122">
        <f>H386-E386</f>
        <v>6.4683409962039349</v>
      </c>
      <c r="J386" s="123">
        <f>IF((E386)=0,"",(I386/E386))</f>
        <v>7.5213017862017159E-2</v>
      </c>
    </row>
    <row r="387" spans="1:10" ht="15.75" thickBot="1" x14ac:dyDescent="0.3">
      <c r="A387" s="96"/>
      <c r="B387" s="97"/>
      <c r="C387" s="98"/>
      <c r="D387" s="99"/>
      <c r="E387" s="100"/>
      <c r="F387" s="98"/>
      <c r="G387" s="101"/>
      <c r="H387" s="100"/>
      <c r="I387" s="102"/>
      <c r="J387" s="103"/>
    </row>
    <row r="388" spans="1:10" hidden="1" x14ac:dyDescent="0.25">
      <c r="A388" s="104" t="s">
        <v>79</v>
      </c>
      <c r="B388" s="89"/>
      <c r="C388" s="105"/>
      <c r="D388" s="106"/>
      <c r="E388" s="107">
        <f>SUM(E380,E373:E376,E372)</f>
        <v>85.105579145000007</v>
      </c>
      <c r="F388" s="108"/>
      <c r="G388" s="108"/>
      <c r="H388" s="107">
        <f>SUM(H380,H373:H376,H372)</f>
        <v>91.490910829307921</v>
      </c>
      <c r="I388" s="109">
        <f>H388-E388</f>
        <v>6.3853316843079142</v>
      </c>
      <c r="J388" s="110">
        <f>IF((E388)=0,"",(I388/E388))</f>
        <v>7.5028355936909874E-2</v>
      </c>
    </row>
    <row r="389" spans="1:10" hidden="1" x14ac:dyDescent="0.25">
      <c r="A389" s="111" t="s">
        <v>76</v>
      </c>
      <c r="B389" s="89"/>
      <c r="C389" s="105">
        <v>0.13</v>
      </c>
      <c r="D389" s="106"/>
      <c r="E389" s="113">
        <f>E388*C389</f>
        <v>11.063725288850002</v>
      </c>
      <c r="F389" s="105">
        <v>0.13</v>
      </c>
      <c r="G389" s="114"/>
      <c r="H389" s="113">
        <f>H388*F389</f>
        <v>11.893818407810031</v>
      </c>
      <c r="I389" s="56">
        <f>H389-E389</f>
        <v>0.83009311896002913</v>
      </c>
      <c r="J389" s="115">
        <f>IF((E389)=0,"",(I389/E389))</f>
        <v>7.5028355936909888E-2</v>
      </c>
    </row>
    <row r="390" spans="1:10" hidden="1" x14ac:dyDescent="0.25">
      <c r="A390" s="111" t="s">
        <v>77</v>
      </c>
      <c r="B390"/>
      <c r="C390" s="116">
        <v>0.11700000000000001</v>
      </c>
      <c r="D390" s="106"/>
      <c r="E390" s="113">
        <f>IF(OR(ISNUMBER(SEARCH("[DGEN]", B344))=TRUE, ISNUMBER(SEARCH("STREET LIGHT", B344))=TRUE), 0, IF(AND(B346=0, B347=0),0, IF(AND(B347=0, B346*12&gt;250000), 0, IF(AND(B346=0, B347&gt;=50), 0, IF(B346*12&lt;=250000, C390*E388*-1, IF(B347&lt;50, C390*E388*-1, 0))))))</f>
        <v>-9.9573527599650014</v>
      </c>
      <c r="F390" s="116">
        <v>0.11700000000000001</v>
      </c>
      <c r="G390" s="114"/>
      <c r="H390" s="113">
        <f>IF(OR(ISNUMBER(SEARCH("[DGEN]", B344))=TRUE, ISNUMBER(SEARCH("STREET LIGHT", B344))=TRUE), 0, IF(AND(B346=0, B347=0),0, IF(AND(B347=0, B346*12&gt;250000), 0, IF(AND(B346=0, B347&gt;=50), 0, IF(B346*12&lt;=250000, F390*H388*-1, IF(B347&lt;50, F390*H388*-1, 0))))))</f>
        <v>-10.704436567029028</v>
      </c>
      <c r="I390" s="56"/>
      <c r="J390" s="115"/>
    </row>
    <row r="391" spans="1:10" ht="15.75" hidden="1" thickBot="1" x14ac:dyDescent="0.3">
      <c r="A391" s="290" t="s">
        <v>79</v>
      </c>
      <c r="B391" s="290"/>
      <c r="C391" s="124"/>
      <c r="D391" s="125"/>
      <c r="E391" s="119">
        <f>SUM(E388,E389)</f>
        <v>96.169304433850016</v>
      </c>
      <c r="F391" s="126"/>
      <c r="G391" s="126"/>
      <c r="H391" s="119">
        <f>SUM(H388,H389)</f>
        <v>103.38472923711795</v>
      </c>
      <c r="I391" s="127">
        <f>H391-E391</f>
        <v>7.2154248032679362</v>
      </c>
      <c r="J391" s="128">
        <f>IF((E391)=0,"",(I391/E391))</f>
        <v>7.5028355936909791E-2</v>
      </c>
    </row>
    <row r="392" spans="1:10" ht="15.75" hidden="1" thickBot="1" x14ac:dyDescent="0.3">
      <c r="A392" s="96"/>
      <c r="B392" s="97"/>
      <c r="C392" s="129"/>
      <c r="D392" s="130"/>
      <c r="E392" s="131"/>
      <c r="F392" s="129"/>
      <c r="G392" s="99"/>
      <c r="H392" s="131"/>
      <c r="I392" s="132"/>
      <c r="J392" s="103"/>
    </row>
    <row r="393" spans="1:10" hidden="1" x14ac:dyDescent="0.25">
      <c r="A393" s="104" t="s">
        <v>80</v>
      </c>
      <c r="B393" s="89"/>
      <c r="C393" s="105"/>
      <c r="D393" s="106"/>
      <c r="E393" s="107">
        <f>SUM(E381,E373:E376,E372)</f>
        <v>85.105579145000007</v>
      </c>
      <c r="F393" s="108"/>
      <c r="G393" s="108"/>
      <c r="H393" s="107">
        <f>SUM(H381,H373:H376,H372)</f>
        <v>91.490910829307921</v>
      </c>
      <c r="I393" s="109">
        <f>H393-E393</f>
        <v>6.3853316843079142</v>
      </c>
      <c r="J393" s="110">
        <f>IF((E393)=0,"",(I393/E393))</f>
        <v>7.5028355936909874E-2</v>
      </c>
    </row>
    <row r="394" spans="1:10" hidden="1" x14ac:dyDescent="0.25">
      <c r="A394" s="111" t="s">
        <v>76</v>
      </c>
      <c r="B394" s="89"/>
      <c r="C394" s="105">
        <v>0.13</v>
      </c>
      <c r="D394" s="106"/>
      <c r="E394" s="113">
        <f>E393*C394</f>
        <v>11.063725288850002</v>
      </c>
      <c r="F394" s="105">
        <v>0.13</v>
      </c>
      <c r="G394" s="114"/>
      <c r="H394" s="113">
        <f>H393*F394</f>
        <v>11.893818407810031</v>
      </c>
      <c r="I394" s="56">
        <f>H394-E394</f>
        <v>0.83009311896002913</v>
      </c>
      <c r="J394" s="115">
        <f>IF((E394)=0,"",(I394/E394))</f>
        <v>7.5028355936909888E-2</v>
      </c>
    </row>
    <row r="395" spans="1:10" hidden="1" x14ac:dyDescent="0.25">
      <c r="A395" s="111" t="s">
        <v>77</v>
      </c>
      <c r="B395"/>
      <c r="C395" s="116">
        <v>0.11700000000000001</v>
      </c>
      <c r="D395" s="106"/>
      <c r="E395" s="113">
        <f>IF(OR(ISNUMBER(SEARCH("[DGEN]", B344))=TRUE, ISNUMBER(SEARCH("STREET LIGHT", B344))=TRUE), 0, IF(AND(B346=0, B347=0),0, IF(AND(B347=0, B346*12&gt;250000), 0, IF(AND(B346=0, B347&gt;=50), 0, IF(B346*12&lt;=250000, C395*E393*-1, IF(B347&lt;50, C395*E393*-1, 0))))))</f>
        <v>-9.9573527599650014</v>
      </c>
      <c r="F395" s="116">
        <v>0.11700000000000001</v>
      </c>
      <c r="G395" s="114"/>
      <c r="H395" s="113">
        <f>IF(OR(ISNUMBER(SEARCH("[DGEN]", B344))=TRUE, ISNUMBER(SEARCH("STREET LIGHT", B344))=TRUE), 0, IF(AND(B346=0, B347=0),0, IF(AND(B347=0, B346*12&gt;250000), 0, IF(AND(B346=0, B347&gt;=50), 0, IF(B346*12&lt;=250000, F395*H393*-1, IF(B347&lt;50, F395*H393*-1, 0))))))</f>
        <v>-10.704436567029028</v>
      </c>
      <c r="I395" s="56"/>
      <c r="J395" s="115"/>
    </row>
    <row r="396" spans="1:10" ht="15.75" hidden="1" thickBot="1" x14ac:dyDescent="0.3">
      <c r="A396" s="290" t="s">
        <v>80</v>
      </c>
      <c r="B396" s="290"/>
      <c r="C396" s="124"/>
      <c r="D396" s="125"/>
      <c r="E396" s="119">
        <f>SUM(E393,E394)</f>
        <v>96.169304433850016</v>
      </c>
      <c r="F396" s="126"/>
      <c r="G396" s="126"/>
      <c r="H396" s="119">
        <f>SUM(H393,H394)</f>
        <v>103.38472923711795</v>
      </c>
      <c r="I396" s="127">
        <f>H396-E396</f>
        <v>7.2154248032679362</v>
      </c>
      <c r="J396" s="128">
        <f>IF((E396)=0,"",(I396/E396))</f>
        <v>7.5028355936909791E-2</v>
      </c>
    </row>
    <row r="397" spans="1:10" ht="15.75" hidden="1" thickBot="1" x14ac:dyDescent="0.3">
      <c r="A397" s="96"/>
      <c r="B397" s="97"/>
      <c r="C397" s="133"/>
      <c r="D397" s="130"/>
      <c r="E397" s="134"/>
      <c r="F397" s="133"/>
      <c r="G397" s="99"/>
      <c r="H397" s="134"/>
      <c r="I397" s="132"/>
      <c r="J397" s="135"/>
    </row>
  </sheetData>
  <mergeCells count="99">
    <mergeCell ref="I352:I353"/>
    <mergeCell ref="J352:J353"/>
    <mergeCell ref="A386:B386"/>
    <mergeCell ref="A391:B391"/>
    <mergeCell ref="A396:B396"/>
    <mergeCell ref="B352:B353"/>
    <mergeCell ref="I351:J351"/>
    <mergeCell ref="I295:J295"/>
    <mergeCell ref="B296:B297"/>
    <mergeCell ref="I296:I297"/>
    <mergeCell ref="J296:J297"/>
    <mergeCell ref="A330:B330"/>
    <mergeCell ref="A335:B335"/>
    <mergeCell ref="C295:E295"/>
    <mergeCell ref="F295:H295"/>
    <mergeCell ref="A340:B340"/>
    <mergeCell ref="B344:G344"/>
    <mergeCell ref="B345:D345"/>
    <mergeCell ref="C351:E351"/>
    <mergeCell ref="F351:H351"/>
    <mergeCell ref="A274:B274"/>
    <mergeCell ref="A279:B279"/>
    <mergeCell ref="A284:B284"/>
    <mergeCell ref="B288:G288"/>
    <mergeCell ref="B289:D289"/>
    <mergeCell ref="B240:B241"/>
    <mergeCell ref="I240:I241"/>
    <mergeCell ref="J240:J241"/>
    <mergeCell ref="B184:B185"/>
    <mergeCell ref="I184:I185"/>
    <mergeCell ref="J184:J185"/>
    <mergeCell ref="A218:B218"/>
    <mergeCell ref="A223:B223"/>
    <mergeCell ref="A228:B228"/>
    <mergeCell ref="B232:G232"/>
    <mergeCell ref="B233:D233"/>
    <mergeCell ref="C239:E239"/>
    <mergeCell ref="F239:H239"/>
    <mergeCell ref="I239:J239"/>
    <mergeCell ref="I183:J183"/>
    <mergeCell ref="I127:J127"/>
    <mergeCell ref="B128:B129"/>
    <mergeCell ref="I128:I129"/>
    <mergeCell ref="J128:J129"/>
    <mergeCell ref="A162:B162"/>
    <mergeCell ref="A167:B167"/>
    <mergeCell ref="C127:E127"/>
    <mergeCell ref="F127:H127"/>
    <mergeCell ref="A172:B172"/>
    <mergeCell ref="B176:G176"/>
    <mergeCell ref="B177:D177"/>
    <mergeCell ref="C183:E183"/>
    <mergeCell ref="F183:H183"/>
    <mergeCell ref="A106:B106"/>
    <mergeCell ref="A111:B111"/>
    <mergeCell ref="A116:B116"/>
    <mergeCell ref="B120:G120"/>
    <mergeCell ref="B121:D121"/>
    <mergeCell ref="B65:D65"/>
    <mergeCell ref="C71:E71"/>
    <mergeCell ref="F71:H71"/>
    <mergeCell ref="I71:J71"/>
    <mergeCell ref="B72:B73"/>
    <mergeCell ref="I72:I73"/>
    <mergeCell ref="J72:J73"/>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A46:C46"/>
    <mergeCell ref="A47:C47"/>
    <mergeCell ref="A10:J10"/>
    <mergeCell ref="A11:J11"/>
    <mergeCell ref="A43:C43"/>
    <mergeCell ref="A38:C40"/>
    <mergeCell ref="D38:D40"/>
    <mergeCell ref="E38:J38"/>
    <mergeCell ref="E39:F39"/>
    <mergeCell ref="G39:H39"/>
    <mergeCell ref="I39:J39"/>
    <mergeCell ref="A41:C41"/>
    <mergeCell ref="A42:C42"/>
    <mergeCell ref="K11:L11"/>
    <mergeCell ref="A12:K12"/>
    <mergeCell ref="A15:C15"/>
    <mergeCell ref="A44:C44"/>
    <mergeCell ref="A45:C45"/>
    <mergeCell ref="K38:L38"/>
    <mergeCell ref="K39:L39"/>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disablePrompts="1" count="4">
    <dataValidation type="list" allowBlank="1" showInputMessage="1" showErrorMessage="1" prompt="Select Charge Unit - monthly, per kWh, per kW" sqref="B107 B112 B117 B102 B163 B168 B173 B158 B219 B224 B229 B214 B275 B280 B285 B270 B331 B336 B341 B326 B387 B392 B397 B382"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0" fitToHeight="0" orientation="landscape" verticalDpi="1200" r:id="rId1"/>
  <rowBreaks count="6" manualBreakCount="6">
    <brk id="62" max="16383" man="1"/>
    <brk id="118" max="16383" man="1"/>
    <brk id="174" max="16383" man="1"/>
    <brk id="230" max="16383" man="1"/>
    <brk id="286" max="16383" man="1"/>
    <brk id="342"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02F6-BA98-4129-96E6-0939D09E2D4E}">
  <dimension ref="A1:CB225"/>
  <sheetViews>
    <sheetView view="pageBreakPreview" zoomScale="60" zoomScaleNormal="100" workbookViewId="0">
      <selection activeCell="CK131" sqref="CK131"/>
    </sheetView>
  </sheetViews>
  <sheetFormatPr defaultRowHeight="15" x14ac:dyDescent="0.25"/>
  <cols>
    <col min="1" max="1" width="54" style="253" customWidth="1"/>
    <col min="2" max="2" width="16.42578125" style="253" customWidth="1"/>
    <col min="3" max="3" width="10.28515625" style="253" customWidth="1"/>
    <col min="4" max="4" width="9.28515625" style="253" customWidth="1"/>
    <col min="5" max="5" width="9.28515625" style="253" hidden="1" customWidth="1"/>
    <col min="6" max="6" width="10.28515625" style="253" hidden="1" customWidth="1"/>
    <col min="7" max="7" width="20.7109375" style="254" hidden="1" customWidth="1"/>
    <col min="8" max="8" width="14" style="254" hidden="1" customWidth="1"/>
    <col min="9" max="9" width="10" style="254" hidden="1" customWidth="1"/>
    <col min="10" max="10" width="2.5703125" style="254" hidden="1" customWidth="1"/>
    <col min="11" max="11" width="4" style="254" hidden="1" customWidth="1"/>
    <col min="12" max="12" width="68.42578125" style="254" hidden="1" customWidth="1"/>
    <col min="13" max="14" width="9.28515625" style="254" hidden="1" customWidth="1"/>
    <col min="15" max="15" width="10.7109375" style="254" hidden="1" customWidth="1"/>
    <col min="16" max="16" width="14.7109375" style="254" hidden="1" customWidth="1"/>
    <col min="17" max="24" width="9.28515625" style="254" hidden="1" customWidth="1"/>
    <col min="25" max="25" width="69.7109375" style="254" hidden="1" customWidth="1"/>
    <col min="26" max="26" width="87.42578125" style="254" hidden="1" customWidth="1"/>
    <col min="27" max="51" width="9.28515625" style="254" hidden="1" customWidth="1"/>
    <col min="52" max="52" width="58.28515625" style="253" hidden="1" customWidth="1"/>
    <col min="53" max="53" width="75.42578125" style="253" hidden="1" customWidth="1"/>
    <col min="54" max="54" width="87.5703125" style="253" hidden="1" customWidth="1"/>
    <col min="55" max="79" width="9.28515625" style="253" hidden="1" customWidth="1"/>
    <col min="80" max="80" width="9.28515625" style="253" customWidth="1"/>
  </cols>
  <sheetData>
    <row r="1" spans="1:80" ht="23.25" x14ac:dyDescent="0.25">
      <c r="A1" s="310" t="s">
        <v>83</v>
      </c>
      <c r="B1" s="310"/>
      <c r="C1" s="310"/>
      <c r="D1" s="310"/>
      <c r="E1" t="s">
        <v>204</v>
      </c>
      <c r="F1" t="s">
        <v>205</v>
      </c>
      <c r="G1" s="237" t="s">
        <v>83</v>
      </c>
      <c r="H1" s="237"/>
      <c r="I1" s="237">
        <v>5</v>
      </c>
      <c r="J1" s="237"/>
      <c r="K1" s="237"/>
      <c r="L1" s="237"/>
      <c r="M1" s="237"/>
      <c r="N1" s="237"/>
      <c r="O1" s="237"/>
      <c r="P1" s="237"/>
      <c r="Q1" s="237"/>
      <c r="R1" s="237"/>
      <c r="S1" s="237"/>
      <c r="T1" s="237"/>
      <c r="U1" s="237"/>
      <c r="V1" s="237"/>
      <c r="W1" s="237"/>
      <c r="X1" s="237"/>
      <c r="Y1" s="237"/>
      <c r="Z1" s="238" t="s">
        <v>83</v>
      </c>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c r="BA1"/>
      <c r="BB1"/>
      <c r="BC1"/>
      <c r="BD1"/>
      <c r="BE1"/>
      <c r="BF1"/>
      <c r="BG1"/>
      <c r="BH1"/>
      <c r="BI1"/>
      <c r="BJ1"/>
      <c r="BK1"/>
      <c r="BL1"/>
      <c r="BM1"/>
      <c r="BN1"/>
      <c r="BO1"/>
      <c r="BP1"/>
      <c r="BQ1"/>
      <c r="BR1"/>
      <c r="BS1"/>
      <c r="BT1"/>
      <c r="BU1"/>
      <c r="BV1"/>
      <c r="BW1"/>
      <c r="BX1"/>
      <c r="BY1"/>
      <c r="BZ1"/>
      <c r="CA1"/>
      <c r="CB1"/>
    </row>
    <row r="2" spans="1:80" ht="18" x14ac:dyDescent="0.25">
      <c r="A2" s="311" t="s">
        <v>84</v>
      </c>
      <c r="B2" s="311"/>
      <c r="C2" s="311"/>
      <c r="D2" s="311"/>
      <c r="E2"/>
      <c r="F2"/>
      <c r="G2" s="237"/>
      <c r="H2" s="237"/>
      <c r="I2" s="237"/>
      <c r="J2" s="237"/>
      <c r="K2" s="237"/>
      <c r="L2" s="237"/>
      <c r="M2" s="237"/>
      <c r="N2" s="237"/>
      <c r="O2" s="237"/>
      <c r="P2" s="237"/>
      <c r="Q2" s="237"/>
      <c r="R2" s="237"/>
      <c r="S2" s="237"/>
      <c r="T2" s="237"/>
      <c r="U2" s="237"/>
      <c r="V2" s="237"/>
      <c r="W2" s="237"/>
      <c r="X2" s="237"/>
      <c r="Y2" s="237"/>
      <c r="Z2" s="238" t="s">
        <v>84</v>
      </c>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c r="BA2"/>
      <c r="BB2"/>
      <c r="BC2"/>
      <c r="BD2"/>
      <c r="BE2"/>
      <c r="BF2"/>
      <c r="BG2"/>
      <c r="BH2"/>
      <c r="BI2"/>
      <c r="BJ2"/>
      <c r="BK2"/>
      <c r="BL2"/>
      <c r="BM2"/>
      <c r="BN2"/>
      <c r="BO2"/>
      <c r="BP2"/>
      <c r="BQ2"/>
      <c r="BR2"/>
      <c r="BS2"/>
      <c r="BT2"/>
      <c r="BU2"/>
      <c r="BV2"/>
      <c r="BW2"/>
      <c r="BX2"/>
      <c r="BY2"/>
      <c r="BZ2"/>
      <c r="CA2"/>
      <c r="CB2"/>
    </row>
    <row r="3" spans="1:80" ht="15.75" x14ac:dyDescent="0.25">
      <c r="A3" s="312" t="s">
        <v>206</v>
      </c>
      <c r="B3" s="312"/>
      <c r="C3" s="312"/>
      <c r="D3" s="312"/>
      <c r="E3"/>
      <c r="F3"/>
      <c r="G3" s="237"/>
      <c r="H3" s="237"/>
      <c r="I3" s="237"/>
      <c r="J3" s="237"/>
      <c r="K3" s="237"/>
      <c r="L3" s="237"/>
      <c r="M3" s="237"/>
      <c r="N3" s="237"/>
      <c r="O3" s="237">
        <v>44927</v>
      </c>
      <c r="P3" s="237"/>
      <c r="Q3" s="237"/>
      <c r="R3" s="237"/>
      <c r="S3" s="237"/>
      <c r="T3" s="237"/>
      <c r="U3" s="237"/>
      <c r="V3" s="237"/>
      <c r="W3" s="237"/>
      <c r="X3" s="237"/>
      <c r="Y3" s="237"/>
      <c r="Z3" s="238" t="s">
        <v>85</v>
      </c>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c r="BA3"/>
      <c r="BB3"/>
      <c r="BC3"/>
      <c r="BD3"/>
      <c r="BE3"/>
      <c r="BF3"/>
      <c r="BG3"/>
      <c r="BH3"/>
      <c r="BI3"/>
      <c r="BJ3"/>
      <c r="BK3"/>
      <c r="BL3"/>
      <c r="BM3"/>
      <c r="BN3"/>
      <c r="BO3"/>
      <c r="BP3"/>
      <c r="BQ3"/>
      <c r="BR3"/>
      <c r="BS3"/>
      <c r="BT3"/>
      <c r="BU3"/>
      <c r="BV3"/>
      <c r="BW3"/>
      <c r="BX3"/>
      <c r="BY3"/>
      <c r="BZ3"/>
      <c r="CA3"/>
      <c r="CB3"/>
    </row>
    <row r="4" spans="1:80" x14ac:dyDescent="0.25">
      <c r="A4" s="313" t="s">
        <v>86</v>
      </c>
      <c r="B4" s="313"/>
      <c r="C4" s="313"/>
      <c r="D4" s="313"/>
      <c r="E4"/>
      <c r="F4"/>
      <c r="G4" s="237"/>
      <c r="H4" s="237"/>
      <c r="I4" s="237"/>
      <c r="J4" s="237"/>
      <c r="K4" s="237"/>
      <c r="L4" s="237"/>
      <c r="M4" s="237"/>
      <c r="N4" s="237"/>
      <c r="O4" s="237"/>
      <c r="P4" s="237"/>
      <c r="Q4" s="237"/>
      <c r="R4" s="237"/>
      <c r="S4" s="237"/>
      <c r="T4" s="237"/>
      <c r="U4" s="237"/>
      <c r="V4" s="237"/>
      <c r="W4" s="237"/>
      <c r="X4" s="237"/>
      <c r="Y4" s="237"/>
      <c r="Z4" s="238" t="s">
        <v>86</v>
      </c>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c r="BA4"/>
      <c r="BB4"/>
      <c r="BC4"/>
      <c r="BD4"/>
      <c r="BE4"/>
      <c r="BF4"/>
      <c r="BG4"/>
      <c r="BH4"/>
      <c r="BI4"/>
      <c r="BJ4"/>
      <c r="BK4"/>
      <c r="BL4"/>
      <c r="BM4"/>
      <c r="BN4"/>
      <c r="BO4"/>
      <c r="BP4"/>
      <c r="BQ4"/>
      <c r="BR4"/>
      <c r="BS4"/>
      <c r="BT4"/>
      <c r="BU4"/>
      <c r="BV4"/>
      <c r="BW4"/>
      <c r="BX4"/>
      <c r="BY4"/>
      <c r="BZ4"/>
      <c r="CA4"/>
      <c r="CB4"/>
    </row>
    <row r="5" spans="1:80" x14ac:dyDescent="0.25">
      <c r="A5" s="313" t="s">
        <v>87</v>
      </c>
      <c r="B5" s="313"/>
      <c r="C5" s="313"/>
      <c r="D5" s="313"/>
      <c r="E5"/>
      <c r="F5"/>
      <c r="G5" s="237"/>
      <c r="H5" s="237"/>
      <c r="I5" s="237"/>
      <c r="J5" s="237"/>
      <c r="K5" s="237"/>
      <c r="L5" s="237"/>
      <c r="M5" s="237"/>
      <c r="N5" s="237"/>
      <c r="O5" s="237"/>
      <c r="P5" s="237"/>
      <c r="Q5" s="237"/>
      <c r="R5" s="237"/>
      <c r="S5" s="237"/>
      <c r="T5" s="237"/>
      <c r="U5" s="237"/>
      <c r="V5" s="237"/>
      <c r="W5" s="237"/>
      <c r="X5" s="237"/>
      <c r="Y5" s="237"/>
      <c r="Z5" s="238" t="s">
        <v>87</v>
      </c>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c r="BA5"/>
      <c r="BB5"/>
      <c r="BC5"/>
      <c r="BD5"/>
      <c r="BE5"/>
      <c r="BF5"/>
      <c r="BG5"/>
      <c r="BH5"/>
      <c r="BI5"/>
      <c r="BJ5"/>
      <c r="BK5"/>
      <c r="BL5"/>
      <c r="BM5"/>
      <c r="BN5"/>
      <c r="BO5"/>
      <c r="BP5"/>
      <c r="BQ5"/>
      <c r="BR5"/>
      <c r="BS5"/>
      <c r="BT5"/>
      <c r="BU5"/>
      <c r="BV5"/>
      <c r="BW5"/>
      <c r="BX5"/>
      <c r="BY5"/>
      <c r="BZ5"/>
      <c r="CA5"/>
      <c r="CB5"/>
    </row>
    <row r="6" spans="1:80" x14ac:dyDescent="0.25">
      <c r="A6" s="314" t="s">
        <v>207</v>
      </c>
      <c r="B6" s="314"/>
      <c r="C6" s="314"/>
      <c r="D6" s="314"/>
      <c r="E6"/>
      <c r="F6"/>
      <c r="G6" s="237" t="s">
        <v>88</v>
      </c>
      <c r="H6" s="237"/>
      <c r="I6" s="237"/>
      <c r="J6" s="237"/>
      <c r="K6" s="237"/>
      <c r="L6" s="237"/>
      <c r="M6" s="237"/>
      <c r="N6" s="237"/>
      <c r="O6" s="237"/>
      <c r="P6" s="237"/>
      <c r="Q6" s="237"/>
      <c r="R6" s="237"/>
      <c r="S6" s="237"/>
      <c r="T6" s="237"/>
      <c r="U6" s="237"/>
      <c r="V6" s="237"/>
      <c r="W6" s="237"/>
      <c r="X6" s="237"/>
      <c r="Y6" s="237"/>
      <c r="Z6" s="238" t="s">
        <v>88</v>
      </c>
      <c r="AA6" s="237"/>
      <c r="AB6" s="237"/>
      <c r="AC6" s="237"/>
      <c r="AD6" s="237"/>
      <c r="AE6" s="237"/>
      <c r="AF6" s="237"/>
      <c r="AG6" s="237"/>
      <c r="AH6" s="237"/>
      <c r="AI6" s="237"/>
      <c r="AJ6" s="237"/>
      <c r="AK6" s="237"/>
      <c r="AL6" s="237"/>
      <c r="AM6" s="237"/>
      <c r="AN6" s="237"/>
      <c r="AO6" s="237"/>
      <c r="AP6" s="237"/>
      <c r="AQ6" s="237"/>
      <c r="AR6" s="237" t="s">
        <v>204</v>
      </c>
      <c r="AS6" s="237"/>
      <c r="AT6" s="237"/>
      <c r="AU6" s="237"/>
      <c r="AV6" s="237"/>
      <c r="AW6" s="237"/>
      <c r="AX6" s="237"/>
      <c r="AY6" s="237"/>
      <c r="AZ6"/>
      <c r="BA6"/>
      <c r="BB6"/>
      <c r="BC6"/>
      <c r="BD6"/>
      <c r="BE6"/>
      <c r="BF6"/>
      <c r="BG6"/>
      <c r="BH6"/>
      <c r="BI6"/>
      <c r="BJ6"/>
      <c r="BK6"/>
      <c r="BL6"/>
      <c r="BM6"/>
      <c r="BN6"/>
      <c r="BO6"/>
      <c r="BP6"/>
      <c r="BQ6"/>
      <c r="BR6"/>
      <c r="BS6"/>
      <c r="BT6"/>
      <c r="BU6"/>
      <c r="BV6"/>
      <c r="BW6"/>
      <c r="BX6"/>
      <c r="BY6"/>
      <c r="BZ6"/>
      <c r="CA6"/>
      <c r="CB6"/>
    </row>
    <row r="7" spans="1:80" ht="18" x14ac:dyDescent="0.25">
      <c r="A7" s="305" t="s">
        <v>12</v>
      </c>
      <c r="B7" s="309"/>
      <c r="C7" s="309"/>
      <c r="D7" s="309"/>
      <c r="E7"/>
      <c r="F7"/>
      <c r="G7" s="237" t="s">
        <v>208</v>
      </c>
      <c r="H7" s="237"/>
      <c r="I7" s="237"/>
      <c r="J7" s="237"/>
      <c r="K7" s="237"/>
      <c r="L7" s="237"/>
      <c r="M7" s="237"/>
      <c r="N7" s="237"/>
      <c r="O7" s="237"/>
      <c r="P7" s="237"/>
      <c r="Q7" s="237"/>
      <c r="R7" s="237"/>
      <c r="S7" s="237"/>
      <c r="T7" s="237"/>
      <c r="U7" s="237"/>
      <c r="V7" s="237"/>
      <c r="W7" s="237"/>
      <c r="X7" s="237"/>
      <c r="Y7" s="237"/>
      <c r="Z7" s="238" t="s">
        <v>12</v>
      </c>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c r="BA7"/>
      <c r="BB7" s="239" t="s">
        <v>12</v>
      </c>
      <c r="BC7"/>
      <c r="BD7"/>
      <c r="BE7"/>
      <c r="BF7"/>
      <c r="BG7"/>
      <c r="BH7"/>
      <c r="BI7"/>
      <c r="BJ7"/>
      <c r="BK7"/>
      <c r="BL7"/>
      <c r="BM7"/>
      <c r="BN7"/>
      <c r="BO7"/>
      <c r="BP7"/>
      <c r="BQ7"/>
      <c r="BR7"/>
      <c r="BS7"/>
      <c r="BT7"/>
      <c r="BU7"/>
      <c r="BV7"/>
      <c r="BW7"/>
      <c r="BX7"/>
      <c r="BY7"/>
      <c r="BZ7"/>
      <c r="CA7"/>
      <c r="CB7"/>
    </row>
    <row r="8" spans="1:80" ht="96" x14ac:dyDescent="0.25">
      <c r="A8" s="302" t="s">
        <v>89</v>
      </c>
      <c r="B8" s="302"/>
      <c r="C8" s="302"/>
      <c r="D8" s="302"/>
      <c r="E8"/>
      <c r="F8"/>
      <c r="G8" s="237" t="s">
        <v>208</v>
      </c>
      <c r="H8" s="237"/>
      <c r="I8" s="237"/>
      <c r="J8" s="237"/>
      <c r="K8" s="237"/>
      <c r="L8" s="237"/>
      <c r="M8" s="237"/>
      <c r="N8" s="237"/>
      <c r="O8" s="237"/>
      <c r="P8" s="237"/>
      <c r="Q8" s="237"/>
      <c r="R8" s="237"/>
      <c r="S8" s="237"/>
      <c r="T8" s="237"/>
      <c r="U8" s="237"/>
      <c r="V8" s="237"/>
      <c r="W8" s="237"/>
      <c r="X8" s="237"/>
      <c r="Y8" s="237"/>
      <c r="Z8" s="238" t="s">
        <v>89</v>
      </c>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c r="BA8"/>
      <c r="BB8" s="240" t="s">
        <v>89</v>
      </c>
      <c r="BC8"/>
      <c r="BD8"/>
      <c r="BE8"/>
      <c r="BF8"/>
      <c r="BG8"/>
      <c r="BH8"/>
      <c r="BI8"/>
      <c r="BJ8"/>
      <c r="BK8"/>
      <c r="BL8"/>
      <c r="BM8"/>
      <c r="BN8"/>
      <c r="BO8"/>
      <c r="BP8"/>
      <c r="BQ8"/>
      <c r="BR8"/>
      <c r="BS8"/>
      <c r="BT8"/>
      <c r="BU8"/>
      <c r="BV8"/>
      <c r="BW8"/>
      <c r="BX8"/>
      <c r="BY8"/>
      <c r="BZ8"/>
      <c r="CA8"/>
      <c r="CB8"/>
    </row>
    <row r="9" spans="1:80" ht="36" x14ac:dyDescent="0.25">
      <c r="A9" s="302" t="s">
        <v>90</v>
      </c>
      <c r="B9" s="296"/>
      <c r="C9" s="296"/>
      <c r="D9" s="296"/>
      <c r="E9"/>
      <c r="F9"/>
      <c r="G9" s="237" t="s">
        <v>208</v>
      </c>
      <c r="H9" s="237"/>
      <c r="I9" s="237"/>
      <c r="J9" s="237"/>
      <c r="K9" s="237"/>
      <c r="L9" s="237"/>
      <c r="M9" s="237"/>
      <c r="N9" s="237"/>
      <c r="O9" s="237"/>
      <c r="P9" s="237"/>
      <c r="Q9" s="237"/>
      <c r="R9" s="237"/>
      <c r="S9" s="237"/>
      <c r="T9" s="237"/>
      <c r="U9" s="237"/>
      <c r="V9" s="237"/>
      <c r="W9" s="237"/>
      <c r="X9" s="237"/>
      <c r="Y9" s="237"/>
      <c r="Z9" s="238" t="s">
        <v>90</v>
      </c>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c r="BA9"/>
      <c r="BB9" s="240" t="s">
        <v>90</v>
      </c>
      <c r="BC9"/>
      <c r="BD9"/>
      <c r="BE9"/>
      <c r="BF9"/>
      <c r="BG9"/>
      <c r="BH9"/>
      <c r="BI9"/>
      <c r="BJ9"/>
      <c r="BK9"/>
      <c r="BL9"/>
      <c r="BM9"/>
      <c r="BN9"/>
      <c r="BO9"/>
      <c r="BP9"/>
      <c r="BQ9"/>
      <c r="BR9"/>
      <c r="BS9"/>
      <c r="BT9"/>
      <c r="BU9"/>
      <c r="BV9"/>
      <c r="BW9"/>
      <c r="BX9"/>
      <c r="BY9"/>
      <c r="BZ9"/>
      <c r="CA9"/>
      <c r="CB9"/>
    </row>
    <row r="10" spans="1:80" x14ac:dyDescent="0.25">
      <c r="A10" s="136"/>
      <c r="B10" s="137"/>
      <c r="C10" s="137"/>
      <c r="D10" s="137"/>
      <c r="E10"/>
      <c r="F10"/>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c r="BA10"/>
      <c r="BB10"/>
      <c r="BC10"/>
      <c r="BD10"/>
      <c r="BE10"/>
      <c r="BF10"/>
      <c r="BG10"/>
      <c r="BH10"/>
      <c r="BI10"/>
      <c r="BJ10"/>
      <c r="BK10"/>
      <c r="BL10"/>
      <c r="BM10"/>
      <c r="BN10"/>
      <c r="BO10"/>
      <c r="BP10"/>
      <c r="BQ10"/>
      <c r="BR10"/>
      <c r="BS10"/>
      <c r="BT10"/>
      <c r="BU10"/>
      <c r="BV10"/>
      <c r="BW10"/>
      <c r="BX10"/>
      <c r="BY10"/>
      <c r="BZ10"/>
      <c r="CA10"/>
      <c r="CB10"/>
    </row>
    <row r="11" spans="1:80" x14ac:dyDescent="0.25">
      <c r="A11" s="300" t="s">
        <v>91</v>
      </c>
      <c r="B11" s="301"/>
      <c r="C11" s="301"/>
      <c r="D11" s="301"/>
      <c r="E11"/>
      <c r="F11"/>
      <c r="G11" s="237" t="s">
        <v>209</v>
      </c>
      <c r="H11" s="237"/>
      <c r="I11" s="237"/>
      <c r="J11" s="237"/>
      <c r="K11" s="237"/>
      <c r="L11" s="237"/>
      <c r="M11" s="237"/>
      <c r="N11" s="237"/>
      <c r="O11" s="237"/>
      <c r="P11" s="237"/>
      <c r="Q11" s="237"/>
      <c r="R11" s="237"/>
      <c r="S11" s="237"/>
      <c r="T11" s="237"/>
      <c r="U11" s="237"/>
      <c r="V11" s="237"/>
      <c r="W11" s="237"/>
      <c r="X11" s="237"/>
      <c r="Y11" s="237"/>
      <c r="Z11" s="238" t="s">
        <v>91</v>
      </c>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c r="BA11"/>
      <c r="BB11" s="241" t="s">
        <v>91</v>
      </c>
      <c r="BC11"/>
      <c r="BD11"/>
      <c r="BE11"/>
      <c r="BF11"/>
      <c r="BG11"/>
      <c r="BH11"/>
      <c r="BI11"/>
      <c r="BJ11"/>
      <c r="BK11"/>
      <c r="BL11"/>
      <c r="BM11"/>
      <c r="BN11"/>
      <c r="BO11"/>
      <c r="BP11"/>
      <c r="BQ11"/>
      <c r="BR11"/>
      <c r="BS11"/>
      <c r="BT11"/>
      <c r="BU11"/>
      <c r="BV11"/>
      <c r="BW11"/>
      <c r="BX11"/>
      <c r="BY11"/>
      <c r="BZ11"/>
      <c r="CA11"/>
      <c r="CB11"/>
    </row>
    <row r="12" spans="1:80" x14ac:dyDescent="0.25">
      <c r="A12" s="138"/>
      <c r="B12" s="139"/>
      <c r="C12" s="139"/>
      <c r="D12" s="139"/>
      <c r="E12"/>
      <c r="F12"/>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c r="BA12"/>
      <c r="BB12"/>
      <c r="BC12"/>
      <c r="BD12"/>
      <c r="BE12"/>
      <c r="BF12"/>
      <c r="BG12"/>
      <c r="BH12"/>
      <c r="BI12"/>
      <c r="BJ12"/>
      <c r="BK12"/>
      <c r="BL12"/>
      <c r="BM12"/>
      <c r="BN12"/>
      <c r="BO12"/>
      <c r="BP12"/>
      <c r="BQ12"/>
      <c r="BR12"/>
      <c r="BS12"/>
      <c r="BT12"/>
      <c r="BU12"/>
      <c r="BV12"/>
      <c r="BW12"/>
      <c r="BX12"/>
      <c r="BY12"/>
      <c r="BZ12"/>
      <c r="CA12"/>
      <c r="CB12"/>
    </row>
    <row r="13" spans="1:80" ht="36" x14ac:dyDescent="0.25">
      <c r="A13" s="302" t="s">
        <v>92</v>
      </c>
      <c r="B13" s="302"/>
      <c r="C13" s="302"/>
      <c r="D13" s="302"/>
      <c r="E13"/>
      <c r="F13"/>
      <c r="G13" s="237" t="s">
        <v>208</v>
      </c>
      <c r="H13" s="237"/>
      <c r="I13" s="237"/>
      <c r="J13" s="237"/>
      <c r="K13" s="237"/>
      <c r="L13" s="237"/>
      <c r="M13" s="237"/>
      <c r="N13" s="237"/>
      <c r="O13" s="237"/>
      <c r="P13" s="237"/>
      <c r="Q13" s="237"/>
      <c r="R13" s="237"/>
      <c r="S13" s="237"/>
      <c r="T13" s="237"/>
      <c r="U13" s="237"/>
      <c r="V13" s="237"/>
      <c r="W13" s="237"/>
      <c r="X13" s="237"/>
      <c r="Y13" s="237"/>
      <c r="Z13" s="238" t="s">
        <v>92</v>
      </c>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c r="BA13"/>
      <c r="BB13" s="240" t="s">
        <v>92</v>
      </c>
      <c r="BC13"/>
      <c r="BD13"/>
      <c r="BE13"/>
      <c r="BF13"/>
      <c r="BG13"/>
      <c r="BH13"/>
      <c r="BI13"/>
      <c r="BJ13"/>
      <c r="BK13"/>
      <c r="BL13"/>
      <c r="BM13"/>
      <c r="BN13"/>
      <c r="BO13"/>
      <c r="BP13"/>
      <c r="BQ13"/>
      <c r="BR13"/>
      <c r="BS13"/>
      <c r="BT13"/>
      <c r="BU13"/>
      <c r="BV13"/>
      <c r="BW13"/>
      <c r="BX13"/>
      <c r="BY13"/>
      <c r="BZ13"/>
      <c r="CA13"/>
      <c r="CB13"/>
    </row>
    <row r="14" spans="1:80" x14ac:dyDescent="0.25">
      <c r="A14" s="136"/>
      <c r="B14" s="136"/>
      <c r="C14" s="136"/>
      <c r="D14" s="136"/>
      <c r="E14"/>
      <c r="F14"/>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c r="BA14"/>
      <c r="BB14"/>
      <c r="BC14"/>
      <c r="BD14"/>
      <c r="BE14"/>
      <c r="BF14"/>
      <c r="BG14"/>
      <c r="BH14"/>
      <c r="BI14"/>
      <c r="BJ14"/>
      <c r="BK14"/>
      <c r="BL14"/>
      <c r="BM14"/>
      <c r="BN14"/>
      <c r="BO14"/>
      <c r="BP14"/>
      <c r="BQ14"/>
      <c r="BR14"/>
      <c r="BS14"/>
      <c r="BT14"/>
      <c r="BU14"/>
      <c r="BV14"/>
      <c r="BW14"/>
      <c r="BX14"/>
      <c r="BY14"/>
      <c r="BZ14"/>
      <c r="CA14"/>
      <c r="CB14"/>
    </row>
    <row r="15" spans="1:80" ht="48" x14ac:dyDescent="0.25">
      <c r="A15" s="302" t="s">
        <v>93</v>
      </c>
      <c r="B15" s="302"/>
      <c r="C15" s="302"/>
      <c r="D15" s="302"/>
      <c r="E15"/>
      <c r="F15"/>
      <c r="G15" s="237" t="s">
        <v>208</v>
      </c>
      <c r="H15" s="237"/>
      <c r="I15" s="237"/>
      <c r="J15" s="237"/>
      <c r="K15" s="237"/>
      <c r="L15" s="237"/>
      <c r="M15" s="237"/>
      <c r="N15" s="237"/>
      <c r="O15" s="237"/>
      <c r="P15" s="237"/>
      <c r="Q15" s="237"/>
      <c r="R15" s="237"/>
      <c r="S15" s="237"/>
      <c r="T15" s="237"/>
      <c r="U15" s="237"/>
      <c r="V15" s="237"/>
      <c r="W15" s="237"/>
      <c r="X15" s="237"/>
      <c r="Y15" s="237"/>
      <c r="Z15" s="238" t="s">
        <v>93</v>
      </c>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c r="BA15"/>
      <c r="BB15" s="240" t="s">
        <v>93</v>
      </c>
      <c r="BC15"/>
      <c r="BD15"/>
      <c r="BE15"/>
      <c r="BF15"/>
      <c r="BG15"/>
      <c r="BH15"/>
      <c r="BI15"/>
      <c r="BJ15"/>
      <c r="BK15"/>
      <c r="BL15"/>
      <c r="BM15"/>
      <c r="BN15"/>
      <c r="BO15"/>
      <c r="BP15"/>
      <c r="BQ15"/>
      <c r="BR15"/>
      <c r="BS15"/>
      <c r="BT15"/>
      <c r="BU15"/>
      <c r="BV15"/>
      <c r="BW15"/>
      <c r="BX15"/>
      <c r="BY15"/>
      <c r="BZ15"/>
      <c r="CA15"/>
      <c r="CB15"/>
    </row>
    <row r="16" spans="1:80" x14ac:dyDescent="0.25">
      <c r="A16" s="136"/>
      <c r="B16" s="136"/>
      <c r="C16" s="136"/>
      <c r="D16" s="136"/>
      <c r="E16"/>
      <c r="F16"/>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c r="BA16"/>
      <c r="BB16"/>
      <c r="BC16"/>
      <c r="BD16"/>
      <c r="BE16"/>
      <c r="BF16"/>
      <c r="BG16"/>
      <c r="BH16"/>
      <c r="BI16"/>
      <c r="BJ16"/>
      <c r="BK16"/>
      <c r="BL16"/>
      <c r="BM16"/>
      <c r="BN16"/>
      <c r="BO16"/>
      <c r="BP16"/>
      <c r="BQ16"/>
      <c r="BR16"/>
      <c r="BS16"/>
      <c r="BT16"/>
      <c r="BU16"/>
      <c r="BV16"/>
      <c r="BW16"/>
      <c r="BX16"/>
      <c r="BY16"/>
      <c r="BZ16"/>
      <c r="CA16"/>
      <c r="CB16"/>
    </row>
    <row r="17" spans="1:80" ht="48" x14ac:dyDescent="0.25">
      <c r="A17" s="302" t="s">
        <v>94</v>
      </c>
      <c r="B17" s="302"/>
      <c r="C17" s="302"/>
      <c r="D17" s="302"/>
      <c r="E17"/>
      <c r="F17"/>
      <c r="G17" s="237" t="s">
        <v>208</v>
      </c>
      <c r="H17" s="237"/>
      <c r="I17" s="237"/>
      <c r="J17" s="237"/>
      <c r="K17" s="237"/>
      <c r="L17" s="237"/>
      <c r="M17" s="237"/>
      <c r="N17" s="237"/>
      <c r="O17" s="237"/>
      <c r="P17" s="237"/>
      <c r="Q17" s="237"/>
      <c r="R17" s="237"/>
      <c r="S17" s="237"/>
      <c r="T17" s="237"/>
      <c r="U17" s="237"/>
      <c r="V17" s="237"/>
      <c r="W17" s="237"/>
      <c r="X17" s="237"/>
      <c r="Y17" s="237"/>
      <c r="Z17" s="238" t="s">
        <v>94</v>
      </c>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c r="BA17"/>
      <c r="BB17" s="240" t="s">
        <v>94</v>
      </c>
      <c r="BC17"/>
      <c r="BD17"/>
      <c r="BE17"/>
      <c r="BF17"/>
      <c r="BG17"/>
      <c r="BH17"/>
      <c r="BI17"/>
      <c r="BJ17"/>
      <c r="BK17"/>
      <c r="BL17"/>
      <c r="BM17"/>
      <c r="BN17"/>
      <c r="BO17"/>
      <c r="BP17"/>
      <c r="BQ17"/>
      <c r="BR17"/>
      <c r="BS17"/>
      <c r="BT17"/>
      <c r="BU17"/>
      <c r="BV17"/>
      <c r="BW17"/>
      <c r="BX17"/>
      <c r="BY17"/>
      <c r="BZ17"/>
      <c r="CA17"/>
      <c r="CB17"/>
    </row>
    <row r="18" spans="1:80" x14ac:dyDescent="0.25">
      <c r="A18" s="136"/>
      <c r="B18" s="136"/>
      <c r="C18" s="136"/>
      <c r="D18" s="136"/>
      <c r="E18"/>
      <c r="F18"/>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c r="BA18"/>
      <c r="BB18"/>
      <c r="BC18"/>
      <c r="BD18"/>
      <c r="BE18"/>
      <c r="BF18"/>
      <c r="BG18"/>
      <c r="BH18"/>
      <c r="BI18"/>
      <c r="BJ18"/>
      <c r="BK18"/>
      <c r="BL18"/>
      <c r="BM18"/>
      <c r="BN18"/>
      <c r="BO18"/>
      <c r="BP18"/>
      <c r="BQ18"/>
      <c r="BR18"/>
      <c r="BS18"/>
      <c r="BT18"/>
      <c r="BU18"/>
      <c r="BV18"/>
      <c r="BW18"/>
      <c r="BX18"/>
      <c r="BY18"/>
      <c r="BZ18"/>
      <c r="CA18"/>
      <c r="CB18"/>
    </row>
    <row r="19" spans="1:80" ht="36" x14ac:dyDescent="0.25">
      <c r="A19" s="302" t="s">
        <v>95</v>
      </c>
      <c r="B19" s="302"/>
      <c r="C19" s="302"/>
      <c r="D19" s="302"/>
      <c r="E19"/>
      <c r="F19"/>
      <c r="G19" s="237" t="s">
        <v>208</v>
      </c>
      <c r="H19" s="237"/>
      <c r="I19" s="237"/>
      <c r="J19" s="237"/>
      <c r="K19" s="237"/>
      <c r="L19" s="237"/>
      <c r="M19" s="237"/>
      <c r="N19" s="237"/>
      <c r="O19" s="237"/>
      <c r="P19" s="237"/>
      <c r="Q19" s="237"/>
      <c r="R19" s="237"/>
      <c r="S19" s="237"/>
      <c r="T19" s="237"/>
      <c r="U19" s="237"/>
      <c r="V19" s="237"/>
      <c r="W19" s="237"/>
      <c r="X19" s="237"/>
      <c r="Y19" s="237"/>
      <c r="Z19" s="238" t="s">
        <v>95</v>
      </c>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c r="BA19"/>
      <c r="BB19" s="240" t="s">
        <v>95</v>
      </c>
      <c r="BC19"/>
      <c r="BD19"/>
      <c r="BE19"/>
      <c r="BF19"/>
      <c r="BG19"/>
      <c r="BH19"/>
      <c r="BI19"/>
      <c r="BJ19"/>
      <c r="BK19"/>
      <c r="BL19"/>
      <c r="BM19"/>
      <c r="BN19"/>
      <c r="BO19"/>
      <c r="BP19"/>
      <c r="BQ19"/>
      <c r="BR19"/>
      <c r="BS19"/>
      <c r="BT19"/>
      <c r="BU19"/>
      <c r="BV19"/>
      <c r="BW19"/>
      <c r="BX19"/>
      <c r="BY19"/>
      <c r="BZ19"/>
      <c r="CA19"/>
      <c r="CB19"/>
    </row>
    <row r="20" spans="1:80" x14ac:dyDescent="0.25">
      <c r="A20" s="136"/>
      <c r="B20" s="136"/>
      <c r="C20" s="136"/>
      <c r="D20" s="136"/>
      <c r="E20"/>
      <c r="F20"/>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c r="BA20"/>
      <c r="BB20"/>
      <c r="BC20"/>
      <c r="BD20"/>
      <c r="BE20"/>
      <c r="BF20"/>
      <c r="BG20"/>
      <c r="BH20"/>
      <c r="BI20"/>
      <c r="BJ20"/>
      <c r="BK20"/>
      <c r="BL20"/>
      <c r="BM20"/>
      <c r="BN20"/>
      <c r="BO20"/>
      <c r="BP20"/>
      <c r="BQ20"/>
      <c r="BR20"/>
      <c r="BS20"/>
      <c r="BT20"/>
      <c r="BU20"/>
      <c r="BV20"/>
      <c r="BW20"/>
      <c r="BX20"/>
      <c r="BY20"/>
      <c r="BZ20"/>
      <c r="CA20"/>
      <c r="CB20"/>
    </row>
    <row r="21" spans="1:80" x14ac:dyDescent="0.25">
      <c r="A21" s="300" t="s">
        <v>96</v>
      </c>
      <c r="B21" s="301"/>
      <c r="C21" s="301"/>
      <c r="D21" s="301"/>
      <c r="E21"/>
      <c r="F21"/>
      <c r="G21" s="237" t="s">
        <v>210</v>
      </c>
      <c r="H21" s="237"/>
      <c r="I21" s="237"/>
      <c r="J21" s="237"/>
      <c r="K21" s="237"/>
      <c r="L21" s="237"/>
      <c r="M21" s="237"/>
      <c r="N21" s="237"/>
      <c r="O21" s="237"/>
      <c r="P21" s="237"/>
      <c r="Q21" s="237"/>
      <c r="R21" s="237"/>
      <c r="S21" s="237"/>
      <c r="T21" s="237"/>
      <c r="U21" s="237"/>
      <c r="V21" s="237"/>
      <c r="W21" s="237"/>
      <c r="X21" s="237"/>
      <c r="Y21" s="237"/>
      <c r="Z21" s="238" t="s">
        <v>96</v>
      </c>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c r="BA21"/>
      <c r="BB21" s="241" t="s">
        <v>96</v>
      </c>
      <c r="BC21"/>
      <c r="BD21"/>
      <c r="BE21"/>
      <c r="BF21"/>
      <c r="BG21"/>
      <c r="BH21"/>
      <c r="BI21"/>
      <c r="BJ21"/>
      <c r="BK21"/>
      <c r="BL21"/>
      <c r="BM21"/>
      <c r="BN21"/>
      <c r="BO21"/>
      <c r="BP21"/>
      <c r="BQ21"/>
      <c r="BR21"/>
      <c r="BS21"/>
      <c r="BT21"/>
      <c r="BU21"/>
      <c r="BV21"/>
      <c r="BW21"/>
      <c r="BX21"/>
      <c r="BY21"/>
      <c r="BZ21"/>
      <c r="CA21"/>
      <c r="CB21"/>
    </row>
    <row r="22" spans="1:80" x14ac:dyDescent="0.25">
      <c r="A22" s="138"/>
      <c r="B22" s="141"/>
      <c r="C22" s="141"/>
      <c r="D22" s="141"/>
      <c r="E22"/>
      <c r="F22"/>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c r="BA22"/>
      <c r="BB22"/>
      <c r="BC22"/>
      <c r="BD22"/>
      <c r="BE22"/>
      <c r="BF22"/>
      <c r="BG22"/>
      <c r="BH22"/>
      <c r="BI22"/>
      <c r="BJ22"/>
      <c r="BK22"/>
      <c r="BL22"/>
      <c r="BM22"/>
      <c r="BN22"/>
      <c r="BO22"/>
      <c r="BP22"/>
      <c r="BQ22"/>
      <c r="BR22"/>
      <c r="BS22"/>
      <c r="BT22"/>
      <c r="BU22"/>
      <c r="BV22"/>
      <c r="BW22"/>
      <c r="BX22"/>
      <c r="BY22"/>
      <c r="BZ22"/>
      <c r="CA22"/>
      <c r="CB22"/>
    </row>
    <row r="23" spans="1:80" x14ac:dyDescent="0.25">
      <c r="A23" s="293" t="s">
        <v>97</v>
      </c>
      <c r="B23" s="293"/>
      <c r="C23" s="143" t="s">
        <v>28</v>
      </c>
      <c r="D23" s="243">
        <v>64.31</v>
      </c>
      <c r="E23"/>
      <c r="F23"/>
      <c r="G23" s="237" t="s">
        <v>208</v>
      </c>
      <c r="H23" s="237" t="s">
        <v>24</v>
      </c>
      <c r="I23" s="237"/>
      <c r="J23" s="237"/>
      <c r="K23" s="237"/>
      <c r="L23" s="237" t="s">
        <v>211</v>
      </c>
      <c r="M23" s="237"/>
      <c r="N23" s="237"/>
      <c r="O23" s="237"/>
      <c r="P23" s="237"/>
      <c r="Q23" s="237"/>
      <c r="R23" s="237"/>
      <c r="S23" s="237"/>
      <c r="T23" s="237"/>
      <c r="U23" s="237"/>
      <c r="V23" s="237"/>
      <c r="W23" s="237"/>
      <c r="X23" s="237"/>
      <c r="Y23" s="238" t="s">
        <v>211</v>
      </c>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c r="BA23" s="244" t="s">
        <v>97</v>
      </c>
      <c r="BB23"/>
      <c r="BC23"/>
      <c r="BD23"/>
      <c r="BE23"/>
      <c r="BF23"/>
      <c r="BG23"/>
      <c r="BH23"/>
      <c r="BI23"/>
      <c r="BJ23"/>
      <c r="BK23"/>
      <c r="BL23"/>
      <c r="BM23"/>
      <c r="BN23"/>
      <c r="BO23"/>
      <c r="BP23"/>
      <c r="BQ23"/>
      <c r="BR23"/>
      <c r="BS23"/>
      <c r="BT23"/>
      <c r="BU23"/>
      <c r="BV23"/>
      <c r="BW23"/>
      <c r="BX23"/>
      <c r="BY23"/>
      <c r="BZ23"/>
      <c r="CA23"/>
      <c r="CB23"/>
    </row>
    <row r="24" spans="1:80" x14ac:dyDescent="0.25">
      <c r="A24" s="293" t="s">
        <v>98</v>
      </c>
      <c r="B24" s="293"/>
      <c r="C24" s="143" t="s">
        <v>28</v>
      </c>
      <c r="D24" s="243">
        <v>28.84</v>
      </c>
      <c r="E24"/>
      <c r="F24"/>
      <c r="G24" s="237" t="s">
        <v>208</v>
      </c>
      <c r="H24" s="237" t="s">
        <v>24</v>
      </c>
      <c r="I24" s="237"/>
      <c r="J24" s="237"/>
      <c r="K24" s="237"/>
      <c r="L24" s="237" t="s">
        <v>211</v>
      </c>
      <c r="M24" s="237"/>
      <c r="N24" s="237"/>
      <c r="O24" s="237"/>
      <c r="P24" s="237"/>
      <c r="Q24" s="237"/>
      <c r="R24" s="237"/>
      <c r="S24" s="237"/>
      <c r="T24" s="237"/>
      <c r="U24" s="237"/>
      <c r="V24" s="237"/>
      <c r="W24" s="237"/>
      <c r="X24" s="237"/>
      <c r="Y24" s="238" t="s">
        <v>211</v>
      </c>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c r="BA24" s="244" t="s">
        <v>98</v>
      </c>
      <c r="BB24"/>
      <c r="BC24"/>
      <c r="BD24"/>
      <c r="BE24"/>
      <c r="BF24"/>
      <c r="BG24"/>
      <c r="BH24"/>
      <c r="BI24"/>
      <c r="BJ24"/>
      <c r="BK24"/>
      <c r="BL24"/>
      <c r="BM24"/>
      <c r="BN24"/>
      <c r="BO24"/>
      <c r="BP24"/>
      <c r="BQ24"/>
      <c r="BR24"/>
      <c r="BS24"/>
      <c r="BT24"/>
      <c r="BU24"/>
      <c r="BV24"/>
      <c r="BW24"/>
      <c r="BX24"/>
      <c r="BY24"/>
      <c r="BZ24"/>
      <c r="CA24"/>
      <c r="CB24"/>
    </row>
    <row r="25" spans="1:80" x14ac:dyDescent="0.25">
      <c r="A25" s="293" t="s">
        <v>124</v>
      </c>
      <c r="B25" s="293"/>
      <c r="C25" s="149" t="s">
        <v>102</v>
      </c>
      <c r="D25" s="255">
        <v>4.0599999999999997E-2</v>
      </c>
      <c r="E25"/>
      <c r="F25"/>
      <c r="G25" s="237"/>
      <c r="H25" s="237"/>
      <c r="I25" s="237"/>
      <c r="J25" s="237"/>
      <c r="K25" s="237"/>
      <c r="L25" s="237"/>
      <c r="M25" s="237"/>
      <c r="N25" s="237"/>
      <c r="O25" s="237"/>
      <c r="P25" s="237"/>
      <c r="Q25" s="237"/>
      <c r="R25" s="237"/>
      <c r="S25" s="237"/>
      <c r="T25" s="237"/>
      <c r="U25" s="237"/>
      <c r="V25" s="237"/>
      <c r="W25" s="237"/>
      <c r="X25" s="237"/>
      <c r="Y25" s="238"/>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c r="BA25" s="244"/>
      <c r="BB25"/>
      <c r="BC25"/>
      <c r="BD25"/>
      <c r="BE25"/>
      <c r="BF25"/>
      <c r="BG25"/>
      <c r="BH25"/>
      <c r="BI25"/>
      <c r="BJ25"/>
      <c r="BK25"/>
      <c r="BL25"/>
      <c r="BM25"/>
      <c r="BN25"/>
      <c r="BO25"/>
      <c r="BP25"/>
      <c r="BQ25"/>
      <c r="BR25"/>
      <c r="BS25"/>
      <c r="BT25"/>
      <c r="BU25"/>
      <c r="BV25"/>
      <c r="BW25"/>
      <c r="BX25"/>
      <c r="BY25"/>
      <c r="BZ25"/>
      <c r="CA25"/>
      <c r="CB25"/>
    </row>
    <row r="26" spans="1:80" x14ac:dyDescent="0.25">
      <c r="A26" s="293" t="s">
        <v>99</v>
      </c>
      <c r="B26" s="293"/>
      <c r="C26" s="143" t="s">
        <v>28</v>
      </c>
      <c r="D26" s="256">
        <v>0.42</v>
      </c>
      <c r="E26"/>
      <c r="F26"/>
      <c r="G26" s="237" t="s">
        <v>208</v>
      </c>
      <c r="H26" s="237" t="s">
        <v>25</v>
      </c>
      <c r="I26" s="237"/>
      <c r="J26" s="237"/>
      <c r="K26" s="237"/>
      <c r="L26" s="237" t="s">
        <v>212</v>
      </c>
      <c r="M26" s="237"/>
      <c r="N26" s="237"/>
      <c r="O26" s="237"/>
      <c r="P26" s="237"/>
      <c r="Q26" s="237"/>
      <c r="R26" s="237"/>
      <c r="S26" s="237"/>
      <c r="T26" s="237"/>
      <c r="U26" s="237"/>
      <c r="V26" s="237"/>
      <c r="W26" s="237"/>
      <c r="X26" s="237"/>
      <c r="Y26" s="238" t="s">
        <v>212</v>
      </c>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c r="BA26" s="244" t="s">
        <v>99</v>
      </c>
      <c r="BB26"/>
      <c r="BC26"/>
      <c r="BD26"/>
      <c r="BE26"/>
      <c r="BF26"/>
      <c r="BG26"/>
      <c r="BH26"/>
      <c r="BI26"/>
      <c r="BJ26"/>
      <c r="BK26"/>
      <c r="BL26"/>
      <c r="BM26"/>
      <c r="BN26"/>
      <c r="BO26"/>
      <c r="BP26"/>
      <c r="BQ26"/>
      <c r="BR26"/>
      <c r="BS26"/>
      <c r="BT26"/>
      <c r="BU26"/>
      <c r="BV26"/>
      <c r="BW26"/>
      <c r="BX26"/>
      <c r="BY26"/>
      <c r="BZ26"/>
      <c r="CA26"/>
      <c r="CB26"/>
    </row>
    <row r="27" spans="1:80" ht="22.5" x14ac:dyDescent="0.25">
      <c r="A27" s="293" t="s">
        <v>100</v>
      </c>
      <c r="B27" s="291"/>
      <c r="C27" s="143" t="s">
        <v>28</v>
      </c>
      <c r="D27" s="256">
        <v>11.16</v>
      </c>
      <c r="E27"/>
      <c r="F27"/>
      <c r="G27" s="237" t="s">
        <v>208</v>
      </c>
      <c r="H27" s="237" t="s">
        <v>24</v>
      </c>
      <c r="I27" s="237"/>
      <c r="J27" s="237"/>
      <c r="K27" s="237"/>
      <c r="L27" s="237" t="s">
        <v>213</v>
      </c>
      <c r="M27" s="237"/>
      <c r="N27" s="237"/>
      <c r="O27" s="237"/>
      <c r="P27" s="237">
        <v>45657</v>
      </c>
      <c r="Q27" s="237"/>
      <c r="R27" s="237"/>
      <c r="S27" s="237"/>
      <c r="T27" s="237"/>
      <c r="U27" s="237"/>
      <c r="V27" s="237"/>
      <c r="W27" s="237"/>
      <c r="X27" s="237"/>
      <c r="Y27" s="238" t="s">
        <v>100</v>
      </c>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c r="BA27" s="244" t="s">
        <v>100</v>
      </c>
      <c r="BB27"/>
      <c r="BC27"/>
      <c r="BD27"/>
      <c r="BE27"/>
      <c r="BF27"/>
      <c r="BG27"/>
      <c r="BH27"/>
      <c r="BI27"/>
      <c r="BJ27"/>
      <c r="BK27"/>
      <c r="BL27"/>
      <c r="BM27"/>
      <c r="BN27"/>
      <c r="BO27"/>
      <c r="BP27"/>
      <c r="BQ27"/>
      <c r="BR27"/>
      <c r="BS27"/>
      <c r="BT27"/>
      <c r="BU27"/>
      <c r="BV27"/>
      <c r="BW27"/>
      <c r="BX27"/>
      <c r="BY27"/>
      <c r="BZ27"/>
      <c r="CA27"/>
      <c r="CB27"/>
    </row>
    <row r="28" spans="1:80" ht="22.5" x14ac:dyDescent="0.25">
      <c r="A28" s="293" t="s">
        <v>214</v>
      </c>
      <c r="B28" s="307"/>
      <c r="C28" s="143" t="s">
        <v>102</v>
      </c>
      <c r="D28" s="257">
        <v>-2.0000000000000001E-4</v>
      </c>
      <c r="E28"/>
      <c r="F28"/>
      <c r="G28" s="237" t="s">
        <v>208</v>
      </c>
      <c r="H28" s="237" t="s">
        <v>25</v>
      </c>
      <c r="I28" s="237"/>
      <c r="J28" s="237"/>
      <c r="K28" s="237"/>
      <c r="L28" s="237" t="s">
        <v>215</v>
      </c>
      <c r="M28" s="237"/>
      <c r="N28" s="237"/>
      <c r="O28" s="237"/>
      <c r="P28" s="237"/>
      <c r="Q28" s="237"/>
      <c r="R28" s="237"/>
      <c r="S28" s="237"/>
      <c r="T28" s="237"/>
      <c r="U28" s="237"/>
      <c r="V28" s="237"/>
      <c r="W28" s="237"/>
      <c r="X28" s="237"/>
      <c r="Y28" s="238"/>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c r="BA28" s="244" t="s">
        <v>214</v>
      </c>
      <c r="BB28"/>
      <c r="BC28"/>
      <c r="BD28"/>
      <c r="BE28"/>
      <c r="BF28"/>
      <c r="BG28"/>
      <c r="BH28"/>
      <c r="BI28"/>
      <c r="BJ28"/>
      <c r="BK28"/>
      <c r="BL28"/>
      <c r="BM28"/>
      <c r="BN28"/>
      <c r="BO28"/>
      <c r="BP28"/>
      <c r="BQ28"/>
      <c r="BR28"/>
      <c r="BS28"/>
      <c r="BT28"/>
      <c r="BU28"/>
      <c r="BV28"/>
      <c r="BW28"/>
      <c r="BX28"/>
      <c r="BY28"/>
      <c r="BZ28"/>
      <c r="CA28"/>
      <c r="CB28"/>
    </row>
    <row r="29" spans="1:80" x14ac:dyDescent="0.25">
      <c r="A29" s="293" t="s">
        <v>216</v>
      </c>
      <c r="B29" s="307"/>
      <c r="C29" s="143" t="s">
        <v>102</v>
      </c>
      <c r="D29" s="257">
        <v>3.5000000000000001E-3</v>
      </c>
      <c r="E29"/>
      <c r="F29"/>
      <c r="G29" s="237" t="s">
        <v>208</v>
      </c>
      <c r="H29" s="237" t="s">
        <v>25</v>
      </c>
      <c r="I29" s="237"/>
      <c r="J29" s="237"/>
      <c r="K29" s="237"/>
      <c r="L29" s="237" t="s">
        <v>217</v>
      </c>
      <c r="M29" s="237"/>
      <c r="N29" s="237"/>
      <c r="O29" s="237"/>
      <c r="P29" s="237"/>
      <c r="Q29" s="237"/>
      <c r="R29" s="237"/>
      <c r="S29" s="237"/>
      <c r="T29" s="237"/>
      <c r="U29" s="237"/>
      <c r="V29" s="237"/>
      <c r="W29" s="237"/>
      <c r="X29" s="237"/>
      <c r="Y29" s="238"/>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c r="BA29" s="244" t="s">
        <v>216</v>
      </c>
      <c r="BB29"/>
      <c r="BC29"/>
      <c r="BD29"/>
      <c r="BE29"/>
      <c r="BF29"/>
      <c r="BG29"/>
      <c r="BH29"/>
      <c r="BI29"/>
      <c r="BJ29"/>
      <c r="BK29"/>
      <c r="BL29"/>
      <c r="BM29"/>
      <c r="BN29"/>
      <c r="BO29"/>
      <c r="BP29"/>
      <c r="BQ29"/>
      <c r="BR29"/>
      <c r="BS29"/>
      <c r="BT29"/>
      <c r="BU29"/>
      <c r="BV29"/>
      <c r="BW29"/>
      <c r="BX29"/>
      <c r="BY29"/>
      <c r="BZ29"/>
      <c r="CA29"/>
      <c r="CB29"/>
    </row>
    <row r="30" spans="1:80" x14ac:dyDescent="0.25">
      <c r="A30" s="293" t="s">
        <v>107</v>
      </c>
      <c r="B30" s="293"/>
      <c r="C30" s="143" t="s">
        <v>102</v>
      </c>
      <c r="D30" s="255">
        <v>1.0800000000000001E-2</v>
      </c>
      <c r="E30"/>
      <c r="F30"/>
      <c r="G30" s="237" t="s">
        <v>208</v>
      </c>
      <c r="H30" s="237" t="s">
        <v>26</v>
      </c>
      <c r="I30" s="237"/>
      <c r="J30" s="237"/>
      <c r="K30" s="237"/>
      <c r="L30" s="237" t="s">
        <v>218</v>
      </c>
      <c r="M30" s="237"/>
      <c r="N30" s="237"/>
      <c r="O30" s="237"/>
      <c r="P30" s="237"/>
      <c r="Q30" s="237"/>
      <c r="R30" s="237"/>
      <c r="S30" s="237"/>
      <c r="T30" s="237"/>
      <c r="U30" s="237"/>
      <c r="V30" s="237"/>
      <c r="W30" s="237"/>
      <c r="X30" s="237"/>
      <c r="Y30" s="238" t="s">
        <v>218</v>
      </c>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t="s">
        <v>219</v>
      </c>
      <c r="AZ30"/>
      <c r="BA30" s="244" t="s">
        <v>107</v>
      </c>
      <c r="BB30"/>
      <c r="BC30"/>
      <c r="BD30"/>
      <c r="BE30"/>
      <c r="BF30"/>
      <c r="BG30"/>
      <c r="BH30"/>
      <c r="BI30"/>
      <c r="BJ30"/>
      <c r="BK30"/>
      <c r="BL30"/>
      <c r="BM30"/>
      <c r="BN30"/>
      <c r="BO30"/>
      <c r="BP30"/>
      <c r="BQ30"/>
      <c r="BR30"/>
      <c r="BS30"/>
      <c r="BT30"/>
      <c r="BU30"/>
      <c r="BV30"/>
      <c r="BW30"/>
      <c r="BX30"/>
      <c r="BY30"/>
      <c r="BZ30"/>
      <c r="CA30"/>
      <c r="CB30"/>
    </row>
    <row r="31" spans="1:80" x14ac:dyDescent="0.25">
      <c r="A31" s="293" t="s">
        <v>108</v>
      </c>
      <c r="B31" s="293"/>
      <c r="C31" s="143" t="s">
        <v>102</v>
      </c>
      <c r="D31" s="255">
        <v>8.0999999999999996E-3</v>
      </c>
      <c r="E31"/>
      <c r="F31"/>
      <c r="G31" s="237" t="s">
        <v>208</v>
      </c>
      <c r="H31" s="237" t="s">
        <v>26</v>
      </c>
      <c r="I31" s="237"/>
      <c r="J31" s="237"/>
      <c r="K31" s="237"/>
      <c r="L31" s="237" t="s">
        <v>220</v>
      </c>
      <c r="M31" s="237"/>
      <c r="N31" s="237"/>
      <c r="O31" s="237"/>
      <c r="P31" s="237"/>
      <c r="Q31" s="237"/>
      <c r="R31" s="237"/>
      <c r="S31" s="237"/>
      <c r="T31" s="237"/>
      <c r="U31" s="237"/>
      <c r="V31" s="237"/>
      <c r="W31" s="237"/>
      <c r="X31" s="237"/>
      <c r="Y31" s="238" t="s">
        <v>220</v>
      </c>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t="s">
        <v>221</v>
      </c>
      <c r="AZ31"/>
      <c r="BA31" s="244" t="s">
        <v>108</v>
      </c>
      <c r="BB31"/>
      <c r="BC31"/>
      <c r="BD31"/>
      <c r="BE31"/>
      <c r="BF31"/>
      <c r="BG31"/>
      <c r="BH31"/>
      <c r="BI31"/>
      <c r="BJ31"/>
      <c r="BK31"/>
      <c r="BL31"/>
      <c r="BM31"/>
      <c r="BN31"/>
      <c r="BO31"/>
      <c r="BP31"/>
      <c r="BQ31"/>
      <c r="BR31"/>
      <c r="BS31"/>
      <c r="BT31"/>
      <c r="BU31"/>
      <c r="BV31"/>
      <c r="BW31"/>
      <c r="BX31"/>
      <c r="BY31"/>
      <c r="BZ31"/>
      <c r="CA31"/>
      <c r="CB31"/>
    </row>
    <row r="32" spans="1:80" x14ac:dyDescent="0.25">
      <c r="A32" s="242"/>
      <c r="B32" s="142"/>
      <c r="C32" s="143"/>
      <c r="D32" s="257"/>
      <c r="E32"/>
      <c r="F32"/>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c r="BA32"/>
      <c r="BB32"/>
      <c r="BC32"/>
      <c r="BD32"/>
      <c r="BE32"/>
      <c r="BF32"/>
      <c r="BG32"/>
      <c r="BH32"/>
      <c r="BI32"/>
      <c r="BJ32"/>
      <c r="BK32"/>
      <c r="BL32"/>
      <c r="BM32"/>
      <c r="BN32"/>
      <c r="BO32"/>
      <c r="BP32"/>
      <c r="BQ32"/>
      <c r="BR32"/>
      <c r="BS32"/>
      <c r="BT32"/>
      <c r="BU32"/>
      <c r="BV32"/>
      <c r="BW32"/>
      <c r="BX32"/>
      <c r="BY32"/>
      <c r="BZ32"/>
      <c r="CA32"/>
      <c r="CB32"/>
    </row>
    <row r="33" spans="1:80" x14ac:dyDescent="0.25">
      <c r="A33" s="304" t="s">
        <v>109</v>
      </c>
      <c r="B33" s="291"/>
      <c r="C33" s="148"/>
      <c r="D33" s="258"/>
      <c r="E33"/>
      <c r="F33"/>
      <c r="G33" s="237" t="s">
        <v>222</v>
      </c>
      <c r="H33" s="237"/>
      <c r="I33" s="237"/>
      <c r="J33" s="237"/>
      <c r="K33" s="237"/>
      <c r="L33" s="237"/>
      <c r="M33" s="237"/>
      <c r="N33" s="237"/>
      <c r="O33" s="237"/>
      <c r="P33" s="237"/>
      <c r="Q33" s="237"/>
      <c r="R33" s="237"/>
      <c r="S33" s="237"/>
      <c r="T33" s="237"/>
      <c r="U33" s="237"/>
      <c r="V33" s="237"/>
      <c r="W33" s="237"/>
      <c r="X33" s="237"/>
      <c r="Y33" s="238" t="s">
        <v>109</v>
      </c>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c r="BA33" s="241" t="s">
        <v>109</v>
      </c>
      <c r="BB33"/>
      <c r="BC33"/>
      <c r="BD33"/>
      <c r="BE33"/>
      <c r="BF33"/>
      <c r="BG33"/>
      <c r="BH33"/>
      <c r="BI33"/>
      <c r="BJ33"/>
      <c r="BK33"/>
      <c r="BL33"/>
      <c r="BM33"/>
      <c r="BN33"/>
      <c r="BO33"/>
      <c r="BP33"/>
      <c r="BQ33"/>
      <c r="BR33"/>
      <c r="BS33"/>
      <c r="BT33"/>
      <c r="BU33"/>
      <c r="BV33"/>
      <c r="BW33"/>
      <c r="BX33"/>
      <c r="BY33"/>
      <c r="BZ33"/>
      <c r="CA33"/>
      <c r="CB33"/>
    </row>
    <row r="34" spans="1:80" x14ac:dyDescent="0.25">
      <c r="A34" s="245"/>
      <c r="B34" s="145"/>
      <c r="C34" s="148"/>
      <c r="D34" s="258"/>
      <c r="E34"/>
      <c r="F34"/>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c r="BA34"/>
      <c r="BB34"/>
      <c r="BC34"/>
      <c r="BD34"/>
      <c r="BE34"/>
      <c r="BF34"/>
      <c r="BG34"/>
      <c r="BH34"/>
      <c r="BI34"/>
      <c r="BJ34"/>
      <c r="BK34"/>
      <c r="BL34"/>
      <c r="BM34"/>
      <c r="BN34"/>
      <c r="BO34"/>
      <c r="BP34"/>
      <c r="BQ34"/>
      <c r="BR34"/>
      <c r="BS34"/>
      <c r="BT34"/>
      <c r="BU34"/>
      <c r="BV34"/>
      <c r="BW34"/>
      <c r="BX34"/>
      <c r="BY34"/>
      <c r="BZ34"/>
      <c r="CA34"/>
      <c r="CB34"/>
    </row>
    <row r="35" spans="1:80" x14ac:dyDescent="0.25">
      <c r="A35" s="293" t="s">
        <v>110</v>
      </c>
      <c r="B35" s="293"/>
      <c r="C35" s="149" t="s">
        <v>102</v>
      </c>
      <c r="D35" s="259">
        <v>4.1000000000000003E-3</v>
      </c>
      <c r="E35"/>
      <c r="F35"/>
      <c r="G35" s="237" t="s">
        <v>208</v>
      </c>
      <c r="H35" s="237" t="s">
        <v>223</v>
      </c>
      <c r="I35" s="237"/>
      <c r="J35" s="237"/>
      <c r="K35" s="237"/>
      <c r="L35" s="237" t="s">
        <v>224</v>
      </c>
      <c r="M35" s="237"/>
      <c r="N35" s="237"/>
      <c r="O35" s="237"/>
      <c r="P35" s="237"/>
      <c r="Q35" s="237"/>
      <c r="R35" s="237"/>
      <c r="S35" s="237"/>
      <c r="T35" s="237"/>
      <c r="U35" s="237"/>
      <c r="V35" s="237"/>
      <c r="W35" s="237"/>
      <c r="X35" s="237"/>
      <c r="Y35" s="238" t="s">
        <v>110</v>
      </c>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c r="BA35" s="244" t="s">
        <v>110</v>
      </c>
      <c r="BB35"/>
      <c r="BC35"/>
      <c r="BD35"/>
      <c r="BE35"/>
      <c r="BF35"/>
      <c r="BG35"/>
      <c r="BH35"/>
      <c r="BI35"/>
      <c r="BJ35"/>
      <c r="BK35"/>
      <c r="BL35"/>
      <c r="BM35"/>
      <c r="BN35"/>
      <c r="BO35"/>
      <c r="BP35"/>
      <c r="BQ35"/>
      <c r="BR35"/>
      <c r="BS35"/>
      <c r="BT35"/>
      <c r="BU35"/>
      <c r="BV35"/>
      <c r="BW35"/>
      <c r="BX35"/>
      <c r="BY35"/>
      <c r="BZ35"/>
      <c r="CA35"/>
      <c r="CB35"/>
    </row>
    <row r="36" spans="1:80" x14ac:dyDescent="0.25">
      <c r="A36" s="293" t="s">
        <v>111</v>
      </c>
      <c r="B36" s="293"/>
      <c r="C36" s="149" t="s">
        <v>102</v>
      </c>
      <c r="D36" s="259">
        <v>4.0000000000000002E-4</v>
      </c>
      <c r="E36"/>
      <c r="F36"/>
      <c r="G36" s="237" t="s">
        <v>208</v>
      </c>
      <c r="H36" s="237" t="s">
        <v>223</v>
      </c>
      <c r="I36" s="237"/>
      <c r="J36" s="237"/>
      <c r="K36" s="237"/>
      <c r="L36" s="237" t="s">
        <v>224</v>
      </c>
      <c r="M36" s="237"/>
      <c r="N36" s="237"/>
      <c r="O36" s="237"/>
      <c r="P36" s="237"/>
      <c r="Q36" s="237"/>
      <c r="R36" s="237"/>
      <c r="S36" s="237"/>
      <c r="T36" s="237"/>
      <c r="U36" s="237"/>
      <c r="V36" s="237"/>
      <c r="W36" s="237"/>
      <c r="X36" s="237"/>
      <c r="Y36" s="238" t="s">
        <v>111</v>
      </c>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c r="BA36" s="244" t="s">
        <v>111</v>
      </c>
      <c r="BB36"/>
      <c r="BC36"/>
      <c r="BD36"/>
      <c r="BE36"/>
      <c r="BF36"/>
      <c r="BG36"/>
      <c r="BH36"/>
      <c r="BI36"/>
      <c r="BJ36"/>
      <c r="BK36"/>
      <c r="BL36"/>
      <c r="BM36"/>
      <c r="BN36"/>
      <c r="BO36"/>
      <c r="BP36"/>
      <c r="BQ36"/>
      <c r="BR36"/>
      <c r="BS36"/>
      <c r="BT36"/>
      <c r="BU36"/>
      <c r="BV36"/>
      <c r="BW36"/>
      <c r="BX36"/>
      <c r="BY36"/>
      <c r="BZ36"/>
      <c r="CA36"/>
      <c r="CB36"/>
    </row>
    <row r="37" spans="1:80" x14ac:dyDescent="0.25">
      <c r="A37" s="293" t="s">
        <v>112</v>
      </c>
      <c r="B37" s="293"/>
      <c r="C37" s="149" t="s">
        <v>102</v>
      </c>
      <c r="D37" s="259">
        <v>6.9999999999999999E-4</v>
      </c>
      <c r="E37"/>
      <c r="F37"/>
      <c r="G37" s="237" t="s">
        <v>208</v>
      </c>
      <c r="H37" s="237" t="s">
        <v>223</v>
      </c>
      <c r="I37" s="237"/>
      <c r="J37" s="237"/>
      <c r="K37" s="237"/>
      <c r="L37" s="237" t="s">
        <v>225</v>
      </c>
      <c r="M37" s="237"/>
      <c r="N37" s="237"/>
      <c r="O37" s="237"/>
      <c r="P37" s="237"/>
      <c r="Q37" s="237"/>
      <c r="R37" s="237"/>
      <c r="S37" s="237"/>
      <c r="T37" s="237"/>
      <c r="U37" s="237"/>
      <c r="V37" s="237"/>
      <c r="W37" s="237"/>
      <c r="X37" s="237"/>
      <c r="Y37" s="238" t="s">
        <v>112</v>
      </c>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c r="BA37" s="244" t="s">
        <v>112</v>
      </c>
      <c r="BB37"/>
      <c r="BC37"/>
      <c r="BD37"/>
      <c r="BE37"/>
      <c r="BF37"/>
      <c r="BG37"/>
      <c r="BH37"/>
      <c r="BI37"/>
      <c r="BJ37"/>
      <c r="BK37"/>
      <c r="BL37"/>
      <c r="BM37"/>
      <c r="BN37"/>
      <c r="BO37"/>
      <c r="BP37"/>
      <c r="BQ37"/>
      <c r="BR37"/>
      <c r="BS37"/>
      <c r="BT37"/>
      <c r="BU37"/>
      <c r="BV37"/>
      <c r="BW37"/>
      <c r="BX37"/>
      <c r="BY37"/>
      <c r="BZ37"/>
      <c r="CA37"/>
      <c r="CB37"/>
    </row>
    <row r="38" spans="1:80" x14ac:dyDescent="0.25">
      <c r="A38" s="293" t="s">
        <v>113</v>
      </c>
      <c r="B38" s="293"/>
      <c r="C38" s="149" t="s">
        <v>28</v>
      </c>
      <c r="D38" s="260">
        <v>0.25</v>
      </c>
      <c r="E38"/>
      <c r="F38"/>
      <c r="G38" s="237" t="s">
        <v>208</v>
      </c>
      <c r="H38" s="237" t="s">
        <v>223</v>
      </c>
      <c r="I38" s="237"/>
      <c r="J38" s="237"/>
      <c r="K38" s="237"/>
      <c r="L38" s="237" t="s">
        <v>226</v>
      </c>
      <c r="M38" s="237"/>
      <c r="N38" s="237"/>
      <c r="O38" s="237"/>
      <c r="P38" s="237"/>
      <c r="Q38" s="237"/>
      <c r="R38" s="237"/>
      <c r="S38" s="237"/>
      <c r="T38" s="237"/>
      <c r="U38" s="237"/>
      <c r="V38" s="237"/>
      <c r="W38" s="237"/>
      <c r="X38" s="237"/>
      <c r="Y38" s="238" t="s">
        <v>113</v>
      </c>
      <c r="Z38" s="237"/>
      <c r="AA38" s="237"/>
      <c r="AB38" s="237"/>
      <c r="AC38" s="237"/>
      <c r="AD38" s="237"/>
      <c r="AE38" s="237"/>
      <c r="AF38" s="237"/>
      <c r="AG38" s="237"/>
      <c r="AH38" s="237"/>
      <c r="AI38" s="237"/>
      <c r="AJ38" s="237"/>
      <c r="AK38" s="237"/>
      <c r="AL38" s="237"/>
      <c r="AM38" s="237"/>
      <c r="AN38" s="237"/>
      <c r="AO38" s="237"/>
      <c r="AP38" s="237"/>
      <c r="AQ38" s="237"/>
      <c r="AR38" s="237" t="s">
        <v>204</v>
      </c>
      <c r="AS38" s="237"/>
      <c r="AT38" s="237"/>
      <c r="AU38" s="237"/>
      <c r="AV38" s="237"/>
      <c r="AW38" s="237"/>
      <c r="AX38" s="237"/>
      <c r="AY38" s="237"/>
      <c r="AZ38"/>
      <c r="BA38" s="244" t="s">
        <v>113</v>
      </c>
      <c r="BB38"/>
      <c r="BC38"/>
      <c r="BD38"/>
      <c r="BE38"/>
      <c r="BF38"/>
      <c r="BG38"/>
      <c r="BH38"/>
      <c r="BI38"/>
      <c r="BJ38"/>
      <c r="BK38"/>
      <c r="BL38"/>
      <c r="BM38"/>
      <c r="BN38"/>
      <c r="BO38"/>
      <c r="BP38"/>
      <c r="BQ38"/>
      <c r="BR38"/>
      <c r="BS38"/>
      <c r="BT38"/>
      <c r="BU38"/>
      <c r="BV38"/>
      <c r="BW38"/>
      <c r="BX38"/>
      <c r="BY38"/>
      <c r="BZ38"/>
      <c r="CA38"/>
      <c r="CB38"/>
    </row>
    <row r="39" spans="1:80" ht="18.75" x14ac:dyDescent="0.3">
      <c r="A39" s="305" t="s">
        <v>15</v>
      </c>
      <c r="B39" s="305"/>
      <c r="C39" s="305"/>
      <c r="D39" s="305"/>
      <c r="E39" s="246"/>
      <c r="F39" s="246"/>
      <c r="G39" s="237" t="s">
        <v>227</v>
      </c>
      <c r="H39" s="237"/>
      <c r="I39" s="237"/>
      <c r="J39" s="237"/>
      <c r="K39" s="237"/>
      <c r="L39" s="237"/>
      <c r="M39" s="237"/>
      <c r="N39" s="237"/>
      <c r="O39" s="237"/>
      <c r="P39" s="237"/>
      <c r="Q39" s="237"/>
      <c r="R39" s="237"/>
      <c r="S39" s="237"/>
      <c r="T39" s="237"/>
      <c r="U39" s="237"/>
      <c r="V39" s="237"/>
      <c r="W39" s="237"/>
      <c r="X39" s="237"/>
      <c r="Y39" s="237"/>
      <c r="Z39" s="238" t="s">
        <v>15</v>
      </c>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46"/>
      <c r="BA39" s="246"/>
      <c r="BB39" s="239" t="s">
        <v>15</v>
      </c>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row>
    <row r="40" spans="1:80" ht="48" x14ac:dyDescent="0.25">
      <c r="A40" s="302" t="s">
        <v>114</v>
      </c>
      <c r="B40" s="302"/>
      <c r="C40" s="302"/>
      <c r="D40" s="303"/>
      <c r="E40"/>
      <c r="F40"/>
      <c r="G40" s="237" t="s">
        <v>227</v>
      </c>
      <c r="H40" s="237"/>
      <c r="I40" s="237"/>
      <c r="J40" s="237"/>
      <c r="K40" s="237"/>
      <c r="L40" s="237"/>
      <c r="M40" s="237"/>
      <c r="N40" s="237"/>
      <c r="O40" s="237"/>
      <c r="P40" s="237"/>
      <c r="Q40" s="237"/>
      <c r="R40" s="237"/>
      <c r="S40" s="237"/>
      <c r="T40" s="237"/>
      <c r="U40" s="237"/>
      <c r="V40" s="237"/>
      <c r="W40" s="237"/>
      <c r="X40" s="237"/>
      <c r="Y40" s="237"/>
      <c r="Z40" s="238" t="s">
        <v>114</v>
      </c>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c r="BA40"/>
      <c r="BB40" s="240" t="s">
        <v>114</v>
      </c>
      <c r="BC40"/>
      <c r="BD40"/>
      <c r="BE40"/>
      <c r="BF40"/>
      <c r="BG40"/>
      <c r="BH40"/>
      <c r="BI40"/>
      <c r="BJ40"/>
      <c r="BK40"/>
      <c r="BL40"/>
      <c r="BM40"/>
      <c r="BN40"/>
      <c r="BO40"/>
      <c r="BP40"/>
      <c r="BQ40"/>
      <c r="BR40"/>
      <c r="BS40"/>
      <c r="BT40"/>
      <c r="BU40"/>
      <c r="BV40"/>
      <c r="BW40"/>
      <c r="BX40"/>
      <c r="BY40"/>
      <c r="BZ40"/>
      <c r="CA40"/>
      <c r="CB40"/>
    </row>
    <row r="41" spans="1:80" x14ac:dyDescent="0.25">
      <c r="A41" s="136"/>
      <c r="B41" s="136"/>
      <c r="C41" s="136"/>
      <c r="D41" s="152"/>
      <c r="E41"/>
      <c r="F41"/>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c r="BA41"/>
      <c r="BB41"/>
      <c r="BC41"/>
      <c r="BD41"/>
      <c r="BE41"/>
      <c r="BF41"/>
      <c r="BG41"/>
      <c r="BH41"/>
      <c r="BI41"/>
      <c r="BJ41"/>
      <c r="BK41"/>
      <c r="BL41"/>
      <c r="BM41"/>
      <c r="BN41"/>
      <c r="BO41"/>
      <c r="BP41"/>
      <c r="BQ41"/>
      <c r="BR41"/>
      <c r="BS41"/>
      <c r="BT41"/>
      <c r="BU41"/>
      <c r="BV41"/>
      <c r="BW41"/>
      <c r="BX41"/>
      <c r="BY41"/>
      <c r="BZ41"/>
      <c r="CA41"/>
      <c r="CB41"/>
    </row>
    <row r="42" spans="1:80" x14ac:dyDescent="0.25">
      <c r="A42" s="300" t="s">
        <v>91</v>
      </c>
      <c r="B42" s="301"/>
      <c r="C42" s="301"/>
      <c r="D42" s="301"/>
      <c r="E42"/>
      <c r="F42"/>
      <c r="G42" s="237" t="s">
        <v>228</v>
      </c>
      <c r="H42" s="237"/>
      <c r="I42" s="237"/>
      <c r="J42" s="237"/>
      <c r="K42" s="237"/>
      <c r="L42" s="237"/>
      <c r="M42" s="237"/>
      <c r="N42" s="237"/>
      <c r="O42" s="237"/>
      <c r="P42" s="237"/>
      <c r="Q42" s="237"/>
      <c r="R42" s="237"/>
      <c r="S42" s="237"/>
      <c r="T42" s="237"/>
      <c r="U42" s="237"/>
      <c r="V42" s="237"/>
      <c r="W42" s="237"/>
      <c r="X42" s="237"/>
      <c r="Y42" s="237"/>
      <c r="Z42" s="238" t="s">
        <v>91</v>
      </c>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c r="BA42"/>
      <c r="BB42" s="241" t="s">
        <v>91</v>
      </c>
      <c r="BC42"/>
      <c r="BD42"/>
      <c r="BE42"/>
      <c r="BF42"/>
      <c r="BG42"/>
      <c r="BH42"/>
      <c r="BI42"/>
      <c r="BJ42"/>
      <c r="BK42"/>
      <c r="BL42"/>
      <c r="BM42"/>
      <c r="BN42"/>
      <c r="BO42"/>
      <c r="BP42"/>
      <c r="BQ42"/>
      <c r="BR42"/>
      <c r="BS42"/>
      <c r="BT42"/>
      <c r="BU42"/>
      <c r="BV42"/>
      <c r="BW42"/>
      <c r="BX42"/>
      <c r="BY42"/>
      <c r="BZ42"/>
      <c r="CA42"/>
      <c r="CB42"/>
    </row>
    <row r="43" spans="1:80" x14ac:dyDescent="0.25">
      <c r="A43" s="138"/>
      <c r="B43" s="139"/>
      <c r="C43" s="139"/>
      <c r="D43" s="139"/>
      <c r="E43"/>
      <c r="F43"/>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c r="BA43"/>
      <c r="BB43"/>
      <c r="BC43"/>
      <c r="BD43"/>
      <c r="BE43"/>
      <c r="BF43"/>
      <c r="BG43"/>
      <c r="BH43"/>
      <c r="BI43"/>
      <c r="BJ43"/>
      <c r="BK43"/>
      <c r="BL43"/>
      <c r="BM43"/>
      <c r="BN43"/>
      <c r="BO43"/>
      <c r="BP43"/>
      <c r="BQ43"/>
      <c r="BR43"/>
      <c r="BS43"/>
      <c r="BT43"/>
      <c r="BU43"/>
      <c r="BV43"/>
      <c r="BW43"/>
      <c r="BX43"/>
      <c r="BY43"/>
      <c r="BZ43"/>
      <c r="CA43"/>
      <c r="CB43"/>
    </row>
    <row r="44" spans="1:80" ht="36" x14ac:dyDescent="0.25">
      <c r="A44" s="302" t="s">
        <v>92</v>
      </c>
      <c r="B44" s="302"/>
      <c r="C44" s="302"/>
      <c r="D44" s="302"/>
      <c r="E44"/>
      <c r="F44"/>
      <c r="G44" s="237" t="s">
        <v>227</v>
      </c>
      <c r="H44" s="237"/>
      <c r="I44" s="237"/>
      <c r="J44" s="237"/>
      <c r="K44" s="237"/>
      <c r="L44" s="237"/>
      <c r="M44" s="237"/>
      <c r="N44" s="237"/>
      <c r="O44" s="237"/>
      <c r="P44" s="237"/>
      <c r="Q44" s="237"/>
      <c r="R44" s="237"/>
      <c r="S44" s="237"/>
      <c r="T44" s="237"/>
      <c r="U44" s="237"/>
      <c r="V44" s="237"/>
      <c r="W44" s="237"/>
      <c r="X44" s="237"/>
      <c r="Y44" s="237"/>
      <c r="Z44" s="238" t="s">
        <v>92</v>
      </c>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c r="BA44"/>
      <c r="BB44" s="240" t="s">
        <v>92</v>
      </c>
      <c r="BC44"/>
      <c r="BD44"/>
      <c r="BE44"/>
      <c r="BF44"/>
      <c r="BG44"/>
      <c r="BH44"/>
      <c r="BI44"/>
      <c r="BJ44"/>
      <c r="BK44"/>
      <c r="BL44"/>
      <c r="BM44"/>
      <c r="BN44"/>
      <c r="BO44"/>
      <c r="BP44"/>
      <c r="BQ44"/>
      <c r="BR44"/>
      <c r="BS44"/>
      <c r="BT44"/>
      <c r="BU44"/>
      <c r="BV44"/>
      <c r="BW44"/>
      <c r="BX44"/>
      <c r="BY44"/>
      <c r="BZ44"/>
      <c r="CA44"/>
      <c r="CB44"/>
    </row>
    <row r="45" spans="1:80" x14ac:dyDescent="0.25">
      <c r="A45" s="136"/>
      <c r="B45" s="136"/>
      <c r="C45" s="136"/>
      <c r="D45" s="136"/>
      <c r="E45"/>
      <c r="F45"/>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c r="BA45"/>
      <c r="BB45"/>
      <c r="BC45"/>
      <c r="BD45"/>
      <c r="BE45"/>
      <c r="BF45"/>
      <c r="BG45"/>
      <c r="BH45"/>
      <c r="BI45"/>
      <c r="BJ45"/>
      <c r="BK45"/>
      <c r="BL45"/>
      <c r="BM45"/>
      <c r="BN45"/>
      <c r="BO45"/>
      <c r="BP45"/>
      <c r="BQ45"/>
      <c r="BR45"/>
      <c r="BS45"/>
      <c r="BT45"/>
      <c r="BU45"/>
      <c r="BV45"/>
      <c r="BW45"/>
      <c r="BX45"/>
      <c r="BY45"/>
      <c r="BZ45"/>
      <c r="CA45"/>
      <c r="CB45"/>
    </row>
    <row r="46" spans="1:80" ht="48" x14ac:dyDescent="0.25">
      <c r="A46" s="302" t="s">
        <v>93</v>
      </c>
      <c r="B46" s="302"/>
      <c r="C46" s="302"/>
      <c r="D46" s="302"/>
      <c r="E46"/>
      <c r="F46"/>
      <c r="G46" s="237" t="s">
        <v>227</v>
      </c>
      <c r="H46" s="237"/>
      <c r="I46" s="237"/>
      <c r="J46" s="237"/>
      <c r="K46" s="237"/>
      <c r="L46" s="237"/>
      <c r="M46" s="237"/>
      <c r="N46" s="237"/>
      <c r="O46" s="237"/>
      <c r="P46" s="237"/>
      <c r="Q46" s="237"/>
      <c r="R46" s="237"/>
      <c r="S46" s="237"/>
      <c r="T46" s="237"/>
      <c r="U46" s="237"/>
      <c r="V46" s="237"/>
      <c r="W46" s="237"/>
      <c r="X46" s="237"/>
      <c r="Y46" s="237"/>
      <c r="Z46" s="238" t="s">
        <v>93</v>
      </c>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c r="BA46"/>
      <c r="BB46" s="240" t="s">
        <v>93</v>
      </c>
      <c r="BC46"/>
      <c r="BD46"/>
      <c r="BE46"/>
      <c r="BF46"/>
      <c r="BG46"/>
      <c r="BH46"/>
      <c r="BI46"/>
      <c r="BJ46"/>
      <c r="BK46"/>
      <c r="BL46"/>
      <c r="BM46"/>
      <c r="BN46"/>
      <c r="BO46"/>
      <c r="BP46"/>
      <c r="BQ46"/>
      <c r="BR46"/>
      <c r="BS46"/>
      <c r="BT46"/>
      <c r="BU46"/>
      <c r="BV46"/>
      <c r="BW46"/>
      <c r="BX46"/>
      <c r="BY46"/>
      <c r="BZ46"/>
      <c r="CA46"/>
      <c r="CB46"/>
    </row>
    <row r="47" spans="1:80" x14ac:dyDescent="0.25">
      <c r="A47" s="136"/>
      <c r="B47" s="136"/>
      <c r="C47" s="136"/>
      <c r="D47" s="136"/>
      <c r="E47"/>
      <c r="F4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c r="BA47"/>
      <c r="BB47"/>
      <c r="BC47"/>
      <c r="BD47"/>
      <c r="BE47"/>
      <c r="BF47"/>
      <c r="BG47"/>
      <c r="BH47"/>
      <c r="BI47"/>
      <c r="BJ47"/>
      <c r="BK47"/>
      <c r="BL47"/>
      <c r="BM47"/>
      <c r="BN47"/>
      <c r="BO47"/>
      <c r="BP47"/>
      <c r="BQ47"/>
      <c r="BR47"/>
      <c r="BS47"/>
      <c r="BT47"/>
      <c r="BU47"/>
      <c r="BV47"/>
      <c r="BW47"/>
      <c r="BX47"/>
      <c r="BY47"/>
      <c r="BZ47"/>
      <c r="CA47"/>
      <c r="CB47"/>
    </row>
    <row r="48" spans="1:80" ht="48" x14ac:dyDescent="0.25">
      <c r="A48" s="302" t="s">
        <v>94</v>
      </c>
      <c r="B48" s="302"/>
      <c r="C48" s="302"/>
      <c r="D48" s="302"/>
      <c r="E48"/>
      <c r="F48"/>
      <c r="G48" s="237" t="s">
        <v>227</v>
      </c>
      <c r="H48" s="237"/>
      <c r="I48" s="237"/>
      <c r="J48" s="237"/>
      <c r="K48" s="237"/>
      <c r="L48" s="237"/>
      <c r="M48" s="237"/>
      <c r="N48" s="237"/>
      <c r="O48" s="237"/>
      <c r="P48" s="237"/>
      <c r="Q48" s="237"/>
      <c r="R48" s="237"/>
      <c r="S48" s="237"/>
      <c r="T48" s="237"/>
      <c r="U48" s="237"/>
      <c r="V48" s="237"/>
      <c r="W48" s="237"/>
      <c r="X48" s="237"/>
      <c r="Y48" s="237"/>
      <c r="Z48" s="238" t="s">
        <v>94</v>
      </c>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c r="BA48"/>
      <c r="BB48" s="240" t="s">
        <v>94</v>
      </c>
      <c r="BC48"/>
      <c r="BD48"/>
      <c r="BE48"/>
      <c r="BF48"/>
      <c r="BG48"/>
      <c r="BH48"/>
      <c r="BI48"/>
      <c r="BJ48"/>
      <c r="BK48"/>
      <c r="BL48"/>
      <c r="BM48"/>
      <c r="BN48"/>
      <c r="BO48"/>
      <c r="BP48"/>
      <c r="BQ48"/>
      <c r="BR48"/>
      <c r="BS48"/>
      <c r="BT48"/>
      <c r="BU48"/>
      <c r="BV48"/>
      <c r="BW48"/>
      <c r="BX48"/>
      <c r="BY48"/>
      <c r="BZ48"/>
      <c r="CA48"/>
      <c r="CB48"/>
    </row>
    <row r="49" spans="1:80" x14ac:dyDescent="0.25">
      <c r="A49" s="136"/>
      <c r="B49" s="136"/>
      <c r="C49" s="136"/>
      <c r="D49" s="136"/>
      <c r="E49"/>
      <c r="F49"/>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c r="BA49"/>
      <c r="BB49"/>
      <c r="BC49"/>
      <c r="BD49"/>
      <c r="BE49"/>
      <c r="BF49"/>
      <c r="BG49"/>
      <c r="BH49"/>
      <c r="BI49"/>
      <c r="BJ49"/>
      <c r="BK49"/>
      <c r="BL49"/>
      <c r="BM49"/>
      <c r="BN49"/>
      <c r="BO49"/>
      <c r="BP49"/>
      <c r="BQ49"/>
      <c r="BR49"/>
      <c r="BS49"/>
      <c r="BT49"/>
      <c r="BU49"/>
      <c r="BV49"/>
      <c r="BW49"/>
      <c r="BX49"/>
      <c r="BY49"/>
      <c r="BZ49"/>
      <c r="CA49"/>
      <c r="CB49"/>
    </row>
    <row r="50" spans="1:80" ht="84" x14ac:dyDescent="0.25">
      <c r="A50" s="302" t="s">
        <v>115</v>
      </c>
      <c r="B50" s="302"/>
      <c r="C50" s="302"/>
      <c r="D50" s="302"/>
      <c r="E50"/>
      <c r="F50"/>
      <c r="G50" s="237" t="s">
        <v>227</v>
      </c>
      <c r="H50" s="237"/>
      <c r="I50" s="237"/>
      <c r="J50" s="237"/>
      <c r="K50" s="237"/>
      <c r="L50" s="237"/>
      <c r="M50" s="237"/>
      <c r="N50" s="237"/>
      <c r="O50" s="237"/>
      <c r="P50" s="237"/>
      <c r="Q50" s="237"/>
      <c r="R50" s="237"/>
      <c r="S50" s="237"/>
      <c r="T50" s="237"/>
      <c r="U50" s="237"/>
      <c r="V50" s="237"/>
      <c r="W50" s="237"/>
      <c r="X50" s="237"/>
      <c r="Y50" s="237"/>
      <c r="Z50" s="238" t="s">
        <v>115</v>
      </c>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c r="BA50"/>
      <c r="BB50" s="240" t="s">
        <v>115</v>
      </c>
      <c r="BC50"/>
      <c r="BD50"/>
      <c r="BE50"/>
      <c r="BF50"/>
      <c r="BG50"/>
      <c r="BH50"/>
      <c r="BI50"/>
      <c r="BJ50"/>
      <c r="BK50"/>
      <c r="BL50"/>
      <c r="BM50"/>
      <c r="BN50"/>
      <c r="BO50"/>
      <c r="BP50"/>
      <c r="BQ50"/>
      <c r="BR50"/>
      <c r="BS50"/>
      <c r="BT50"/>
      <c r="BU50"/>
      <c r="BV50"/>
      <c r="BW50"/>
      <c r="BX50"/>
      <c r="BY50"/>
      <c r="BZ50"/>
      <c r="CA50"/>
      <c r="CB50"/>
    </row>
    <row r="51" spans="1:80" x14ac:dyDescent="0.25">
      <c r="A51" s="136"/>
      <c r="B51" s="136"/>
      <c r="C51" s="136"/>
      <c r="D51" s="136"/>
      <c r="E51"/>
      <c r="F51"/>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c r="BA51"/>
      <c r="BB51"/>
      <c r="BC51"/>
      <c r="BD51"/>
      <c r="BE51"/>
      <c r="BF51"/>
      <c r="BG51"/>
      <c r="BH51"/>
      <c r="BI51"/>
      <c r="BJ51"/>
      <c r="BK51"/>
      <c r="BL51"/>
      <c r="BM51"/>
      <c r="BN51"/>
      <c r="BO51"/>
      <c r="BP51"/>
      <c r="BQ51"/>
      <c r="BR51"/>
      <c r="BS51"/>
      <c r="BT51"/>
      <c r="BU51"/>
      <c r="BV51"/>
      <c r="BW51"/>
      <c r="BX51"/>
      <c r="BY51"/>
      <c r="BZ51"/>
      <c r="CA51"/>
      <c r="CB51"/>
    </row>
    <row r="52" spans="1:80" ht="84" x14ac:dyDescent="0.25">
      <c r="A52" s="302" t="s">
        <v>116</v>
      </c>
      <c r="B52" s="302"/>
      <c r="C52" s="302"/>
      <c r="D52" s="302"/>
      <c r="E52"/>
      <c r="F52"/>
      <c r="G52" s="237" t="s">
        <v>227</v>
      </c>
      <c r="H52" s="237"/>
      <c r="I52" s="237"/>
      <c r="J52" s="237"/>
      <c r="K52" s="237"/>
      <c r="L52" s="237"/>
      <c r="M52" s="237"/>
      <c r="N52" s="237"/>
      <c r="O52" s="237"/>
      <c r="P52" s="237"/>
      <c r="Q52" s="237"/>
      <c r="R52" s="237"/>
      <c r="S52" s="237"/>
      <c r="T52" s="237"/>
      <c r="U52" s="237"/>
      <c r="V52" s="237"/>
      <c r="W52" s="237"/>
      <c r="X52" s="237"/>
      <c r="Y52" s="237"/>
      <c r="Z52" s="238" t="s">
        <v>116</v>
      </c>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c r="BA52"/>
      <c r="BB52" s="240" t="s">
        <v>116</v>
      </c>
      <c r="BC52"/>
      <c r="BD52"/>
      <c r="BE52"/>
      <c r="BF52"/>
      <c r="BG52"/>
      <c r="BH52"/>
      <c r="BI52"/>
      <c r="BJ52"/>
      <c r="BK52"/>
      <c r="BL52"/>
      <c r="BM52"/>
      <c r="BN52"/>
      <c r="BO52"/>
      <c r="BP52"/>
      <c r="BQ52"/>
      <c r="BR52"/>
      <c r="BS52"/>
      <c r="BT52"/>
      <c r="BU52"/>
      <c r="BV52"/>
      <c r="BW52"/>
      <c r="BX52"/>
      <c r="BY52"/>
      <c r="BZ52"/>
      <c r="CA52"/>
      <c r="CB52"/>
    </row>
    <row r="53" spans="1:80" x14ac:dyDescent="0.25">
      <c r="A53" s="136"/>
      <c r="B53" s="136"/>
      <c r="C53" s="136"/>
      <c r="D53" s="136"/>
      <c r="E53"/>
      <c r="F53"/>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c r="BA53"/>
      <c r="BB53"/>
      <c r="BC53"/>
      <c r="BD53"/>
      <c r="BE53"/>
      <c r="BF53"/>
      <c r="BG53"/>
      <c r="BH53"/>
      <c r="BI53"/>
      <c r="BJ53"/>
      <c r="BK53"/>
      <c r="BL53"/>
      <c r="BM53"/>
      <c r="BN53"/>
      <c r="BO53"/>
      <c r="BP53"/>
      <c r="BQ53"/>
      <c r="BR53"/>
      <c r="BS53"/>
      <c r="BT53"/>
      <c r="BU53"/>
      <c r="BV53"/>
      <c r="BW53"/>
      <c r="BX53"/>
      <c r="BY53"/>
      <c r="BZ53"/>
      <c r="CA53"/>
      <c r="CB53"/>
    </row>
    <row r="54" spans="1:80" ht="36" x14ac:dyDescent="0.25">
      <c r="A54" s="302" t="s">
        <v>95</v>
      </c>
      <c r="B54" s="302"/>
      <c r="C54" s="302"/>
      <c r="D54" s="302"/>
      <c r="E54"/>
      <c r="F54"/>
      <c r="G54" s="237" t="s">
        <v>227</v>
      </c>
      <c r="H54" s="237"/>
      <c r="I54" s="237"/>
      <c r="J54" s="237"/>
      <c r="K54" s="237"/>
      <c r="L54" s="237"/>
      <c r="M54" s="237"/>
      <c r="N54" s="237"/>
      <c r="O54" s="237"/>
      <c r="P54" s="237"/>
      <c r="Q54" s="237"/>
      <c r="R54" s="237"/>
      <c r="S54" s="237"/>
      <c r="T54" s="237"/>
      <c r="U54" s="237"/>
      <c r="V54" s="237"/>
      <c r="W54" s="237"/>
      <c r="X54" s="237"/>
      <c r="Y54" s="237"/>
      <c r="Z54" s="238" t="s">
        <v>95</v>
      </c>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c r="BA54"/>
      <c r="BB54" s="240" t="s">
        <v>95</v>
      </c>
      <c r="BC54"/>
      <c r="BD54"/>
      <c r="BE54"/>
      <c r="BF54"/>
      <c r="BG54"/>
      <c r="BH54"/>
      <c r="BI54"/>
      <c r="BJ54"/>
      <c r="BK54"/>
      <c r="BL54"/>
      <c r="BM54"/>
      <c r="BN54"/>
      <c r="BO54"/>
      <c r="BP54"/>
      <c r="BQ54"/>
      <c r="BR54"/>
      <c r="BS54"/>
      <c r="BT54"/>
      <c r="BU54"/>
      <c r="BV54"/>
      <c r="BW54"/>
      <c r="BX54"/>
      <c r="BY54"/>
      <c r="BZ54"/>
      <c r="CA54"/>
      <c r="CB54"/>
    </row>
    <row r="55" spans="1:80" x14ac:dyDescent="0.25">
      <c r="A55" s="136"/>
      <c r="B55" s="136"/>
      <c r="C55" s="136"/>
      <c r="D55" s="136"/>
      <c r="E55"/>
      <c r="F55"/>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c r="BA55"/>
      <c r="BB55"/>
      <c r="BC55"/>
      <c r="BD55"/>
      <c r="BE55"/>
      <c r="BF55"/>
      <c r="BG55"/>
      <c r="BH55"/>
      <c r="BI55"/>
      <c r="BJ55"/>
      <c r="BK55"/>
      <c r="BL55"/>
      <c r="BM55"/>
      <c r="BN55"/>
      <c r="BO55"/>
      <c r="BP55"/>
      <c r="BQ55"/>
      <c r="BR55"/>
      <c r="BS55"/>
      <c r="BT55"/>
      <c r="BU55"/>
      <c r="BV55"/>
      <c r="BW55"/>
      <c r="BX55"/>
      <c r="BY55"/>
      <c r="BZ55"/>
      <c r="CA55"/>
      <c r="CB55"/>
    </row>
    <row r="56" spans="1:80" x14ac:dyDescent="0.25">
      <c r="A56" s="300" t="s">
        <v>96</v>
      </c>
      <c r="B56" s="301"/>
      <c r="C56" s="301"/>
      <c r="D56" s="301"/>
      <c r="E56"/>
      <c r="F56"/>
      <c r="G56" s="237" t="s">
        <v>229</v>
      </c>
      <c r="H56" s="237"/>
      <c r="I56" s="237"/>
      <c r="J56" s="237"/>
      <c r="K56" s="237"/>
      <c r="L56" s="237"/>
      <c r="M56" s="237"/>
      <c r="N56" s="237"/>
      <c r="O56" s="237"/>
      <c r="P56" s="237"/>
      <c r="Q56" s="237"/>
      <c r="R56" s="237"/>
      <c r="S56" s="237"/>
      <c r="T56" s="237"/>
      <c r="U56" s="237"/>
      <c r="V56" s="237"/>
      <c r="W56" s="237"/>
      <c r="X56" s="237"/>
      <c r="Y56" s="237"/>
      <c r="Z56" s="238" t="s">
        <v>96</v>
      </c>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c r="BA56"/>
      <c r="BB56" s="241" t="s">
        <v>96</v>
      </c>
      <c r="BC56"/>
      <c r="BD56"/>
      <c r="BE56"/>
      <c r="BF56"/>
      <c r="BG56"/>
      <c r="BH56"/>
      <c r="BI56"/>
      <c r="BJ56"/>
      <c r="BK56"/>
      <c r="BL56"/>
      <c r="BM56"/>
      <c r="BN56"/>
      <c r="BO56"/>
      <c r="BP56"/>
      <c r="BQ56"/>
      <c r="BR56"/>
      <c r="BS56"/>
      <c r="BT56"/>
      <c r="BU56"/>
      <c r="BV56"/>
      <c r="BW56"/>
      <c r="BX56"/>
      <c r="BY56"/>
      <c r="BZ56"/>
      <c r="CA56"/>
      <c r="CB56"/>
    </row>
    <row r="57" spans="1:80" x14ac:dyDescent="0.25">
      <c r="A57" s="138"/>
      <c r="B57" s="141"/>
      <c r="C57" s="141"/>
      <c r="D57" s="141"/>
      <c r="E57"/>
      <c r="F5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c r="BA57"/>
      <c r="BB57"/>
      <c r="BC57"/>
      <c r="BD57"/>
      <c r="BE57"/>
      <c r="BF57"/>
      <c r="BG57"/>
      <c r="BH57"/>
      <c r="BI57"/>
      <c r="BJ57"/>
      <c r="BK57"/>
      <c r="BL57"/>
      <c r="BM57"/>
      <c r="BN57"/>
      <c r="BO57"/>
      <c r="BP57"/>
      <c r="BQ57"/>
      <c r="BR57"/>
      <c r="BS57"/>
      <c r="BT57"/>
      <c r="BU57"/>
      <c r="BV57"/>
      <c r="BW57"/>
      <c r="BX57"/>
      <c r="BY57"/>
      <c r="BZ57"/>
      <c r="CA57"/>
      <c r="CB57"/>
    </row>
    <row r="58" spans="1:80" x14ac:dyDescent="0.25">
      <c r="A58" s="291" t="s">
        <v>117</v>
      </c>
      <c r="B58" s="291"/>
      <c r="C58" s="153" t="s">
        <v>28</v>
      </c>
      <c r="D58" s="243">
        <v>742.06</v>
      </c>
      <c r="E58"/>
      <c r="F58"/>
      <c r="G58" s="237" t="s">
        <v>227</v>
      </c>
      <c r="H58" s="237" t="s">
        <v>24</v>
      </c>
      <c r="I58" s="237"/>
      <c r="J58" s="237"/>
      <c r="K58" s="237"/>
      <c r="L58" s="237" t="s">
        <v>230</v>
      </c>
      <c r="M58" s="237"/>
      <c r="N58" s="237"/>
      <c r="O58" s="237"/>
      <c r="P58" s="237"/>
      <c r="Q58" s="237"/>
      <c r="R58" s="237"/>
      <c r="S58" s="237"/>
      <c r="T58" s="237"/>
      <c r="U58" s="237"/>
      <c r="V58" s="237"/>
      <c r="W58" s="237"/>
      <c r="X58" s="237"/>
      <c r="Y58" s="238" t="s">
        <v>230</v>
      </c>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c r="BA58" s="244" t="s">
        <v>117</v>
      </c>
      <c r="BB58"/>
      <c r="BC58"/>
      <c r="BD58"/>
      <c r="BE58"/>
      <c r="BF58"/>
      <c r="BG58"/>
      <c r="BH58"/>
      <c r="BI58"/>
      <c r="BJ58"/>
      <c r="BK58"/>
      <c r="BL58"/>
      <c r="BM58"/>
      <c r="BN58"/>
      <c r="BO58"/>
      <c r="BP58"/>
      <c r="BQ58"/>
      <c r="BR58"/>
      <c r="BS58"/>
      <c r="BT58"/>
      <c r="BU58"/>
      <c r="BV58"/>
      <c r="BW58"/>
      <c r="BX58"/>
      <c r="BY58"/>
      <c r="BZ58"/>
      <c r="CA58"/>
      <c r="CB58"/>
    </row>
    <row r="59" spans="1:80" ht="22.5" x14ac:dyDescent="0.25">
      <c r="A59" s="293" t="s">
        <v>118</v>
      </c>
      <c r="B59" s="291"/>
      <c r="C59" s="143" t="s">
        <v>28</v>
      </c>
      <c r="D59" s="256">
        <v>11.16</v>
      </c>
      <c r="E59"/>
      <c r="F59"/>
      <c r="G59" s="237" t="s">
        <v>227</v>
      </c>
      <c r="H59" s="237" t="s">
        <v>24</v>
      </c>
      <c r="I59" s="237"/>
      <c r="J59" s="237"/>
      <c r="K59" s="237"/>
      <c r="L59" s="237" t="s">
        <v>231</v>
      </c>
      <c r="M59" s="237"/>
      <c r="N59" s="237"/>
      <c r="O59" s="237"/>
      <c r="P59" s="237">
        <v>45657</v>
      </c>
      <c r="Q59" s="237"/>
      <c r="R59" s="237"/>
      <c r="S59" s="237"/>
      <c r="T59" s="237"/>
      <c r="U59" s="237"/>
      <c r="V59" s="237"/>
      <c r="W59" s="237"/>
      <c r="X59" s="237"/>
      <c r="Y59" s="238" t="s">
        <v>118</v>
      </c>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c r="BA59" s="244" t="s">
        <v>118</v>
      </c>
      <c r="BB59"/>
      <c r="BC59"/>
      <c r="BD59"/>
      <c r="BE59"/>
      <c r="BF59"/>
      <c r="BG59"/>
      <c r="BH59"/>
      <c r="BI59"/>
      <c r="BJ59"/>
      <c r="BK59"/>
      <c r="BL59"/>
      <c r="BM59"/>
      <c r="BN59"/>
      <c r="BO59"/>
      <c r="BP59"/>
      <c r="BQ59"/>
      <c r="BR59"/>
      <c r="BS59"/>
      <c r="BT59"/>
      <c r="BU59"/>
      <c r="BV59"/>
      <c r="BW59"/>
      <c r="BX59"/>
      <c r="BY59"/>
      <c r="BZ59"/>
      <c r="CA59"/>
      <c r="CB59"/>
    </row>
    <row r="60" spans="1:80" x14ac:dyDescent="0.25">
      <c r="A60" s="291" t="s">
        <v>48</v>
      </c>
      <c r="B60" s="291"/>
      <c r="C60" s="153" t="s">
        <v>119</v>
      </c>
      <c r="D60" s="255">
        <v>3.8450000000000002</v>
      </c>
      <c r="E60"/>
      <c r="F60"/>
      <c r="G60" s="237" t="s">
        <v>227</v>
      </c>
      <c r="H60" s="237" t="s">
        <v>24</v>
      </c>
      <c r="I60" s="237"/>
      <c r="J60" s="237"/>
      <c r="K60" s="237"/>
      <c r="L60" s="237" t="s">
        <v>232</v>
      </c>
      <c r="M60" s="237"/>
      <c r="N60" s="237"/>
      <c r="O60" s="237"/>
      <c r="P60" s="237"/>
      <c r="Q60" s="237"/>
      <c r="R60" s="237"/>
      <c r="S60" s="237"/>
      <c r="T60" s="237"/>
      <c r="U60" s="237"/>
      <c r="V60" s="237"/>
      <c r="W60" s="237"/>
      <c r="X60" s="237"/>
      <c r="Y60" s="238" t="s">
        <v>232</v>
      </c>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c r="BA60" s="244" t="s">
        <v>48</v>
      </c>
      <c r="BB60"/>
      <c r="BC60"/>
      <c r="BD60"/>
      <c r="BE60"/>
      <c r="BF60"/>
      <c r="BG60"/>
      <c r="BH60"/>
      <c r="BI60"/>
      <c r="BJ60"/>
      <c r="BK60"/>
      <c r="BL60"/>
      <c r="BM60"/>
      <c r="BN60"/>
      <c r="BO60"/>
      <c r="BP60"/>
      <c r="BQ60"/>
      <c r="BR60"/>
      <c r="BS60"/>
      <c r="BT60"/>
      <c r="BU60"/>
      <c r="BV60"/>
      <c r="BW60"/>
      <c r="BX60"/>
      <c r="BY60"/>
      <c r="BZ60"/>
      <c r="CA60"/>
      <c r="CB60"/>
    </row>
    <row r="61" spans="1:80" ht="22.5" x14ac:dyDescent="0.25">
      <c r="A61" s="291" t="s">
        <v>214</v>
      </c>
      <c r="B61" s="307"/>
      <c r="C61" s="153" t="s">
        <v>119</v>
      </c>
      <c r="D61" s="257">
        <v>-7.1300000000000002E-2</v>
      </c>
      <c r="E61"/>
      <c r="F61"/>
      <c r="G61" s="237" t="s">
        <v>227</v>
      </c>
      <c r="H61" s="237" t="s">
        <v>25</v>
      </c>
      <c r="I61" s="237"/>
      <c r="J61" s="237"/>
      <c r="K61" s="237"/>
      <c r="L61" s="237" t="s">
        <v>233</v>
      </c>
      <c r="M61" s="237"/>
      <c r="N61" s="237"/>
      <c r="O61" s="237"/>
      <c r="P61" s="237"/>
      <c r="Q61" s="237"/>
      <c r="R61" s="237"/>
      <c r="S61" s="237"/>
      <c r="T61" s="237"/>
      <c r="U61" s="237"/>
      <c r="V61" s="237"/>
      <c r="W61" s="237"/>
      <c r="X61" s="237"/>
      <c r="Y61" s="238"/>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c r="BA61" s="244" t="s">
        <v>214</v>
      </c>
      <c r="BB61"/>
      <c r="BC61"/>
      <c r="BD61"/>
      <c r="BE61"/>
      <c r="BF61"/>
      <c r="BG61"/>
      <c r="BH61"/>
      <c r="BI61"/>
      <c r="BJ61"/>
      <c r="BK61"/>
      <c r="BL61"/>
      <c r="BM61"/>
      <c r="BN61"/>
      <c r="BO61"/>
      <c r="BP61"/>
      <c r="BQ61"/>
      <c r="BR61"/>
      <c r="BS61"/>
      <c r="BT61"/>
      <c r="BU61"/>
      <c r="BV61"/>
      <c r="BW61"/>
      <c r="BX61"/>
      <c r="BY61"/>
      <c r="BZ61"/>
      <c r="CA61"/>
      <c r="CB61"/>
    </row>
    <row r="62" spans="1:80" x14ac:dyDescent="0.25">
      <c r="A62" s="291" t="s">
        <v>216</v>
      </c>
      <c r="B62" s="307"/>
      <c r="C62" s="153" t="s">
        <v>119</v>
      </c>
      <c r="D62" s="257">
        <v>1.7406999999999999</v>
      </c>
      <c r="E62"/>
      <c r="F62"/>
      <c r="G62" s="237" t="s">
        <v>227</v>
      </c>
      <c r="H62" s="237" t="s">
        <v>25</v>
      </c>
      <c r="I62" s="237"/>
      <c r="J62" s="237"/>
      <c r="K62" s="237"/>
      <c r="L62" s="237" t="s">
        <v>234</v>
      </c>
      <c r="M62" s="237"/>
      <c r="N62" s="237"/>
      <c r="O62" s="237"/>
      <c r="P62" s="237"/>
      <c r="Q62" s="237"/>
      <c r="R62" s="237"/>
      <c r="S62" s="237"/>
      <c r="T62" s="237"/>
      <c r="U62" s="237"/>
      <c r="V62" s="237"/>
      <c r="W62" s="237"/>
      <c r="X62" s="237"/>
      <c r="Y62" s="238"/>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c r="BA62" s="244" t="s">
        <v>216</v>
      </c>
      <c r="BB62"/>
      <c r="BC62"/>
      <c r="BD62"/>
      <c r="BE62"/>
      <c r="BF62"/>
      <c r="BG62"/>
      <c r="BH62"/>
      <c r="BI62"/>
      <c r="BJ62"/>
      <c r="BK62"/>
      <c r="BL62"/>
      <c r="BM62"/>
      <c r="BN62"/>
      <c r="BO62"/>
      <c r="BP62"/>
      <c r="BQ62"/>
      <c r="BR62"/>
      <c r="BS62"/>
      <c r="BT62"/>
      <c r="BU62"/>
      <c r="BV62"/>
      <c r="BW62"/>
      <c r="BX62"/>
      <c r="BY62"/>
      <c r="BZ62"/>
      <c r="CA62"/>
      <c r="CB62"/>
    </row>
    <row r="63" spans="1:80" ht="22.5" x14ac:dyDescent="0.25">
      <c r="A63" s="291" t="s">
        <v>235</v>
      </c>
      <c r="B63" s="308"/>
      <c r="C63" s="153" t="s">
        <v>119</v>
      </c>
      <c r="D63" s="257">
        <v>-3.95E-2</v>
      </c>
      <c r="E63"/>
      <c r="F63"/>
      <c r="G63" s="237" t="s">
        <v>227</v>
      </c>
      <c r="H63" s="237" t="s">
        <v>24</v>
      </c>
      <c r="I63" s="237"/>
      <c r="J63" s="237"/>
      <c r="K63" s="237"/>
      <c r="L63" s="237" t="s">
        <v>236</v>
      </c>
      <c r="M63" s="237"/>
      <c r="N63" s="237"/>
      <c r="O63" s="237"/>
      <c r="P63" s="237"/>
      <c r="Q63" s="237"/>
      <c r="R63" s="237"/>
      <c r="S63" s="237"/>
      <c r="T63" s="237"/>
      <c r="U63" s="237"/>
      <c r="V63" s="237"/>
      <c r="W63" s="237"/>
      <c r="X63" s="237"/>
      <c r="Y63" s="238" t="s">
        <v>237</v>
      </c>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c r="BA63" s="244" t="s">
        <v>235</v>
      </c>
      <c r="BB63"/>
      <c r="BC63"/>
      <c r="BD63"/>
      <c r="BE63"/>
      <c r="BF63"/>
      <c r="BG63"/>
      <c r="BH63"/>
      <c r="BI63"/>
      <c r="BJ63"/>
      <c r="BK63"/>
      <c r="BL63"/>
      <c r="BM63"/>
      <c r="BN63"/>
      <c r="BO63"/>
      <c r="BP63"/>
      <c r="BQ63"/>
      <c r="BR63"/>
      <c r="BS63"/>
      <c r="BT63"/>
      <c r="BU63"/>
      <c r="BV63"/>
      <c r="BW63"/>
      <c r="BX63"/>
      <c r="BY63"/>
      <c r="BZ63"/>
      <c r="CA63"/>
      <c r="CB63"/>
    </row>
    <row r="64" spans="1:80" x14ac:dyDescent="0.25">
      <c r="A64" s="291" t="s">
        <v>107</v>
      </c>
      <c r="B64" s="291"/>
      <c r="C64" s="153" t="s">
        <v>119</v>
      </c>
      <c r="D64" s="255">
        <v>4.1147</v>
      </c>
      <c r="E64"/>
      <c r="F64"/>
      <c r="G64" s="237" t="s">
        <v>227</v>
      </c>
      <c r="H64" s="237" t="s">
        <v>26</v>
      </c>
      <c r="I64" s="237"/>
      <c r="J64" s="237"/>
      <c r="K64" s="237"/>
      <c r="L64" s="237" t="s">
        <v>238</v>
      </c>
      <c r="M64" s="237"/>
      <c r="N64" s="237"/>
      <c r="O64" s="237"/>
      <c r="P64" s="237"/>
      <c r="Q64" s="237"/>
      <c r="R64" s="237"/>
      <c r="S64" s="237"/>
      <c r="T64" s="237"/>
      <c r="U64" s="237"/>
      <c r="V64" s="237"/>
      <c r="W64" s="237"/>
      <c r="X64" s="237"/>
      <c r="Y64" s="238" t="s">
        <v>238</v>
      </c>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t="s">
        <v>239</v>
      </c>
      <c r="AZ64"/>
      <c r="BA64" s="244" t="s">
        <v>107</v>
      </c>
      <c r="BB64"/>
      <c r="BC64"/>
      <c r="BD64"/>
      <c r="BE64"/>
      <c r="BF64"/>
      <c r="BG64"/>
      <c r="BH64"/>
      <c r="BI64"/>
      <c r="BJ64"/>
      <c r="BK64"/>
      <c r="BL64"/>
      <c r="BM64"/>
      <c r="BN64"/>
      <c r="BO64"/>
      <c r="BP64"/>
      <c r="BQ64"/>
      <c r="BR64"/>
      <c r="BS64"/>
      <c r="BT64"/>
      <c r="BU64"/>
      <c r="BV64"/>
      <c r="BW64"/>
      <c r="BX64"/>
      <c r="BY64"/>
      <c r="BZ64"/>
      <c r="CA64"/>
      <c r="CB64"/>
    </row>
    <row r="65" spans="1:80" x14ac:dyDescent="0.25">
      <c r="A65" s="291" t="s">
        <v>108</v>
      </c>
      <c r="B65" s="291"/>
      <c r="C65" s="153" t="s">
        <v>119</v>
      </c>
      <c r="D65" s="255">
        <v>3.0794000000000001</v>
      </c>
      <c r="E65"/>
      <c r="F65"/>
      <c r="G65" s="237" t="s">
        <v>227</v>
      </c>
      <c r="H65" s="237" t="s">
        <v>26</v>
      </c>
      <c r="I65" s="237"/>
      <c r="J65" s="237"/>
      <c r="K65" s="237"/>
      <c r="L65" s="237" t="s">
        <v>240</v>
      </c>
      <c r="M65" s="237"/>
      <c r="N65" s="237"/>
      <c r="O65" s="237"/>
      <c r="P65" s="237"/>
      <c r="Q65" s="237"/>
      <c r="R65" s="237"/>
      <c r="S65" s="237"/>
      <c r="T65" s="237"/>
      <c r="U65" s="237"/>
      <c r="V65" s="237"/>
      <c r="W65" s="237"/>
      <c r="X65" s="237"/>
      <c r="Y65" s="238" t="s">
        <v>240</v>
      </c>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t="s">
        <v>241</v>
      </c>
      <c r="AZ65"/>
      <c r="BA65" s="244" t="s">
        <v>108</v>
      </c>
      <c r="BB65"/>
      <c r="BC65"/>
      <c r="BD65"/>
      <c r="BE65"/>
      <c r="BF65"/>
      <c r="BG65"/>
      <c r="BH65"/>
      <c r="BI65"/>
      <c r="BJ65"/>
      <c r="BK65"/>
      <c r="BL65"/>
      <c r="BM65"/>
      <c r="BN65"/>
      <c r="BO65"/>
      <c r="BP65"/>
      <c r="BQ65"/>
      <c r="BR65"/>
      <c r="BS65"/>
      <c r="BT65"/>
      <c r="BU65"/>
      <c r="BV65"/>
      <c r="BW65"/>
      <c r="BX65"/>
      <c r="BY65"/>
      <c r="BZ65"/>
      <c r="CA65"/>
      <c r="CB65"/>
    </row>
    <row r="66" spans="1:80" x14ac:dyDescent="0.25">
      <c r="A66" s="236"/>
      <c r="B66" s="145"/>
      <c r="C66" s="153"/>
      <c r="D66" s="257"/>
      <c r="E66"/>
      <c r="F66"/>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c r="BA66"/>
      <c r="BB66"/>
      <c r="BC66"/>
      <c r="BD66"/>
      <c r="BE66"/>
      <c r="BF66"/>
      <c r="BG66"/>
      <c r="BH66"/>
      <c r="BI66"/>
      <c r="BJ66"/>
      <c r="BK66"/>
      <c r="BL66"/>
      <c r="BM66"/>
      <c r="BN66"/>
      <c r="BO66"/>
      <c r="BP66"/>
      <c r="BQ66"/>
      <c r="BR66"/>
      <c r="BS66"/>
      <c r="BT66"/>
      <c r="BU66"/>
      <c r="BV66"/>
      <c r="BW66"/>
      <c r="BX66"/>
      <c r="BY66"/>
      <c r="BZ66"/>
      <c r="CA66"/>
      <c r="CB66"/>
    </row>
    <row r="67" spans="1:80" x14ac:dyDescent="0.25">
      <c r="A67" s="304" t="s">
        <v>109</v>
      </c>
      <c r="B67" s="291"/>
      <c r="C67" s="148"/>
      <c r="D67" s="258"/>
      <c r="E67"/>
      <c r="F67"/>
      <c r="G67" s="237" t="s">
        <v>242</v>
      </c>
      <c r="H67" s="237"/>
      <c r="I67" s="237"/>
      <c r="J67" s="237"/>
      <c r="K67" s="237"/>
      <c r="L67" s="237"/>
      <c r="M67" s="237"/>
      <c r="N67" s="237"/>
      <c r="O67" s="237"/>
      <c r="P67" s="237"/>
      <c r="Q67" s="237"/>
      <c r="R67" s="237"/>
      <c r="S67" s="237"/>
      <c r="T67" s="237"/>
      <c r="U67" s="237"/>
      <c r="V67" s="237"/>
      <c r="W67" s="237"/>
      <c r="X67" s="237"/>
      <c r="Y67" s="238" t="s">
        <v>109</v>
      </c>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c r="BA67" s="241" t="s">
        <v>109</v>
      </c>
      <c r="BB67"/>
      <c r="BC67"/>
      <c r="BD67"/>
      <c r="BE67"/>
      <c r="BF67"/>
      <c r="BG67"/>
      <c r="BH67"/>
      <c r="BI67"/>
      <c r="BJ67"/>
      <c r="BK67"/>
      <c r="BL67"/>
      <c r="BM67"/>
      <c r="BN67"/>
      <c r="BO67"/>
      <c r="BP67"/>
      <c r="BQ67"/>
      <c r="BR67"/>
      <c r="BS67"/>
      <c r="BT67"/>
      <c r="BU67"/>
      <c r="BV67"/>
      <c r="BW67"/>
      <c r="BX67"/>
      <c r="BY67"/>
      <c r="BZ67"/>
      <c r="CA67"/>
      <c r="CB67"/>
    </row>
    <row r="68" spans="1:80" x14ac:dyDescent="0.25">
      <c r="A68" s="245"/>
      <c r="B68" s="145"/>
      <c r="C68" s="148"/>
      <c r="D68" s="258"/>
      <c r="E68"/>
      <c r="F68"/>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c r="BA68"/>
      <c r="BB68"/>
      <c r="BC68"/>
      <c r="BD68"/>
      <c r="BE68"/>
      <c r="BF68"/>
      <c r="BG68"/>
      <c r="BH68"/>
      <c r="BI68"/>
      <c r="BJ68"/>
      <c r="BK68"/>
      <c r="BL68"/>
      <c r="BM68"/>
      <c r="BN68"/>
      <c r="BO68"/>
      <c r="BP68"/>
      <c r="BQ68"/>
      <c r="BR68"/>
      <c r="BS68"/>
      <c r="BT68"/>
      <c r="BU68"/>
      <c r="BV68"/>
      <c r="BW68"/>
      <c r="BX68"/>
      <c r="BY68"/>
      <c r="BZ68"/>
      <c r="CA68"/>
      <c r="CB68"/>
    </row>
    <row r="69" spans="1:80" x14ac:dyDescent="0.25">
      <c r="A69" s="293" t="s">
        <v>110</v>
      </c>
      <c r="B69" s="293"/>
      <c r="C69" s="149" t="s">
        <v>102</v>
      </c>
      <c r="D69" s="259">
        <v>4.1000000000000003E-3</v>
      </c>
      <c r="E69"/>
      <c r="F69"/>
      <c r="G69" s="237" t="s">
        <v>227</v>
      </c>
      <c r="H69" s="237" t="s">
        <v>223</v>
      </c>
      <c r="I69" s="237"/>
      <c r="J69" s="237"/>
      <c r="K69" s="237"/>
      <c r="L69" s="237" t="s">
        <v>243</v>
      </c>
      <c r="M69" s="237"/>
      <c r="N69" s="237"/>
      <c r="O69" s="237"/>
      <c r="P69" s="237"/>
      <c r="Q69" s="237"/>
      <c r="R69" s="237"/>
      <c r="S69" s="237"/>
      <c r="T69" s="237"/>
      <c r="U69" s="237"/>
      <c r="V69" s="237"/>
      <c r="W69" s="237"/>
      <c r="X69" s="237"/>
      <c r="Y69" s="238" t="s">
        <v>110</v>
      </c>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c r="BA69" s="244" t="s">
        <v>110</v>
      </c>
      <c r="BB69"/>
      <c r="BC69"/>
      <c r="BD69"/>
      <c r="BE69"/>
      <c r="BF69"/>
      <c r="BG69"/>
      <c r="BH69"/>
      <c r="BI69"/>
      <c r="BJ69"/>
      <c r="BK69"/>
      <c r="BL69"/>
      <c r="BM69"/>
      <c r="BN69"/>
      <c r="BO69"/>
      <c r="BP69"/>
      <c r="BQ69"/>
      <c r="BR69"/>
      <c r="BS69"/>
      <c r="BT69"/>
      <c r="BU69"/>
      <c r="BV69"/>
      <c r="BW69"/>
      <c r="BX69"/>
      <c r="BY69"/>
      <c r="BZ69"/>
      <c r="CA69"/>
      <c r="CB69"/>
    </row>
    <row r="70" spans="1:80" x14ac:dyDescent="0.25">
      <c r="A70" s="293" t="s">
        <v>111</v>
      </c>
      <c r="B70" s="293"/>
      <c r="C70" s="149" t="s">
        <v>102</v>
      </c>
      <c r="D70" s="259">
        <v>4.0000000000000002E-4</v>
      </c>
      <c r="E70"/>
      <c r="F70"/>
      <c r="G70" s="237" t="s">
        <v>227</v>
      </c>
      <c r="H70" s="237" t="s">
        <v>223</v>
      </c>
      <c r="I70" s="237"/>
      <c r="J70" s="237"/>
      <c r="K70" s="237"/>
      <c r="L70" s="237" t="s">
        <v>243</v>
      </c>
      <c r="M70" s="237"/>
      <c r="N70" s="237"/>
      <c r="O70" s="237"/>
      <c r="P70" s="237"/>
      <c r="Q70" s="237"/>
      <c r="R70" s="237"/>
      <c r="S70" s="237"/>
      <c r="T70" s="237"/>
      <c r="U70" s="237"/>
      <c r="V70" s="237"/>
      <c r="W70" s="237"/>
      <c r="X70" s="237"/>
      <c r="Y70" s="238" t="s">
        <v>111</v>
      </c>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c r="BA70" s="244" t="s">
        <v>111</v>
      </c>
      <c r="BB70"/>
      <c r="BC70"/>
      <c r="BD70"/>
      <c r="BE70"/>
      <c r="BF70"/>
      <c r="BG70"/>
      <c r="BH70"/>
      <c r="BI70"/>
      <c r="BJ70"/>
      <c r="BK70"/>
      <c r="BL70"/>
      <c r="BM70"/>
      <c r="BN70"/>
      <c r="BO70"/>
      <c r="BP70"/>
      <c r="BQ70"/>
      <c r="BR70"/>
      <c r="BS70"/>
      <c r="BT70"/>
      <c r="BU70"/>
      <c r="BV70"/>
      <c r="BW70"/>
      <c r="BX70"/>
      <c r="BY70"/>
      <c r="BZ70"/>
      <c r="CA70"/>
      <c r="CB70"/>
    </row>
    <row r="71" spans="1:80" x14ac:dyDescent="0.25">
      <c r="A71" s="293" t="s">
        <v>112</v>
      </c>
      <c r="B71" s="293"/>
      <c r="C71" s="149" t="s">
        <v>102</v>
      </c>
      <c r="D71" s="259">
        <v>6.9999999999999999E-4</v>
      </c>
      <c r="E71"/>
      <c r="F71"/>
      <c r="G71" s="237" t="s">
        <v>227</v>
      </c>
      <c r="H71" s="237" t="s">
        <v>223</v>
      </c>
      <c r="I71" s="237"/>
      <c r="J71" s="237"/>
      <c r="K71" s="237"/>
      <c r="L71" s="237" t="s">
        <v>244</v>
      </c>
      <c r="M71" s="237"/>
      <c r="N71" s="237"/>
      <c r="O71" s="237"/>
      <c r="P71" s="237"/>
      <c r="Q71" s="237"/>
      <c r="R71" s="237"/>
      <c r="S71" s="237"/>
      <c r="T71" s="237"/>
      <c r="U71" s="237"/>
      <c r="V71" s="237"/>
      <c r="W71" s="237"/>
      <c r="X71" s="237"/>
      <c r="Y71" s="238" t="s">
        <v>112</v>
      </c>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c r="BA71" s="244" t="s">
        <v>112</v>
      </c>
      <c r="BB71"/>
      <c r="BC71"/>
      <c r="BD71"/>
      <c r="BE71"/>
      <c r="BF71"/>
      <c r="BG71"/>
      <c r="BH71"/>
      <c r="BI71"/>
      <c r="BJ71"/>
      <c r="BK71"/>
      <c r="BL71"/>
      <c r="BM71"/>
      <c r="BN71"/>
      <c r="BO71"/>
      <c r="BP71"/>
      <c r="BQ71"/>
      <c r="BR71"/>
      <c r="BS71"/>
      <c r="BT71"/>
      <c r="BU71"/>
      <c r="BV71"/>
      <c r="BW71"/>
      <c r="BX71"/>
      <c r="BY71"/>
      <c r="BZ71"/>
      <c r="CA71"/>
      <c r="CB71"/>
    </row>
    <row r="72" spans="1:80" x14ac:dyDescent="0.25">
      <c r="A72" s="293" t="s">
        <v>113</v>
      </c>
      <c r="B72" s="293"/>
      <c r="C72" s="149" t="s">
        <v>28</v>
      </c>
      <c r="D72" s="260">
        <v>0.25</v>
      </c>
      <c r="E72"/>
      <c r="F72"/>
      <c r="G72" s="237" t="s">
        <v>227</v>
      </c>
      <c r="H72" s="237" t="s">
        <v>223</v>
      </c>
      <c r="I72" s="237"/>
      <c r="J72" s="237"/>
      <c r="K72" s="237"/>
      <c r="L72" s="237" t="s">
        <v>245</v>
      </c>
      <c r="M72" s="237"/>
      <c r="N72" s="237"/>
      <c r="O72" s="237"/>
      <c r="P72" s="237"/>
      <c r="Q72" s="237"/>
      <c r="R72" s="237"/>
      <c r="S72" s="237"/>
      <c r="T72" s="237"/>
      <c r="U72" s="237"/>
      <c r="V72" s="237"/>
      <c r="W72" s="237"/>
      <c r="X72" s="237"/>
      <c r="Y72" s="238" t="s">
        <v>113</v>
      </c>
      <c r="Z72" s="237"/>
      <c r="AA72" s="237"/>
      <c r="AB72" s="237"/>
      <c r="AC72" s="237"/>
      <c r="AD72" s="237"/>
      <c r="AE72" s="237"/>
      <c r="AF72" s="237"/>
      <c r="AG72" s="237"/>
      <c r="AH72" s="237"/>
      <c r="AI72" s="237"/>
      <c r="AJ72" s="237"/>
      <c r="AK72" s="237"/>
      <c r="AL72" s="237"/>
      <c r="AM72" s="237"/>
      <c r="AN72" s="237"/>
      <c r="AO72" s="237"/>
      <c r="AP72" s="237"/>
      <c r="AQ72" s="237"/>
      <c r="AR72" s="237" t="s">
        <v>204</v>
      </c>
      <c r="AS72" s="237"/>
      <c r="AT72" s="237"/>
      <c r="AU72" s="237"/>
      <c r="AV72" s="237"/>
      <c r="AW72" s="237"/>
      <c r="AX72" s="237"/>
      <c r="AY72" s="237"/>
      <c r="AZ72"/>
      <c r="BA72" s="244" t="s">
        <v>113</v>
      </c>
      <c r="BB72"/>
      <c r="BC72"/>
      <c r="BD72"/>
      <c r="BE72"/>
      <c r="BF72"/>
      <c r="BG72"/>
      <c r="BH72"/>
      <c r="BI72"/>
      <c r="BJ72"/>
      <c r="BK72"/>
      <c r="BL72"/>
      <c r="BM72"/>
      <c r="BN72"/>
      <c r="BO72"/>
      <c r="BP72"/>
      <c r="BQ72"/>
      <c r="BR72"/>
      <c r="BS72"/>
      <c r="BT72"/>
      <c r="BU72"/>
      <c r="BV72"/>
      <c r="BW72"/>
      <c r="BX72"/>
      <c r="BY72"/>
      <c r="BZ72"/>
      <c r="CA72"/>
      <c r="CB72"/>
    </row>
    <row r="73" spans="1:80" ht="18.75" x14ac:dyDescent="0.3">
      <c r="A73" s="305" t="s">
        <v>18</v>
      </c>
      <c r="B73" s="305"/>
      <c r="C73" s="305"/>
      <c r="D73" s="306"/>
      <c r="E73" s="246"/>
      <c r="F73" s="246"/>
      <c r="G73" s="237" t="s">
        <v>246</v>
      </c>
      <c r="H73" s="237"/>
      <c r="I73" s="237"/>
      <c r="J73" s="237"/>
      <c r="K73" s="237"/>
      <c r="L73" s="237"/>
      <c r="M73" s="237"/>
      <c r="N73" s="237"/>
      <c r="O73" s="237"/>
      <c r="P73" s="237"/>
      <c r="Q73" s="237"/>
      <c r="R73" s="237"/>
      <c r="S73" s="237"/>
      <c r="T73" s="237"/>
      <c r="U73" s="237"/>
      <c r="V73" s="237"/>
      <c r="W73" s="237"/>
      <c r="X73" s="237"/>
      <c r="Y73" s="237"/>
      <c r="Z73" s="238" t="s">
        <v>18</v>
      </c>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46"/>
      <c r="BA73" s="246"/>
      <c r="BB73" s="239" t="s">
        <v>18</v>
      </c>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row>
    <row r="74" spans="1:80" ht="60" x14ac:dyDescent="0.25">
      <c r="A74" s="302" t="s">
        <v>121</v>
      </c>
      <c r="B74" s="302"/>
      <c r="C74" s="302"/>
      <c r="D74" s="303"/>
      <c r="E74"/>
      <c r="F74"/>
      <c r="G74" s="237" t="s">
        <v>246</v>
      </c>
      <c r="H74" s="237"/>
      <c r="I74" s="237"/>
      <c r="J74" s="237"/>
      <c r="K74" s="237"/>
      <c r="L74" s="237"/>
      <c r="M74" s="237"/>
      <c r="N74" s="237"/>
      <c r="O74" s="237"/>
      <c r="P74" s="237"/>
      <c r="Q74" s="237"/>
      <c r="R74" s="237"/>
      <c r="S74" s="237"/>
      <c r="T74" s="237"/>
      <c r="U74" s="237"/>
      <c r="V74" s="237"/>
      <c r="W74" s="237"/>
      <c r="X74" s="237"/>
      <c r="Y74" s="237"/>
      <c r="Z74" s="238" t="s">
        <v>121</v>
      </c>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c r="BA74"/>
      <c r="BB74" s="240" t="s">
        <v>121</v>
      </c>
      <c r="BC74"/>
      <c r="BD74"/>
      <c r="BE74"/>
      <c r="BF74"/>
      <c r="BG74"/>
      <c r="BH74"/>
      <c r="BI74"/>
      <c r="BJ74"/>
      <c r="BK74"/>
      <c r="BL74"/>
      <c r="BM74"/>
      <c r="BN74"/>
      <c r="BO74"/>
      <c r="BP74"/>
      <c r="BQ74"/>
      <c r="BR74"/>
      <c r="BS74"/>
      <c r="BT74"/>
      <c r="BU74"/>
      <c r="BV74"/>
      <c r="BW74"/>
      <c r="BX74"/>
      <c r="BY74"/>
      <c r="BZ74"/>
      <c r="CA74"/>
      <c r="CB74"/>
    </row>
    <row r="75" spans="1:80" x14ac:dyDescent="0.25">
      <c r="A75" s="136"/>
      <c r="B75" s="136"/>
      <c r="C75" s="136"/>
      <c r="D75" s="152"/>
      <c r="E75"/>
      <c r="F75"/>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c r="BA75"/>
      <c r="BB75"/>
      <c r="BC75"/>
      <c r="BD75"/>
      <c r="BE75"/>
      <c r="BF75"/>
      <c r="BG75"/>
      <c r="BH75"/>
      <c r="BI75"/>
      <c r="BJ75"/>
      <c r="BK75"/>
      <c r="BL75"/>
      <c r="BM75"/>
      <c r="BN75"/>
      <c r="BO75"/>
      <c r="BP75"/>
      <c r="BQ75"/>
      <c r="BR75"/>
      <c r="BS75"/>
      <c r="BT75"/>
      <c r="BU75"/>
      <c r="BV75"/>
      <c r="BW75"/>
      <c r="BX75"/>
      <c r="BY75"/>
      <c r="BZ75"/>
      <c r="CA75"/>
      <c r="CB75"/>
    </row>
    <row r="76" spans="1:80" x14ac:dyDescent="0.25">
      <c r="A76" s="300" t="s">
        <v>91</v>
      </c>
      <c r="B76" s="301"/>
      <c r="C76" s="301"/>
      <c r="D76" s="301"/>
      <c r="E76"/>
      <c r="F76"/>
      <c r="G76" s="237" t="s">
        <v>247</v>
      </c>
      <c r="H76" s="237"/>
      <c r="I76" s="237"/>
      <c r="J76" s="237"/>
      <c r="K76" s="237"/>
      <c r="L76" s="237"/>
      <c r="M76" s="237"/>
      <c r="N76" s="237"/>
      <c r="O76" s="237"/>
      <c r="P76" s="237"/>
      <c r="Q76" s="237"/>
      <c r="R76" s="237"/>
      <c r="S76" s="237"/>
      <c r="T76" s="237"/>
      <c r="U76" s="237"/>
      <c r="V76" s="237"/>
      <c r="W76" s="237"/>
      <c r="X76" s="237"/>
      <c r="Y76" s="237"/>
      <c r="Z76" s="238" t="s">
        <v>91</v>
      </c>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c r="BA76"/>
      <c r="BB76" s="241" t="s">
        <v>91</v>
      </c>
      <c r="BC76"/>
      <c r="BD76"/>
      <c r="BE76"/>
      <c r="BF76"/>
      <c r="BG76"/>
      <c r="BH76"/>
      <c r="BI76"/>
      <c r="BJ76"/>
      <c r="BK76"/>
      <c r="BL76"/>
      <c r="BM76"/>
      <c r="BN76"/>
      <c r="BO76"/>
      <c r="BP76"/>
      <c r="BQ76"/>
      <c r="BR76"/>
      <c r="BS76"/>
      <c r="BT76"/>
      <c r="BU76"/>
      <c r="BV76"/>
      <c r="BW76"/>
      <c r="BX76"/>
      <c r="BY76"/>
      <c r="BZ76"/>
      <c r="CA76"/>
      <c r="CB76"/>
    </row>
    <row r="77" spans="1:80" x14ac:dyDescent="0.25">
      <c r="A77" s="138"/>
      <c r="B77" s="139"/>
      <c r="C77" s="139"/>
      <c r="D77" s="139"/>
      <c r="E77"/>
      <c r="F7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c r="BA77"/>
      <c r="BB77"/>
      <c r="BC77"/>
      <c r="BD77"/>
      <c r="BE77"/>
      <c r="BF77"/>
      <c r="BG77"/>
      <c r="BH77"/>
      <c r="BI77"/>
      <c r="BJ77"/>
      <c r="BK77"/>
      <c r="BL77"/>
      <c r="BM77"/>
      <c r="BN77"/>
      <c r="BO77"/>
      <c r="BP77"/>
      <c r="BQ77"/>
      <c r="BR77"/>
      <c r="BS77"/>
      <c r="BT77"/>
      <c r="BU77"/>
      <c r="BV77"/>
      <c r="BW77"/>
      <c r="BX77"/>
      <c r="BY77"/>
      <c r="BZ77"/>
      <c r="CA77"/>
      <c r="CB77"/>
    </row>
    <row r="78" spans="1:80" ht="36" x14ac:dyDescent="0.25">
      <c r="A78" s="302" t="s">
        <v>92</v>
      </c>
      <c r="B78" s="302"/>
      <c r="C78" s="302"/>
      <c r="D78" s="302"/>
      <c r="E78"/>
      <c r="F78"/>
      <c r="G78" s="237" t="s">
        <v>246</v>
      </c>
      <c r="H78" s="237"/>
      <c r="I78" s="237"/>
      <c r="J78" s="237"/>
      <c r="K78" s="237"/>
      <c r="L78" s="237"/>
      <c r="M78" s="237"/>
      <c r="N78" s="237"/>
      <c r="O78" s="237"/>
      <c r="P78" s="237"/>
      <c r="Q78" s="237"/>
      <c r="R78" s="237"/>
      <c r="S78" s="237"/>
      <c r="T78" s="237"/>
      <c r="U78" s="237"/>
      <c r="V78" s="237"/>
      <c r="W78" s="237"/>
      <c r="X78" s="237"/>
      <c r="Y78" s="237"/>
      <c r="Z78" s="238" t="s">
        <v>92</v>
      </c>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c r="BA78"/>
      <c r="BB78" s="240" t="s">
        <v>92</v>
      </c>
      <c r="BC78"/>
      <c r="BD78"/>
      <c r="BE78"/>
      <c r="BF78"/>
      <c r="BG78"/>
      <c r="BH78"/>
      <c r="BI78"/>
      <c r="BJ78"/>
      <c r="BK78"/>
      <c r="BL78"/>
      <c r="BM78"/>
      <c r="BN78"/>
      <c r="BO78"/>
      <c r="BP78"/>
      <c r="BQ78"/>
      <c r="BR78"/>
      <c r="BS78"/>
      <c r="BT78"/>
      <c r="BU78"/>
      <c r="BV78"/>
      <c r="BW78"/>
      <c r="BX78"/>
      <c r="BY78"/>
      <c r="BZ78"/>
      <c r="CA78"/>
      <c r="CB78"/>
    </row>
    <row r="79" spans="1:80" x14ac:dyDescent="0.25">
      <c r="A79" s="136"/>
      <c r="B79" s="136"/>
      <c r="C79" s="136"/>
      <c r="D79" s="136"/>
      <c r="E79"/>
      <c r="F79"/>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c r="BA79"/>
      <c r="BB79"/>
      <c r="BC79"/>
      <c r="BD79"/>
      <c r="BE79"/>
      <c r="BF79"/>
      <c r="BG79"/>
      <c r="BH79"/>
      <c r="BI79"/>
      <c r="BJ79"/>
      <c r="BK79"/>
      <c r="BL79"/>
      <c r="BM79"/>
      <c r="BN79"/>
      <c r="BO79"/>
      <c r="BP79"/>
      <c r="BQ79"/>
      <c r="BR79"/>
      <c r="BS79"/>
      <c r="BT79"/>
      <c r="BU79"/>
      <c r="BV79"/>
      <c r="BW79"/>
      <c r="BX79"/>
      <c r="BY79"/>
      <c r="BZ79"/>
      <c r="CA79"/>
      <c r="CB79"/>
    </row>
    <row r="80" spans="1:80" ht="48" x14ac:dyDescent="0.25">
      <c r="A80" s="302" t="s">
        <v>93</v>
      </c>
      <c r="B80" s="302"/>
      <c r="C80" s="302"/>
      <c r="D80" s="302"/>
      <c r="E80"/>
      <c r="F80"/>
      <c r="G80" s="237" t="s">
        <v>246</v>
      </c>
      <c r="H80" s="237"/>
      <c r="I80" s="237"/>
      <c r="J80" s="237"/>
      <c r="K80" s="237"/>
      <c r="L80" s="237"/>
      <c r="M80" s="237"/>
      <c r="N80" s="237"/>
      <c r="O80" s="237"/>
      <c r="P80" s="237"/>
      <c r="Q80" s="237"/>
      <c r="R80" s="237"/>
      <c r="S80" s="237"/>
      <c r="T80" s="237"/>
      <c r="U80" s="237"/>
      <c r="V80" s="237"/>
      <c r="W80" s="237"/>
      <c r="X80" s="237"/>
      <c r="Y80" s="237"/>
      <c r="Z80" s="238" t="s">
        <v>93</v>
      </c>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c r="BA80"/>
      <c r="BB80" s="240" t="s">
        <v>93</v>
      </c>
      <c r="BC80"/>
      <c r="BD80"/>
      <c r="BE80"/>
      <c r="BF80"/>
      <c r="BG80"/>
      <c r="BH80"/>
      <c r="BI80"/>
      <c r="BJ80"/>
      <c r="BK80"/>
      <c r="BL80"/>
      <c r="BM80"/>
      <c r="BN80"/>
      <c r="BO80"/>
      <c r="BP80"/>
      <c r="BQ80"/>
      <c r="BR80"/>
      <c r="BS80"/>
      <c r="BT80"/>
      <c r="BU80"/>
      <c r="BV80"/>
      <c r="BW80"/>
      <c r="BX80"/>
      <c r="BY80"/>
      <c r="BZ80"/>
      <c r="CA80"/>
      <c r="CB80"/>
    </row>
    <row r="81" spans="1:80" x14ac:dyDescent="0.25">
      <c r="A81" s="136"/>
      <c r="B81" s="136"/>
      <c r="C81" s="136"/>
      <c r="D81" s="136"/>
      <c r="E81"/>
      <c r="F81"/>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c r="BA81"/>
      <c r="BB81"/>
      <c r="BC81"/>
      <c r="BD81"/>
      <c r="BE81"/>
      <c r="BF81"/>
      <c r="BG81"/>
      <c r="BH81"/>
      <c r="BI81"/>
      <c r="BJ81"/>
      <c r="BK81"/>
      <c r="BL81"/>
      <c r="BM81"/>
      <c r="BN81"/>
      <c r="BO81"/>
      <c r="BP81"/>
      <c r="BQ81"/>
      <c r="BR81"/>
      <c r="BS81"/>
      <c r="BT81"/>
      <c r="BU81"/>
      <c r="BV81"/>
      <c r="BW81"/>
      <c r="BX81"/>
      <c r="BY81"/>
      <c r="BZ81"/>
      <c r="CA81"/>
      <c r="CB81"/>
    </row>
    <row r="82" spans="1:80" ht="48" x14ac:dyDescent="0.25">
      <c r="A82" s="302" t="s">
        <v>94</v>
      </c>
      <c r="B82" s="302"/>
      <c r="C82" s="302"/>
      <c r="D82" s="302"/>
      <c r="E82"/>
      <c r="F82"/>
      <c r="G82" s="237" t="s">
        <v>246</v>
      </c>
      <c r="H82" s="237"/>
      <c r="I82" s="237"/>
      <c r="J82" s="237"/>
      <c r="K82" s="237"/>
      <c r="L82" s="237"/>
      <c r="M82" s="237"/>
      <c r="N82" s="237"/>
      <c r="O82" s="237"/>
      <c r="P82" s="237"/>
      <c r="Q82" s="237"/>
      <c r="R82" s="237"/>
      <c r="S82" s="237"/>
      <c r="T82" s="237"/>
      <c r="U82" s="237"/>
      <c r="V82" s="237"/>
      <c r="W82" s="237"/>
      <c r="X82" s="237"/>
      <c r="Y82" s="237"/>
      <c r="Z82" s="238" t="s">
        <v>94</v>
      </c>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c r="BA82"/>
      <c r="BB82" s="240" t="s">
        <v>94</v>
      </c>
      <c r="BC82"/>
      <c r="BD82"/>
      <c r="BE82"/>
      <c r="BF82"/>
      <c r="BG82"/>
      <c r="BH82"/>
      <c r="BI82"/>
      <c r="BJ82"/>
      <c r="BK82"/>
      <c r="BL82"/>
      <c r="BM82"/>
      <c r="BN82"/>
      <c r="BO82"/>
      <c r="BP82"/>
      <c r="BQ82"/>
      <c r="BR82"/>
      <c r="BS82"/>
      <c r="BT82"/>
      <c r="BU82"/>
      <c r="BV82"/>
      <c r="BW82"/>
      <c r="BX82"/>
      <c r="BY82"/>
      <c r="BZ82"/>
      <c r="CA82"/>
      <c r="CB82"/>
    </row>
    <row r="83" spans="1:80" x14ac:dyDescent="0.25">
      <c r="A83" s="136"/>
      <c r="B83" s="136"/>
      <c r="C83" s="136"/>
      <c r="D83" s="136"/>
      <c r="E83"/>
      <c r="F83"/>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c r="BA83"/>
      <c r="BB83"/>
      <c r="BC83"/>
      <c r="BD83"/>
      <c r="BE83"/>
      <c r="BF83"/>
      <c r="BG83"/>
      <c r="BH83"/>
      <c r="BI83"/>
      <c r="BJ83"/>
      <c r="BK83"/>
      <c r="BL83"/>
      <c r="BM83"/>
      <c r="BN83"/>
      <c r="BO83"/>
      <c r="BP83"/>
      <c r="BQ83"/>
      <c r="BR83"/>
      <c r="BS83"/>
      <c r="BT83"/>
      <c r="BU83"/>
      <c r="BV83"/>
      <c r="BW83"/>
      <c r="BX83"/>
      <c r="BY83"/>
      <c r="BZ83"/>
      <c r="CA83"/>
      <c r="CB83"/>
    </row>
    <row r="84" spans="1:80" ht="36" x14ac:dyDescent="0.25">
      <c r="A84" s="302" t="s">
        <v>95</v>
      </c>
      <c r="B84" s="302"/>
      <c r="C84" s="302"/>
      <c r="D84" s="302"/>
      <c r="E84"/>
      <c r="F84"/>
      <c r="G84" s="237" t="s">
        <v>246</v>
      </c>
      <c r="H84" s="237"/>
      <c r="I84" s="237"/>
      <c r="J84" s="237"/>
      <c r="K84" s="237"/>
      <c r="L84" s="237"/>
      <c r="M84" s="237"/>
      <c r="N84" s="237"/>
      <c r="O84" s="237"/>
      <c r="P84" s="237"/>
      <c r="Q84" s="237"/>
      <c r="R84" s="237"/>
      <c r="S84" s="237"/>
      <c r="T84" s="237"/>
      <c r="U84" s="237"/>
      <c r="V84" s="237"/>
      <c r="W84" s="237"/>
      <c r="X84" s="237"/>
      <c r="Y84" s="237"/>
      <c r="Z84" s="238" t="s">
        <v>95</v>
      </c>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c r="BA84"/>
      <c r="BB84" s="240" t="s">
        <v>95</v>
      </c>
      <c r="BC84"/>
      <c r="BD84"/>
      <c r="BE84"/>
      <c r="BF84"/>
      <c r="BG84"/>
      <c r="BH84"/>
      <c r="BI84"/>
      <c r="BJ84"/>
      <c r="BK84"/>
      <c r="BL84"/>
      <c r="BM84"/>
      <c r="BN84"/>
      <c r="BO84"/>
      <c r="BP84"/>
      <c r="BQ84"/>
      <c r="BR84"/>
      <c r="BS84"/>
      <c r="BT84"/>
      <c r="BU84"/>
      <c r="BV84"/>
      <c r="BW84"/>
      <c r="BX84"/>
      <c r="BY84"/>
      <c r="BZ84"/>
      <c r="CA84"/>
      <c r="CB84"/>
    </row>
    <row r="85" spans="1:80" x14ac:dyDescent="0.25">
      <c r="A85" s="136"/>
      <c r="B85" s="136"/>
      <c r="C85" s="136"/>
      <c r="D85" s="136"/>
      <c r="E85"/>
      <c r="F85"/>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c r="BA85"/>
      <c r="BB85"/>
      <c r="BC85"/>
      <c r="BD85"/>
      <c r="BE85"/>
      <c r="BF85"/>
      <c r="BG85"/>
      <c r="BH85"/>
      <c r="BI85"/>
      <c r="BJ85"/>
      <c r="BK85"/>
      <c r="BL85"/>
      <c r="BM85"/>
      <c r="BN85"/>
      <c r="BO85"/>
      <c r="BP85"/>
      <c r="BQ85"/>
      <c r="BR85"/>
      <c r="BS85"/>
      <c r="BT85"/>
      <c r="BU85"/>
      <c r="BV85"/>
      <c r="BW85"/>
      <c r="BX85"/>
      <c r="BY85"/>
      <c r="BZ85"/>
      <c r="CA85"/>
      <c r="CB85"/>
    </row>
    <row r="86" spans="1:80" x14ac:dyDescent="0.25">
      <c r="A86" s="300" t="s">
        <v>96</v>
      </c>
      <c r="B86" s="301"/>
      <c r="C86" s="301"/>
      <c r="D86" s="301"/>
      <c r="E86"/>
      <c r="F86"/>
      <c r="G86" s="237" t="s">
        <v>248</v>
      </c>
      <c r="H86" s="237"/>
      <c r="I86" s="237"/>
      <c r="J86" s="237"/>
      <c r="K86" s="237"/>
      <c r="L86" s="237"/>
      <c r="M86" s="237"/>
      <c r="N86" s="237"/>
      <c r="O86" s="237"/>
      <c r="P86" s="237"/>
      <c r="Q86" s="237"/>
      <c r="R86" s="237"/>
      <c r="S86" s="237"/>
      <c r="T86" s="237"/>
      <c r="U86" s="237"/>
      <c r="V86" s="237"/>
      <c r="W86" s="237"/>
      <c r="X86" s="237"/>
      <c r="Y86" s="237"/>
      <c r="Z86" s="238" t="s">
        <v>96</v>
      </c>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c r="BA86"/>
      <c r="BB86" s="241" t="s">
        <v>96</v>
      </c>
      <c r="BC86"/>
      <c r="BD86"/>
      <c r="BE86"/>
      <c r="BF86"/>
      <c r="BG86"/>
      <c r="BH86"/>
      <c r="BI86"/>
      <c r="BJ86"/>
      <c r="BK86"/>
      <c r="BL86"/>
      <c r="BM86"/>
      <c r="BN86"/>
      <c r="BO86"/>
      <c r="BP86"/>
      <c r="BQ86"/>
      <c r="BR86"/>
      <c r="BS86"/>
      <c r="BT86"/>
      <c r="BU86"/>
      <c r="BV86"/>
      <c r="BW86"/>
      <c r="BX86"/>
      <c r="BY86"/>
      <c r="BZ86"/>
      <c r="CA86"/>
      <c r="CB86"/>
    </row>
    <row r="87" spans="1:80" x14ac:dyDescent="0.25">
      <c r="A87" s="138"/>
      <c r="B87" s="141"/>
      <c r="C87" s="141"/>
      <c r="D87" s="141"/>
      <c r="E87"/>
      <c r="F8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c r="BA87"/>
      <c r="BB87"/>
      <c r="BC87"/>
      <c r="BD87"/>
      <c r="BE87"/>
      <c r="BF87"/>
      <c r="BG87"/>
      <c r="BH87"/>
      <c r="BI87"/>
      <c r="BJ87"/>
      <c r="BK87"/>
      <c r="BL87"/>
      <c r="BM87"/>
      <c r="BN87"/>
      <c r="BO87"/>
      <c r="BP87"/>
      <c r="BQ87"/>
      <c r="BR87"/>
      <c r="BS87"/>
      <c r="BT87"/>
      <c r="BU87"/>
      <c r="BV87"/>
      <c r="BW87"/>
      <c r="BX87"/>
      <c r="BY87"/>
      <c r="BZ87"/>
      <c r="CA87"/>
      <c r="CB87"/>
    </row>
    <row r="88" spans="1:80" x14ac:dyDescent="0.25">
      <c r="A88" s="293" t="s">
        <v>117</v>
      </c>
      <c r="B88" s="293"/>
      <c r="C88" s="149" t="s">
        <v>28</v>
      </c>
      <c r="D88" s="243">
        <v>82.79</v>
      </c>
      <c r="E88"/>
      <c r="F88"/>
      <c r="G88" s="237" t="s">
        <v>246</v>
      </c>
      <c r="H88" s="237" t="s">
        <v>24</v>
      </c>
      <c r="I88" s="237"/>
      <c r="J88" s="237"/>
      <c r="K88" s="237"/>
      <c r="L88" s="237" t="s">
        <v>249</v>
      </c>
      <c r="M88" s="237"/>
      <c r="N88" s="237"/>
      <c r="O88" s="237"/>
      <c r="P88" s="237"/>
      <c r="Q88" s="237"/>
      <c r="R88" s="237"/>
      <c r="S88" s="237"/>
      <c r="T88" s="237"/>
      <c r="U88" s="237"/>
      <c r="V88" s="237"/>
      <c r="W88" s="237"/>
      <c r="X88" s="237"/>
      <c r="Y88" s="238" t="s">
        <v>249</v>
      </c>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c r="BA88" s="244" t="s">
        <v>117</v>
      </c>
      <c r="BB88"/>
      <c r="BC88"/>
      <c r="BD88"/>
      <c r="BE88"/>
      <c r="BF88"/>
      <c r="BG88"/>
      <c r="BH88"/>
      <c r="BI88"/>
      <c r="BJ88"/>
      <c r="BK88"/>
      <c r="BL88"/>
      <c r="BM88"/>
      <c r="BN88"/>
      <c r="BO88"/>
      <c r="BP88"/>
      <c r="BQ88"/>
      <c r="BR88"/>
      <c r="BS88"/>
      <c r="BT88"/>
      <c r="BU88"/>
      <c r="BV88"/>
      <c r="BW88"/>
      <c r="BX88"/>
      <c r="BY88"/>
      <c r="BZ88"/>
      <c r="CA88"/>
      <c r="CB88"/>
    </row>
    <row r="89" spans="1:80" ht="22.5" x14ac:dyDescent="0.25">
      <c r="A89" s="293" t="s">
        <v>122</v>
      </c>
      <c r="B89" s="291"/>
      <c r="C89" s="149" t="s">
        <v>28</v>
      </c>
      <c r="D89" s="256">
        <v>1.8</v>
      </c>
      <c r="E89"/>
      <c r="F89"/>
      <c r="G89" s="237" t="s">
        <v>246</v>
      </c>
      <c r="H89" s="237" t="s">
        <v>24</v>
      </c>
      <c r="I89" s="237"/>
      <c r="J89" s="237"/>
      <c r="K89" s="237"/>
      <c r="L89" s="237" t="s">
        <v>250</v>
      </c>
      <c r="M89" s="237"/>
      <c r="N89" s="237"/>
      <c r="O89" s="237"/>
      <c r="P89" s="237"/>
      <c r="Q89" s="237"/>
      <c r="R89" s="237"/>
      <c r="S89" s="237"/>
      <c r="T89" s="237"/>
      <c r="U89" s="237"/>
      <c r="V89" s="237"/>
      <c r="W89" s="237"/>
      <c r="X89" s="237"/>
      <c r="Y89" s="238" t="s">
        <v>122</v>
      </c>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c r="BA89" s="244" t="s">
        <v>122</v>
      </c>
      <c r="BB89"/>
      <c r="BC89"/>
      <c r="BD89"/>
      <c r="BE89"/>
      <c r="BF89"/>
      <c r="BG89"/>
      <c r="BH89"/>
      <c r="BI89"/>
      <c r="BJ89"/>
      <c r="BK89"/>
      <c r="BL89"/>
      <c r="BM89"/>
      <c r="BN89"/>
      <c r="BO89"/>
      <c r="BP89"/>
      <c r="BQ89"/>
      <c r="BR89"/>
      <c r="BS89"/>
      <c r="BT89"/>
      <c r="BU89"/>
      <c r="BV89"/>
      <c r="BW89"/>
      <c r="BX89"/>
      <c r="BY89"/>
      <c r="BZ89"/>
      <c r="CA89"/>
      <c r="CB89"/>
    </row>
    <row r="90" spans="1:80" x14ac:dyDescent="0.25">
      <c r="A90" s="293" t="s">
        <v>123</v>
      </c>
      <c r="B90" s="291"/>
      <c r="C90" s="149" t="s">
        <v>28</v>
      </c>
      <c r="D90" s="256">
        <v>3.48</v>
      </c>
      <c r="E90"/>
      <c r="F90"/>
      <c r="G90" s="237" t="s">
        <v>246</v>
      </c>
      <c r="H90" s="237" t="s">
        <v>24</v>
      </c>
      <c r="I90" s="237"/>
      <c r="J90" s="237"/>
      <c r="K90" s="237"/>
      <c r="L90" s="237" t="s">
        <v>251</v>
      </c>
      <c r="M90" s="237"/>
      <c r="N90" s="237"/>
      <c r="O90" s="237"/>
      <c r="P90" s="237">
        <v>45657</v>
      </c>
      <c r="Q90" s="237"/>
      <c r="R90" s="237"/>
      <c r="S90" s="237"/>
      <c r="T90" s="237"/>
      <c r="U90" s="237"/>
      <c r="V90" s="237"/>
      <c r="W90" s="237"/>
      <c r="X90" s="237"/>
      <c r="Y90" s="238" t="s">
        <v>123</v>
      </c>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c r="BA90" s="244" t="s">
        <v>123</v>
      </c>
      <c r="BB90"/>
      <c r="BC90"/>
      <c r="BD90"/>
      <c r="BE90"/>
      <c r="BF90"/>
      <c r="BG90"/>
      <c r="BH90"/>
      <c r="BI90"/>
      <c r="BJ90"/>
      <c r="BK90"/>
      <c r="BL90"/>
      <c r="BM90"/>
      <c r="BN90"/>
      <c r="BO90"/>
      <c r="BP90"/>
      <c r="BQ90"/>
      <c r="BR90"/>
      <c r="BS90"/>
      <c r="BT90"/>
      <c r="BU90"/>
      <c r="BV90"/>
      <c r="BW90"/>
      <c r="BX90"/>
      <c r="BY90"/>
      <c r="BZ90"/>
      <c r="CA90"/>
      <c r="CB90"/>
    </row>
    <row r="91" spans="1:80" x14ac:dyDescent="0.25">
      <c r="A91" s="293" t="s">
        <v>99</v>
      </c>
      <c r="B91" s="293"/>
      <c r="C91" s="143" t="s">
        <v>28</v>
      </c>
      <c r="D91" s="256">
        <v>0.42</v>
      </c>
      <c r="E91"/>
      <c r="F91"/>
      <c r="G91" s="237" t="s">
        <v>246</v>
      </c>
      <c r="H91" s="237" t="s">
        <v>25</v>
      </c>
      <c r="I91" s="237"/>
      <c r="J91" s="237"/>
      <c r="K91" s="237"/>
      <c r="L91" s="237" t="s">
        <v>252</v>
      </c>
      <c r="M91" s="237"/>
      <c r="N91" s="237"/>
      <c r="O91" s="237"/>
      <c r="P91" s="237"/>
      <c r="Q91" s="237"/>
      <c r="R91" s="237"/>
      <c r="S91" s="237"/>
      <c r="T91" s="237"/>
      <c r="U91" s="237"/>
      <c r="V91" s="237"/>
      <c r="W91" s="237"/>
      <c r="X91" s="237"/>
      <c r="Y91" s="238" t="s">
        <v>252</v>
      </c>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c r="BA91" s="244" t="s">
        <v>99</v>
      </c>
      <c r="BB91"/>
      <c r="BC91"/>
      <c r="BD91"/>
      <c r="BE91"/>
      <c r="BF91"/>
      <c r="BG91"/>
      <c r="BH91"/>
      <c r="BI91"/>
      <c r="BJ91"/>
      <c r="BK91"/>
      <c r="BL91"/>
      <c r="BM91"/>
      <c r="BN91"/>
      <c r="BO91"/>
      <c r="BP91"/>
      <c r="BQ91"/>
      <c r="BR91"/>
      <c r="BS91"/>
      <c r="BT91"/>
      <c r="BU91"/>
      <c r="BV91"/>
      <c r="BW91"/>
      <c r="BX91"/>
      <c r="BY91"/>
      <c r="BZ91"/>
      <c r="CA91"/>
      <c r="CB91"/>
    </row>
    <row r="92" spans="1:80" x14ac:dyDescent="0.25">
      <c r="A92" s="293" t="s">
        <v>124</v>
      </c>
      <c r="B92" s="293"/>
      <c r="C92" s="149" t="s">
        <v>102</v>
      </c>
      <c r="D92" s="255">
        <v>3.8399999999999997E-2</v>
      </c>
      <c r="E92"/>
      <c r="F92"/>
      <c r="G92" s="237" t="s">
        <v>246</v>
      </c>
      <c r="H92" s="237" t="s">
        <v>24</v>
      </c>
      <c r="I92" s="237"/>
      <c r="J92" s="237"/>
      <c r="K92" s="237"/>
      <c r="L92" s="237" t="s">
        <v>253</v>
      </c>
      <c r="M92" s="237"/>
      <c r="N92" s="237"/>
      <c r="O92" s="237"/>
      <c r="P92" s="237"/>
      <c r="Q92" s="237"/>
      <c r="R92" s="237"/>
      <c r="S92" s="237"/>
      <c r="T92" s="237"/>
      <c r="U92" s="237"/>
      <c r="V92" s="237"/>
      <c r="W92" s="237"/>
      <c r="X92" s="237"/>
      <c r="Y92" s="238" t="s">
        <v>253</v>
      </c>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c r="BA92" s="244" t="s">
        <v>124</v>
      </c>
      <c r="BB92"/>
      <c r="BC92"/>
      <c r="BD92"/>
      <c r="BE92"/>
      <c r="BF92"/>
      <c r="BG92"/>
      <c r="BH92"/>
      <c r="BI92"/>
      <c r="BJ92"/>
      <c r="BK92"/>
      <c r="BL92"/>
      <c r="BM92"/>
      <c r="BN92"/>
      <c r="BO92"/>
      <c r="BP92"/>
      <c r="BQ92"/>
      <c r="BR92"/>
      <c r="BS92"/>
      <c r="BT92"/>
      <c r="BU92"/>
      <c r="BV92"/>
      <c r="BW92"/>
      <c r="BX92"/>
      <c r="BY92"/>
      <c r="BZ92"/>
      <c r="CA92"/>
      <c r="CB92"/>
    </row>
    <row r="93" spans="1:80" ht="22.5" x14ac:dyDescent="0.25">
      <c r="A93" s="293" t="s">
        <v>214</v>
      </c>
      <c r="B93" s="307"/>
      <c r="C93" s="149" t="s">
        <v>102</v>
      </c>
      <c r="D93" s="257">
        <v>-2.0000000000000001E-4</v>
      </c>
      <c r="E93"/>
      <c r="F93"/>
      <c r="G93" s="237" t="s">
        <v>246</v>
      </c>
      <c r="H93" s="237" t="s">
        <v>25</v>
      </c>
      <c r="I93" s="237"/>
      <c r="J93" s="237"/>
      <c r="K93" s="237"/>
      <c r="L93" s="237" t="s">
        <v>254</v>
      </c>
      <c r="M93" s="237"/>
      <c r="N93" s="237"/>
      <c r="O93" s="237"/>
      <c r="P93" s="237"/>
      <c r="Q93" s="237"/>
      <c r="R93" s="237"/>
      <c r="S93" s="237"/>
      <c r="T93" s="237"/>
      <c r="U93" s="237"/>
      <c r="V93" s="237"/>
      <c r="W93" s="237"/>
      <c r="X93" s="237"/>
      <c r="Y93" s="238"/>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c r="BA93" s="244" t="s">
        <v>214</v>
      </c>
      <c r="BB93"/>
      <c r="BC93"/>
      <c r="BD93"/>
      <c r="BE93"/>
      <c r="BF93"/>
      <c r="BG93"/>
      <c r="BH93"/>
      <c r="BI93"/>
      <c r="BJ93"/>
      <c r="BK93"/>
      <c r="BL93"/>
      <c r="BM93"/>
      <c r="BN93"/>
      <c r="BO93"/>
      <c r="BP93"/>
      <c r="BQ93"/>
      <c r="BR93"/>
      <c r="BS93"/>
      <c r="BT93"/>
      <c r="BU93"/>
      <c r="BV93"/>
      <c r="BW93"/>
      <c r="BX93"/>
      <c r="BY93"/>
      <c r="BZ93"/>
      <c r="CA93"/>
      <c r="CB93"/>
    </row>
    <row r="94" spans="1:80" x14ac:dyDescent="0.25">
      <c r="A94" s="293" t="s">
        <v>216</v>
      </c>
      <c r="B94" s="307"/>
      <c r="C94" s="149" t="s">
        <v>102</v>
      </c>
      <c r="D94" s="257">
        <v>3.7000000000000002E-3</v>
      </c>
      <c r="E94"/>
      <c r="F94"/>
      <c r="G94" s="237" t="s">
        <v>246</v>
      </c>
      <c r="H94" s="237" t="s">
        <v>25</v>
      </c>
      <c r="I94" s="237"/>
      <c r="J94" s="237"/>
      <c r="K94" s="237"/>
      <c r="L94" s="237" t="s">
        <v>255</v>
      </c>
      <c r="M94" s="237"/>
      <c r="N94" s="237"/>
      <c r="O94" s="237"/>
      <c r="P94" s="237"/>
      <c r="Q94" s="237"/>
      <c r="R94" s="237"/>
      <c r="S94" s="237"/>
      <c r="T94" s="237"/>
      <c r="U94" s="237"/>
      <c r="V94" s="237"/>
      <c r="W94" s="237"/>
      <c r="X94" s="237"/>
      <c r="Y94" s="238"/>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c r="BA94" s="244" t="s">
        <v>216</v>
      </c>
      <c r="BB94"/>
      <c r="BC94"/>
      <c r="BD94"/>
      <c r="BE94"/>
      <c r="BF94"/>
      <c r="BG94"/>
      <c r="BH94"/>
      <c r="BI94"/>
      <c r="BJ94"/>
      <c r="BK94"/>
      <c r="BL94"/>
      <c r="BM94"/>
      <c r="BN94"/>
      <c r="BO94"/>
      <c r="BP94"/>
      <c r="BQ94"/>
      <c r="BR94"/>
      <c r="BS94"/>
      <c r="BT94"/>
      <c r="BU94"/>
      <c r="BV94"/>
      <c r="BW94"/>
      <c r="BX94"/>
      <c r="BY94"/>
      <c r="BZ94"/>
      <c r="CA94"/>
      <c r="CB94"/>
    </row>
    <row r="95" spans="1:80" x14ac:dyDescent="0.25">
      <c r="A95" s="293" t="s">
        <v>107</v>
      </c>
      <c r="B95" s="293"/>
      <c r="C95" s="149" t="s">
        <v>102</v>
      </c>
      <c r="D95" s="255">
        <v>1.0800000000000001E-2</v>
      </c>
      <c r="E95"/>
      <c r="F95"/>
      <c r="G95" s="237" t="s">
        <v>246</v>
      </c>
      <c r="H95" s="237" t="s">
        <v>26</v>
      </c>
      <c r="I95" s="237"/>
      <c r="J95" s="237"/>
      <c r="K95" s="237"/>
      <c r="L95" s="237" t="s">
        <v>256</v>
      </c>
      <c r="M95" s="237"/>
      <c r="N95" s="237"/>
      <c r="O95" s="237"/>
      <c r="P95" s="237"/>
      <c r="Q95" s="237"/>
      <c r="R95" s="237"/>
      <c r="S95" s="237"/>
      <c r="T95" s="237"/>
      <c r="U95" s="237"/>
      <c r="V95" s="237"/>
      <c r="W95" s="237"/>
      <c r="X95" s="237"/>
      <c r="Y95" s="238" t="s">
        <v>256</v>
      </c>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t="s">
        <v>257</v>
      </c>
      <c r="AZ95"/>
      <c r="BA95" s="244" t="s">
        <v>107</v>
      </c>
      <c r="BB95"/>
      <c r="BC95"/>
      <c r="BD95"/>
      <c r="BE95"/>
      <c r="BF95"/>
      <c r="BG95"/>
      <c r="BH95"/>
      <c r="BI95"/>
      <c r="BJ95"/>
      <c r="BK95"/>
      <c r="BL95"/>
      <c r="BM95"/>
      <c r="BN95"/>
      <c r="BO95"/>
      <c r="BP95"/>
      <c r="BQ95"/>
      <c r="BR95"/>
      <c r="BS95"/>
      <c r="BT95"/>
      <c r="BU95"/>
      <c r="BV95"/>
      <c r="BW95"/>
      <c r="BX95"/>
      <c r="BY95"/>
      <c r="BZ95"/>
      <c r="CA95"/>
      <c r="CB95"/>
    </row>
    <row r="96" spans="1:80" x14ac:dyDescent="0.25">
      <c r="A96" s="293" t="s">
        <v>108</v>
      </c>
      <c r="B96" s="293"/>
      <c r="C96" s="149" t="s">
        <v>102</v>
      </c>
      <c r="D96" s="255">
        <v>8.0999999999999996E-3</v>
      </c>
      <c r="E96"/>
      <c r="F96"/>
      <c r="G96" s="237" t="s">
        <v>246</v>
      </c>
      <c r="H96" s="237" t="s">
        <v>26</v>
      </c>
      <c r="I96" s="237"/>
      <c r="J96" s="237"/>
      <c r="K96" s="237"/>
      <c r="L96" s="237" t="s">
        <v>258</v>
      </c>
      <c r="M96" s="237"/>
      <c r="N96" s="237"/>
      <c r="O96" s="237"/>
      <c r="P96" s="237"/>
      <c r="Q96" s="237"/>
      <c r="R96" s="237"/>
      <c r="S96" s="237"/>
      <c r="T96" s="237"/>
      <c r="U96" s="237"/>
      <c r="V96" s="237"/>
      <c r="W96" s="237"/>
      <c r="X96" s="237"/>
      <c r="Y96" s="238" t="s">
        <v>258</v>
      </c>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t="s">
        <v>259</v>
      </c>
      <c r="AZ96"/>
      <c r="BA96" s="244" t="s">
        <v>108</v>
      </c>
      <c r="BB96"/>
      <c r="BC96"/>
      <c r="BD96"/>
      <c r="BE96"/>
      <c r="BF96"/>
      <c r="BG96"/>
      <c r="BH96"/>
      <c r="BI96"/>
      <c r="BJ96"/>
      <c r="BK96"/>
      <c r="BL96"/>
      <c r="BM96"/>
      <c r="BN96"/>
      <c r="BO96"/>
      <c r="BP96"/>
      <c r="BQ96"/>
      <c r="BR96"/>
      <c r="BS96"/>
      <c r="BT96"/>
      <c r="BU96"/>
      <c r="BV96"/>
      <c r="BW96"/>
      <c r="BX96"/>
      <c r="BY96"/>
      <c r="BZ96"/>
      <c r="CA96"/>
      <c r="CB96"/>
    </row>
    <row r="97" spans="1:80" x14ac:dyDescent="0.25">
      <c r="A97" s="242"/>
      <c r="B97" s="142"/>
      <c r="C97" s="149"/>
      <c r="D97" s="257"/>
      <c r="E97"/>
      <c r="F9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c r="BA97"/>
      <c r="BB97"/>
      <c r="BC97"/>
      <c r="BD97"/>
      <c r="BE97"/>
      <c r="BF97"/>
      <c r="BG97"/>
      <c r="BH97"/>
      <c r="BI97"/>
      <c r="BJ97"/>
      <c r="BK97"/>
      <c r="BL97"/>
      <c r="BM97"/>
      <c r="BN97"/>
      <c r="BO97"/>
      <c r="BP97"/>
      <c r="BQ97"/>
      <c r="BR97"/>
      <c r="BS97"/>
      <c r="BT97"/>
      <c r="BU97"/>
      <c r="BV97"/>
      <c r="BW97"/>
      <c r="BX97"/>
      <c r="BY97"/>
      <c r="BZ97"/>
      <c r="CA97"/>
      <c r="CB97"/>
    </row>
    <row r="98" spans="1:80" x14ac:dyDescent="0.25">
      <c r="A98" s="304" t="s">
        <v>109</v>
      </c>
      <c r="B98" s="291"/>
      <c r="C98" s="148"/>
      <c r="D98" s="258"/>
      <c r="E98"/>
      <c r="F98"/>
      <c r="G98" s="237" t="s">
        <v>260</v>
      </c>
      <c r="H98" s="237"/>
      <c r="I98" s="237"/>
      <c r="J98" s="237"/>
      <c r="K98" s="237"/>
      <c r="L98" s="237"/>
      <c r="M98" s="237"/>
      <c r="N98" s="237"/>
      <c r="O98" s="237"/>
      <c r="P98" s="237"/>
      <c r="Q98" s="237"/>
      <c r="R98" s="237"/>
      <c r="S98" s="237"/>
      <c r="T98" s="237"/>
      <c r="U98" s="237"/>
      <c r="V98" s="237"/>
      <c r="W98" s="237"/>
      <c r="X98" s="237"/>
      <c r="Y98" s="238" t="s">
        <v>109</v>
      </c>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c r="BA98" s="241" t="s">
        <v>109</v>
      </c>
      <c r="BB98"/>
      <c r="BC98"/>
      <c r="BD98"/>
      <c r="BE98"/>
      <c r="BF98"/>
      <c r="BG98"/>
      <c r="BH98"/>
      <c r="BI98"/>
      <c r="BJ98"/>
      <c r="BK98"/>
      <c r="BL98"/>
      <c r="BM98"/>
      <c r="BN98"/>
      <c r="BO98"/>
      <c r="BP98"/>
      <c r="BQ98"/>
      <c r="BR98"/>
      <c r="BS98"/>
      <c r="BT98"/>
      <c r="BU98"/>
      <c r="BV98"/>
      <c r="BW98"/>
      <c r="BX98"/>
      <c r="BY98"/>
      <c r="BZ98"/>
      <c r="CA98"/>
      <c r="CB98"/>
    </row>
    <row r="99" spans="1:80" x14ac:dyDescent="0.25">
      <c r="A99" s="245"/>
      <c r="B99" s="145"/>
      <c r="C99" s="148"/>
      <c r="D99" s="258"/>
      <c r="E99"/>
      <c r="F99"/>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c r="BA99"/>
      <c r="BB99"/>
      <c r="BC99"/>
      <c r="BD99"/>
      <c r="BE99"/>
      <c r="BF99"/>
      <c r="BG99"/>
      <c r="BH99"/>
      <c r="BI99"/>
      <c r="BJ99"/>
      <c r="BK99"/>
      <c r="BL99"/>
      <c r="BM99"/>
      <c r="BN99"/>
      <c r="BO99"/>
      <c r="BP99"/>
      <c r="BQ99"/>
      <c r="BR99"/>
      <c r="BS99"/>
      <c r="BT99"/>
      <c r="BU99"/>
      <c r="BV99"/>
      <c r="BW99"/>
      <c r="BX99"/>
      <c r="BY99"/>
      <c r="BZ99"/>
      <c r="CA99"/>
      <c r="CB99"/>
    </row>
    <row r="100" spans="1:80" x14ac:dyDescent="0.25">
      <c r="A100" s="293" t="s">
        <v>110</v>
      </c>
      <c r="B100" s="293"/>
      <c r="C100" s="149" t="s">
        <v>102</v>
      </c>
      <c r="D100" s="259">
        <v>4.1000000000000003E-3</v>
      </c>
      <c r="E100"/>
      <c r="F100"/>
      <c r="G100" s="237" t="s">
        <v>246</v>
      </c>
      <c r="H100" s="237" t="s">
        <v>223</v>
      </c>
      <c r="I100" s="237"/>
      <c r="J100" s="237"/>
      <c r="K100" s="237"/>
      <c r="L100" s="237" t="s">
        <v>261</v>
      </c>
      <c r="M100" s="237"/>
      <c r="N100" s="237"/>
      <c r="O100" s="237"/>
      <c r="P100" s="237"/>
      <c r="Q100" s="237"/>
      <c r="R100" s="237"/>
      <c r="S100" s="237"/>
      <c r="T100" s="237"/>
      <c r="U100" s="237"/>
      <c r="V100" s="237"/>
      <c r="W100" s="237"/>
      <c r="X100" s="237"/>
      <c r="Y100" s="238" t="s">
        <v>110</v>
      </c>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c r="BA100" s="244" t="s">
        <v>110</v>
      </c>
      <c r="BB100"/>
      <c r="BC100"/>
      <c r="BD100"/>
      <c r="BE100"/>
      <c r="BF100"/>
      <c r="BG100"/>
      <c r="BH100"/>
      <c r="BI100"/>
      <c r="BJ100"/>
      <c r="BK100"/>
      <c r="BL100"/>
      <c r="BM100"/>
      <c r="BN100"/>
      <c r="BO100"/>
      <c r="BP100"/>
      <c r="BQ100"/>
      <c r="BR100"/>
      <c r="BS100"/>
      <c r="BT100"/>
      <c r="BU100"/>
      <c r="BV100"/>
      <c r="BW100"/>
      <c r="BX100"/>
      <c r="BY100"/>
      <c r="BZ100"/>
      <c r="CA100"/>
      <c r="CB100"/>
    </row>
    <row r="101" spans="1:80" x14ac:dyDescent="0.25">
      <c r="A101" s="293" t="s">
        <v>111</v>
      </c>
      <c r="B101" s="293"/>
      <c r="C101" s="149" t="s">
        <v>102</v>
      </c>
      <c r="D101" s="259">
        <v>4.0000000000000002E-4</v>
      </c>
      <c r="E101"/>
      <c r="F101"/>
      <c r="G101" s="237" t="s">
        <v>246</v>
      </c>
      <c r="H101" s="237" t="s">
        <v>223</v>
      </c>
      <c r="I101" s="237"/>
      <c r="J101" s="237"/>
      <c r="K101" s="237"/>
      <c r="L101" s="237" t="s">
        <v>261</v>
      </c>
      <c r="M101" s="237"/>
      <c r="N101" s="237"/>
      <c r="O101" s="237"/>
      <c r="P101" s="237"/>
      <c r="Q101" s="237"/>
      <c r="R101" s="237"/>
      <c r="S101" s="237"/>
      <c r="T101" s="237"/>
      <c r="U101" s="237"/>
      <c r="V101" s="237"/>
      <c r="W101" s="237"/>
      <c r="X101" s="237"/>
      <c r="Y101" s="238" t="s">
        <v>111</v>
      </c>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c r="BA101" s="244" t="s">
        <v>111</v>
      </c>
      <c r="BB101"/>
      <c r="BC101"/>
      <c r="BD101"/>
      <c r="BE101"/>
      <c r="BF101"/>
      <c r="BG101"/>
      <c r="BH101"/>
      <c r="BI101"/>
      <c r="BJ101"/>
      <c r="BK101"/>
      <c r="BL101"/>
      <c r="BM101"/>
      <c r="BN101"/>
      <c r="BO101"/>
      <c r="BP101"/>
      <c r="BQ101"/>
      <c r="BR101"/>
      <c r="BS101"/>
      <c r="BT101"/>
      <c r="BU101"/>
      <c r="BV101"/>
      <c r="BW101"/>
      <c r="BX101"/>
      <c r="BY101"/>
      <c r="BZ101"/>
      <c r="CA101"/>
      <c r="CB101"/>
    </row>
    <row r="102" spans="1:80" x14ac:dyDescent="0.25">
      <c r="A102" s="293" t="s">
        <v>112</v>
      </c>
      <c r="B102" s="293"/>
      <c r="C102" s="149" t="s">
        <v>102</v>
      </c>
      <c r="D102" s="259">
        <v>6.9999999999999999E-4</v>
      </c>
      <c r="E102"/>
      <c r="F102"/>
      <c r="G102" s="237" t="s">
        <v>246</v>
      </c>
      <c r="H102" s="237" t="s">
        <v>223</v>
      </c>
      <c r="I102" s="237"/>
      <c r="J102" s="237"/>
      <c r="K102" s="237"/>
      <c r="L102" s="237" t="s">
        <v>262</v>
      </c>
      <c r="M102" s="237"/>
      <c r="N102" s="237"/>
      <c r="O102" s="237"/>
      <c r="P102" s="237"/>
      <c r="Q102" s="237"/>
      <c r="R102" s="237"/>
      <c r="S102" s="237"/>
      <c r="T102" s="237"/>
      <c r="U102" s="237"/>
      <c r="V102" s="237"/>
      <c r="W102" s="237"/>
      <c r="X102" s="237"/>
      <c r="Y102" s="238" t="s">
        <v>112</v>
      </c>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c r="BA102" s="244" t="s">
        <v>112</v>
      </c>
      <c r="BB102"/>
      <c r="BC102"/>
      <c r="BD102"/>
      <c r="BE102"/>
      <c r="BF102"/>
      <c r="BG102"/>
      <c r="BH102"/>
      <c r="BI102"/>
      <c r="BJ102"/>
      <c r="BK102"/>
      <c r="BL102"/>
      <c r="BM102"/>
      <c r="BN102"/>
      <c r="BO102"/>
      <c r="BP102"/>
      <c r="BQ102"/>
      <c r="BR102"/>
      <c r="BS102"/>
      <c r="BT102"/>
      <c r="BU102"/>
      <c r="BV102"/>
      <c r="BW102"/>
      <c r="BX102"/>
      <c r="BY102"/>
      <c r="BZ102"/>
      <c r="CA102"/>
      <c r="CB102"/>
    </row>
    <row r="103" spans="1:80" x14ac:dyDescent="0.25">
      <c r="A103" s="293" t="s">
        <v>113</v>
      </c>
      <c r="B103" s="293"/>
      <c r="C103" s="149" t="s">
        <v>28</v>
      </c>
      <c r="D103" s="260">
        <v>0.25</v>
      </c>
      <c r="E103"/>
      <c r="F103"/>
      <c r="G103" s="237" t="s">
        <v>246</v>
      </c>
      <c r="H103" s="237" t="s">
        <v>223</v>
      </c>
      <c r="I103" s="237"/>
      <c r="J103" s="237"/>
      <c r="K103" s="237"/>
      <c r="L103" s="237" t="s">
        <v>263</v>
      </c>
      <c r="M103" s="237"/>
      <c r="N103" s="237"/>
      <c r="O103" s="237"/>
      <c r="P103" s="237"/>
      <c r="Q103" s="237"/>
      <c r="R103" s="237"/>
      <c r="S103" s="237"/>
      <c r="T103" s="237"/>
      <c r="U103" s="237"/>
      <c r="V103" s="237"/>
      <c r="W103" s="237"/>
      <c r="X103" s="237"/>
      <c r="Y103" s="238" t="s">
        <v>113</v>
      </c>
      <c r="Z103" s="237"/>
      <c r="AA103" s="237"/>
      <c r="AB103" s="237"/>
      <c r="AC103" s="237"/>
      <c r="AD103" s="237"/>
      <c r="AE103" s="237"/>
      <c r="AF103" s="237"/>
      <c r="AG103" s="237"/>
      <c r="AH103" s="237"/>
      <c r="AI103" s="237"/>
      <c r="AJ103" s="237"/>
      <c r="AK103" s="237"/>
      <c r="AL103" s="237"/>
      <c r="AM103" s="237"/>
      <c r="AN103" s="237"/>
      <c r="AO103" s="237"/>
      <c r="AP103" s="237"/>
      <c r="AQ103" s="237"/>
      <c r="AR103" s="237" t="s">
        <v>204</v>
      </c>
      <c r="AS103" s="237"/>
      <c r="AT103" s="237"/>
      <c r="AU103" s="237"/>
      <c r="AV103" s="237"/>
      <c r="AW103" s="237"/>
      <c r="AX103" s="237"/>
      <c r="AY103" s="237"/>
      <c r="AZ103"/>
      <c r="BA103" s="244" t="s">
        <v>113</v>
      </c>
      <c r="BB103"/>
      <c r="BC103"/>
      <c r="BD103"/>
      <c r="BE103"/>
      <c r="BF103"/>
      <c r="BG103"/>
      <c r="BH103"/>
      <c r="BI103"/>
      <c r="BJ103"/>
      <c r="BK103"/>
      <c r="BL103"/>
      <c r="BM103"/>
      <c r="BN103"/>
      <c r="BO103"/>
      <c r="BP103"/>
      <c r="BQ103"/>
      <c r="BR103"/>
      <c r="BS103"/>
      <c r="BT103"/>
      <c r="BU103"/>
      <c r="BV103"/>
      <c r="BW103"/>
      <c r="BX103"/>
      <c r="BY103"/>
      <c r="BZ103"/>
      <c r="CA103"/>
      <c r="CB103"/>
    </row>
    <row r="104" spans="1:80" ht="18.75" x14ac:dyDescent="0.3">
      <c r="A104" s="305" t="s">
        <v>19</v>
      </c>
      <c r="B104" s="305"/>
      <c r="C104" s="305"/>
      <c r="D104" s="306"/>
      <c r="E104" s="246"/>
      <c r="F104" s="246"/>
      <c r="G104" s="237" t="s">
        <v>264</v>
      </c>
      <c r="H104" s="237"/>
      <c r="I104" s="237"/>
      <c r="J104" s="237"/>
      <c r="K104" s="237"/>
      <c r="L104" s="237"/>
      <c r="M104" s="237"/>
      <c r="N104" s="237"/>
      <c r="O104" s="237"/>
      <c r="P104" s="237"/>
      <c r="Q104" s="237"/>
      <c r="R104" s="237"/>
      <c r="S104" s="237"/>
      <c r="T104" s="237"/>
      <c r="U104" s="237"/>
      <c r="V104" s="237"/>
      <c r="W104" s="237"/>
      <c r="X104" s="237"/>
      <c r="Y104" s="237"/>
      <c r="Z104" s="238" t="s">
        <v>19</v>
      </c>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46"/>
      <c r="BA104" s="246"/>
      <c r="BB104" s="239" t="s">
        <v>19</v>
      </c>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c r="BX104" s="246"/>
      <c r="BY104" s="246"/>
      <c r="BZ104" s="246"/>
      <c r="CA104" s="246"/>
      <c r="CB104" s="246"/>
    </row>
    <row r="105" spans="1:80" ht="84" x14ac:dyDescent="0.25">
      <c r="A105" s="302" t="s">
        <v>128</v>
      </c>
      <c r="B105" s="302"/>
      <c r="C105" s="302"/>
      <c r="D105" s="303"/>
      <c r="E105"/>
      <c r="F105"/>
      <c r="G105" s="237" t="s">
        <v>264</v>
      </c>
      <c r="H105" s="237"/>
      <c r="I105" s="237"/>
      <c r="J105" s="237"/>
      <c r="K105" s="237"/>
      <c r="L105" s="237"/>
      <c r="M105" s="237"/>
      <c r="N105" s="237"/>
      <c r="O105" s="237"/>
      <c r="P105" s="237"/>
      <c r="Q105" s="237"/>
      <c r="R105" s="237"/>
      <c r="S105" s="237"/>
      <c r="T105" s="237"/>
      <c r="U105" s="237"/>
      <c r="V105" s="237"/>
      <c r="W105" s="237"/>
      <c r="X105" s="237"/>
      <c r="Y105" s="237"/>
      <c r="Z105" s="238" t="s">
        <v>128</v>
      </c>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c r="BA105"/>
      <c r="BB105" s="240" t="s">
        <v>128</v>
      </c>
      <c r="BC105"/>
      <c r="BD105"/>
      <c r="BE105"/>
      <c r="BF105"/>
      <c r="BG105"/>
      <c r="BH105"/>
      <c r="BI105"/>
      <c r="BJ105"/>
      <c r="BK105"/>
      <c r="BL105"/>
      <c r="BM105"/>
      <c r="BN105"/>
      <c r="BO105"/>
      <c r="BP105"/>
      <c r="BQ105"/>
      <c r="BR105"/>
      <c r="BS105"/>
      <c r="BT105"/>
      <c r="BU105"/>
      <c r="BV105"/>
      <c r="BW105"/>
      <c r="BX105"/>
      <c r="BY105"/>
      <c r="BZ105"/>
      <c r="CA105"/>
      <c r="CB105"/>
    </row>
    <row r="106" spans="1:80" x14ac:dyDescent="0.25">
      <c r="A106" s="136"/>
      <c r="B106" s="136"/>
      <c r="C106" s="136"/>
      <c r="D106" s="152"/>
      <c r="E106"/>
      <c r="F106"/>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x14ac:dyDescent="0.25">
      <c r="A107" s="300" t="s">
        <v>91</v>
      </c>
      <c r="B107" s="301"/>
      <c r="C107" s="301"/>
      <c r="D107" s="301"/>
      <c r="E107"/>
      <c r="F107"/>
      <c r="G107" s="237" t="s">
        <v>265</v>
      </c>
      <c r="H107" s="237"/>
      <c r="I107" s="237"/>
      <c r="J107" s="237"/>
      <c r="K107" s="237"/>
      <c r="L107" s="237"/>
      <c r="M107" s="237"/>
      <c r="N107" s="237"/>
      <c r="O107" s="237"/>
      <c r="P107" s="237"/>
      <c r="Q107" s="237"/>
      <c r="R107" s="237"/>
      <c r="S107" s="237"/>
      <c r="T107" s="237"/>
      <c r="U107" s="237"/>
      <c r="V107" s="237"/>
      <c r="W107" s="237"/>
      <c r="X107" s="237"/>
      <c r="Y107" s="237"/>
      <c r="Z107" s="238" t="s">
        <v>91</v>
      </c>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c r="BA107"/>
      <c r="BB107" s="241" t="s">
        <v>91</v>
      </c>
      <c r="BC107"/>
      <c r="BD107"/>
      <c r="BE107"/>
      <c r="BF107"/>
      <c r="BG107"/>
      <c r="BH107"/>
      <c r="BI107"/>
      <c r="BJ107"/>
      <c r="BK107"/>
      <c r="BL107"/>
      <c r="BM107"/>
      <c r="BN107"/>
      <c r="BO107"/>
      <c r="BP107"/>
      <c r="BQ107"/>
      <c r="BR107"/>
      <c r="BS107"/>
      <c r="BT107"/>
      <c r="BU107"/>
      <c r="BV107"/>
      <c r="BW107"/>
      <c r="BX107"/>
      <c r="BY107"/>
      <c r="BZ107"/>
      <c r="CA107"/>
      <c r="CB107"/>
    </row>
    <row r="108" spans="1:80" x14ac:dyDescent="0.25">
      <c r="A108" s="138"/>
      <c r="B108" s="139"/>
      <c r="C108" s="139"/>
      <c r="D108" s="139"/>
      <c r="E108"/>
      <c r="F108"/>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ht="36" x14ac:dyDescent="0.25">
      <c r="A109" s="302" t="s">
        <v>92</v>
      </c>
      <c r="B109" s="302"/>
      <c r="C109" s="302"/>
      <c r="D109" s="302"/>
      <c r="E109"/>
      <c r="F109"/>
      <c r="G109" s="237" t="s">
        <v>264</v>
      </c>
      <c r="H109" s="237"/>
      <c r="I109" s="237"/>
      <c r="J109" s="237"/>
      <c r="K109" s="237"/>
      <c r="L109" s="237"/>
      <c r="M109" s="237"/>
      <c r="N109" s="237"/>
      <c r="O109" s="237"/>
      <c r="P109" s="237"/>
      <c r="Q109" s="237"/>
      <c r="R109" s="237"/>
      <c r="S109" s="237"/>
      <c r="T109" s="237"/>
      <c r="U109" s="237"/>
      <c r="V109" s="237"/>
      <c r="W109" s="237"/>
      <c r="X109" s="237"/>
      <c r="Y109" s="237"/>
      <c r="Z109" s="238" t="s">
        <v>92</v>
      </c>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c r="BA109"/>
      <c r="BB109" s="240" t="s">
        <v>92</v>
      </c>
      <c r="BC109"/>
      <c r="BD109"/>
      <c r="BE109"/>
      <c r="BF109"/>
      <c r="BG109"/>
      <c r="BH109"/>
      <c r="BI109"/>
      <c r="BJ109"/>
      <c r="BK109"/>
      <c r="BL109"/>
      <c r="BM109"/>
      <c r="BN109"/>
      <c r="BO109"/>
      <c r="BP109"/>
      <c r="BQ109"/>
      <c r="BR109"/>
      <c r="BS109"/>
      <c r="BT109"/>
      <c r="BU109"/>
      <c r="BV109"/>
      <c r="BW109"/>
      <c r="BX109"/>
      <c r="BY109"/>
      <c r="BZ109"/>
      <c r="CA109"/>
      <c r="CB109"/>
    </row>
    <row r="110" spans="1:80" x14ac:dyDescent="0.25">
      <c r="A110" s="136"/>
      <c r="B110" s="136"/>
      <c r="C110" s="136"/>
      <c r="D110" s="136"/>
      <c r="E110"/>
      <c r="F110"/>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ht="48" x14ac:dyDescent="0.25">
      <c r="A111" s="302" t="s">
        <v>93</v>
      </c>
      <c r="B111" s="302"/>
      <c r="C111" s="302"/>
      <c r="D111" s="302"/>
      <c r="E111"/>
      <c r="F111"/>
      <c r="G111" s="237" t="s">
        <v>264</v>
      </c>
      <c r="H111" s="237"/>
      <c r="I111" s="237"/>
      <c r="J111" s="237"/>
      <c r="K111" s="237"/>
      <c r="L111" s="237"/>
      <c r="M111" s="237"/>
      <c r="N111" s="237"/>
      <c r="O111" s="237"/>
      <c r="P111" s="237"/>
      <c r="Q111" s="237"/>
      <c r="R111" s="237"/>
      <c r="S111" s="237"/>
      <c r="T111" s="237"/>
      <c r="U111" s="237"/>
      <c r="V111" s="237"/>
      <c r="W111" s="237"/>
      <c r="X111" s="237"/>
      <c r="Y111" s="237"/>
      <c r="Z111" s="238" t="s">
        <v>93</v>
      </c>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c r="BA111"/>
      <c r="BB111" s="240" t="s">
        <v>93</v>
      </c>
      <c r="BC111"/>
      <c r="BD111"/>
      <c r="BE111"/>
      <c r="BF111"/>
      <c r="BG111"/>
      <c r="BH111"/>
      <c r="BI111"/>
      <c r="BJ111"/>
      <c r="BK111"/>
      <c r="BL111"/>
      <c r="BM111"/>
      <c r="BN111"/>
      <c r="BO111"/>
      <c r="BP111"/>
      <c r="BQ111"/>
      <c r="BR111"/>
      <c r="BS111"/>
      <c r="BT111"/>
      <c r="BU111"/>
      <c r="BV111"/>
      <c r="BW111"/>
      <c r="BX111"/>
      <c r="BY111"/>
      <c r="BZ111"/>
      <c r="CA111"/>
      <c r="CB111"/>
    </row>
    <row r="112" spans="1:80" x14ac:dyDescent="0.25">
      <c r="A112" s="136"/>
      <c r="B112" s="136"/>
      <c r="C112" s="136"/>
      <c r="D112" s="136"/>
      <c r="E112"/>
      <c r="F112"/>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ht="48" x14ac:dyDescent="0.25">
      <c r="A113" s="302" t="s">
        <v>94</v>
      </c>
      <c r="B113" s="302"/>
      <c r="C113" s="302"/>
      <c r="D113" s="302"/>
      <c r="E113"/>
      <c r="F113"/>
      <c r="G113" s="237" t="s">
        <v>264</v>
      </c>
      <c r="H113" s="237"/>
      <c r="I113" s="237"/>
      <c r="J113" s="237"/>
      <c r="K113" s="237"/>
      <c r="L113" s="237"/>
      <c r="M113" s="237"/>
      <c r="N113" s="237"/>
      <c r="O113" s="237"/>
      <c r="P113" s="237"/>
      <c r="Q113" s="237"/>
      <c r="R113" s="237"/>
      <c r="S113" s="237"/>
      <c r="T113" s="237"/>
      <c r="U113" s="237"/>
      <c r="V113" s="237"/>
      <c r="W113" s="237"/>
      <c r="X113" s="237"/>
      <c r="Y113" s="237"/>
      <c r="Z113" s="238" t="s">
        <v>94</v>
      </c>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c r="BA113"/>
      <c r="BB113" s="240" t="s">
        <v>94</v>
      </c>
      <c r="BC113"/>
      <c r="BD113"/>
      <c r="BE113"/>
      <c r="BF113"/>
      <c r="BG113"/>
      <c r="BH113"/>
      <c r="BI113"/>
      <c r="BJ113"/>
      <c r="BK113"/>
      <c r="BL113"/>
      <c r="BM113"/>
      <c r="BN113"/>
      <c r="BO113"/>
      <c r="BP113"/>
      <c r="BQ113"/>
      <c r="BR113"/>
      <c r="BS113"/>
      <c r="BT113"/>
      <c r="BU113"/>
      <c r="BV113"/>
      <c r="BW113"/>
      <c r="BX113"/>
      <c r="BY113"/>
      <c r="BZ113"/>
      <c r="CA113"/>
      <c r="CB113"/>
    </row>
    <row r="114" spans="1:80" x14ac:dyDescent="0.25">
      <c r="A114" s="136"/>
      <c r="B114" s="136"/>
      <c r="C114" s="136"/>
      <c r="D114" s="136"/>
      <c r="E114"/>
      <c r="F114"/>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ht="36" x14ac:dyDescent="0.25">
      <c r="A115" s="302" t="s">
        <v>95</v>
      </c>
      <c r="B115" s="302"/>
      <c r="C115" s="302"/>
      <c r="D115" s="302"/>
      <c r="E115"/>
      <c r="F115"/>
      <c r="G115" s="237" t="s">
        <v>264</v>
      </c>
      <c r="H115" s="237"/>
      <c r="I115" s="237"/>
      <c r="J115" s="237"/>
      <c r="K115" s="237"/>
      <c r="L115" s="237"/>
      <c r="M115" s="237"/>
      <c r="N115" s="237"/>
      <c r="O115" s="237"/>
      <c r="P115" s="237"/>
      <c r="Q115" s="237"/>
      <c r="R115" s="237"/>
      <c r="S115" s="237"/>
      <c r="T115" s="237"/>
      <c r="U115" s="237"/>
      <c r="V115" s="237"/>
      <c r="W115" s="237"/>
      <c r="X115" s="237"/>
      <c r="Y115" s="237"/>
      <c r="Z115" s="238" t="s">
        <v>95</v>
      </c>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c r="BA115"/>
      <c r="BB115" s="240" t="s">
        <v>95</v>
      </c>
      <c r="BC115"/>
      <c r="BD115"/>
      <c r="BE115"/>
      <c r="BF115"/>
      <c r="BG115"/>
      <c r="BH115"/>
      <c r="BI115"/>
      <c r="BJ115"/>
      <c r="BK115"/>
      <c r="BL115"/>
      <c r="BM115"/>
      <c r="BN115"/>
      <c r="BO115"/>
      <c r="BP115"/>
      <c r="BQ115"/>
      <c r="BR115"/>
      <c r="BS115"/>
      <c r="BT115"/>
      <c r="BU115"/>
      <c r="BV115"/>
      <c r="BW115"/>
      <c r="BX115"/>
      <c r="BY115"/>
      <c r="BZ115"/>
      <c r="CA115"/>
      <c r="CB115"/>
    </row>
    <row r="116" spans="1:80" x14ac:dyDescent="0.25">
      <c r="A116" s="136"/>
      <c r="B116" s="136"/>
      <c r="C116" s="136"/>
      <c r="D116" s="136"/>
      <c r="E116"/>
      <c r="F116"/>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x14ac:dyDescent="0.25">
      <c r="A117" s="300" t="s">
        <v>96</v>
      </c>
      <c r="B117" s="301"/>
      <c r="C117" s="301"/>
      <c r="D117" s="301"/>
      <c r="E117"/>
      <c r="F117"/>
      <c r="G117" s="237" t="s">
        <v>266</v>
      </c>
      <c r="H117" s="237"/>
      <c r="I117" s="237"/>
      <c r="J117" s="237"/>
      <c r="K117" s="237"/>
      <c r="L117" s="237"/>
      <c r="M117" s="237"/>
      <c r="N117" s="237"/>
      <c r="O117" s="237"/>
      <c r="P117" s="237"/>
      <c r="Q117" s="237"/>
      <c r="R117" s="237"/>
      <c r="S117" s="237"/>
      <c r="T117" s="237"/>
      <c r="U117" s="237"/>
      <c r="V117" s="237"/>
      <c r="W117" s="237"/>
      <c r="X117" s="237"/>
      <c r="Y117" s="237"/>
      <c r="Z117" s="238" t="s">
        <v>96</v>
      </c>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c r="BA117"/>
      <c r="BB117" s="241" t="s">
        <v>96</v>
      </c>
      <c r="BC117"/>
      <c r="BD117"/>
      <c r="BE117"/>
      <c r="BF117"/>
      <c r="BG117"/>
      <c r="BH117"/>
      <c r="BI117"/>
      <c r="BJ117"/>
      <c r="BK117"/>
      <c r="BL117"/>
      <c r="BM117"/>
      <c r="BN117"/>
      <c r="BO117"/>
      <c r="BP117"/>
      <c r="BQ117"/>
      <c r="BR117"/>
      <c r="BS117"/>
      <c r="BT117"/>
      <c r="BU117"/>
      <c r="BV117"/>
      <c r="BW117"/>
      <c r="BX117"/>
      <c r="BY117"/>
      <c r="BZ117"/>
      <c r="CA117"/>
      <c r="CB117"/>
    </row>
    <row r="118" spans="1:80" x14ac:dyDescent="0.25">
      <c r="A118" s="138"/>
      <c r="B118" s="141"/>
      <c r="C118" s="141"/>
      <c r="D118" s="141"/>
      <c r="E118"/>
      <c r="F118"/>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x14ac:dyDescent="0.25">
      <c r="A119" s="293" t="s">
        <v>129</v>
      </c>
      <c r="B119" s="293"/>
      <c r="C119" s="143" t="s">
        <v>28</v>
      </c>
      <c r="D119" s="243">
        <v>2.08</v>
      </c>
      <c r="E119"/>
      <c r="F119"/>
      <c r="G119" s="237" t="s">
        <v>264</v>
      </c>
      <c r="H119" s="237" t="s">
        <v>24</v>
      </c>
      <c r="I119" s="237"/>
      <c r="J119" s="237"/>
      <c r="K119" s="237"/>
      <c r="L119" s="237" t="s">
        <v>267</v>
      </c>
      <c r="M119" s="237"/>
      <c r="N119" s="237"/>
      <c r="O119" s="237"/>
      <c r="P119" s="237"/>
      <c r="Q119" s="237"/>
      <c r="R119" s="237"/>
      <c r="S119" s="237"/>
      <c r="T119" s="237"/>
      <c r="U119" s="237"/>
      <c r="V119" s="237"/>
      <c r="W119" s="237"/>
      <c r="X119" s="237"/>
      <c r="Y119" s="238" t="s">
        <v>267</v>
      </c>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c r="BA119" s="244" t="s">
        <v>129</v>
      </c>
      <c r="BB119"/>
      <c r="BC119"/>
      <c r="BD119"/>
      <c r="BE119"/>
      <c r="BF119"/>
      <c r="BG119"/>
      <c r="BH119"/>
      <c r="BI119"/>
      <c r="BJ119"/>
      <c r="BK119"/>
      <c r="BL119"/>
      <c r="BM119"/>
      <c r="BN119"/>
      <c r="BO119"/>
      <c r="BP119"/>
      <c r="BQ119"/>
      <c r="BR119"/>
      <c r="BS119"/>
      <c r="BT119"/>
      <c r="BU119"/>
      <c r="BV119"/>
      <c r="BW119"/>
      <c r="BX119"/>
      <c r="BY119"/>
      <c r="BZ119"/>
      <c r="CA119"/>
      <c r="CB119"/>
    </row>
    <row r="120" spans="1:80" ht="22.5" x14ac:dyDescent="0.25">
      <c r="A120" s="293" t="s">
        <v>122</v>
      </c>
      <c r="B120" s="291"/>
      <c r="C120" s="143" t="s">
        <v>28</v>
      </c>
      <c r="D120" s="256">
        <v>0.32</v>
      </c>
      <c r="E120"/>
      <c r="F120"/>
      <c r="G120" s="237" t="s">
        <v>264</v>
      </c>
      <c r="H120" s="237" t="s">
        <v>24</v>
      </c>
      <c r="I120" s="237"/>
      <c r="J120" s="237"/>
      <c r="K120" s="237"/>
      <c r="L120" s="237" t="s">
        <v>268</v>
      </c>
      <c r="M120" s="237"/>
      <c r="N120" s="237"/>
      <c r="O120" s="237"/>
      <c r="P120" s="237"/>
      <c r="Q120" s="237"/>
      <c r="R120" s="237"/>
      <c r="S120" s="237"/>
      <c r="T120" s="237"/>
      <c r="U120" s="237"/>
      <c r="V120" s="237"/>
      <c r="W120" s="237"/>
      <c r="X120" s="237"/>
      <c r="Y120" s="238" t="s">
        <v>122</v>
      </c>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c r="BA120" s="244" t="s">
        <v>122</v>
      </c>
      <c r="BB120"/>
      <c r="BC120"/>
      <c r="BD120"/>
      <c r="BE120"/>
      <c r="BF120"/>
      <c r="BG120"/>
      <c r="BH120"/>
      <c r="BI120"/>
      <c r="BJ120"/>
      <c r="BK120"/>
      <c r="BL120"/>
      <c r="BM120"/>
      <c r="BN120"/>
      <c r="BO120"/>
      <c r="BP120"/>
      <c r="BQ120"/>
      <c r="BR120"/>
      <c r="BS120"/>
      <c r="BT120"/>
      <c r="BU120"/>
      <c r="BV120"/>
      <c r="BW120"/>
      <c r="BX120"/>
      <c r="BY120"/>
      <c r="BZ120"/>
      <c r="CA120"/>
      <c r="CB120"/>
    </row>
    <row r="121" spans="1:80" x14ac:dyDescent="0.25">
      <c r="A121" s="293" t="s">
        <v>123</v>
      </c>
      <c r="B121" s="291"/>
      <c r="C121" s="143" t="s">
        <v>28</v>
      </c>
      <c r="D121" s="256">
        <v>0.64</v>
      </c>
      <c r="E121"/>
      <c r="F121"/>
      <c r="G121" s="237" t="s">
        <v>264</v>
      </c>
      <c r="H121" s="237" t="s">
        <v>24</v>
      </c>
      <c r="I121" s="237"/>
      <c r="J121" s="237"/>
      <c r="K121" s="237"/>
      <c r="L121" s="237" t="s">
        <v>269</v>
      </c>
      <c r="M121" s="237"/>
      <c r="N121" s="237"/>
      <c r="O121" s="237"/>
      <c r="P121" s="237">
        <v>45657</v>
      </c>
      <c r="Q121" s="237"/>
      <c r="R121" s="237"/>
      <c r="S121" s="237"/>
      <c r="T121" s="237"/>
      <c r="U121" s="237"/>
      <c r="V121" s="237"/>
      <c r="W121" s="237"/>
      <c r="X121" s="237"/>
      <c r="Y121" s="238" t="s">
        <v>123</v>
      </c>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c r="BA121" s="244" t="s">
        <v>123</v>
      </c>
      <c r="BB121"/>
      <c r="BC121"/>
      <c r="BD121"/>
      <c r="BE121"/>
      <c r="BF121"/>
      <c r="BG121"/>
      <c r="BH121"/>
      <c r="BI121"/>
      <c r="BJ121"/>
      <c r="BK121"/>
      <c r="BL121"/>
      <c r="BM121"/>
      <c r="BN121"/>
      <c r="BO121"/>
      <c r="BP121"/>
      <c r="BQ121"/>
      <c r="BR121"/>
      <c r="BS121"/>
      <c r="BT121"/>
      <c r="BU121"/>
      <c r="BV121"/>
      <c r="BW121"/>
      <c r="BX121"/>
      <c r="BY121"/>
      <c r="BZ121"/>
      <c r="CA121"/>
      <c r="CB121"/>
    </row>
    <row r="122" spans="1:80" x14ac:dyDescent="0.25">
      <c r="A122" s="293" t="s">
        <v>48</v>
      </c>
      <c r="B122" s="293"/>
      <c r="C122" s="143" t="s">
        <v>102</v>
      </c>
      <c r="D122" s="255">
        <v>0.33610000000000001</v>
      </c>
      <c r="E122"/>
      <c r="F122"/>
      <c r="G122" s="237" t="s">
        <v>264</v>
      </c>
      <c r="H122" s="237" t="s">
        <v>24</v>
      </c>
      <c r="I122" s="237"/>
      <c r="J122" s="237"/>
      <c r="K122" s="237"/>
      <c r="L122" s="237" t="s">
        <v>270</v>
      </c>
      <c r="M122" s="237"/>
      <c r="N122" s="237"/>
      <c r="O122" s="237"/>
      <c r="P122" s="237"/>
      <c r="Q122" s="237"/>
      <c r="R122" s="237"/>
      <c r="S122" s="237"/>
      <c r="T122" s="237"/>
      <c r="U122" s="237"/>
      <c r="V122" s="237"/>
      <c r="W122" s="237"/>
      <c r="X122" s="237"/>
      <c r="Y122" s="238" t="s">
        <v>270</v>
      </c>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c r="BA122" s="244" t="s">
        <v>48</v>
      </c>
      <c r="BB122"/>
      <c r="BC122"/>
      <c r="BD122"/>
      <c r="BE122"/>
      <c r="BF122"/>
      <c r="BG122"/>
      <c r="BH122"/>
      <c r="BI122"/>
      <c r="BJ122"/>
      <c r="BK122"/>
      <c r="BL122"/>
      <c r="BM122"/>
      <c r="BN122"/>
      <c r="BO122"/>
      <c r="BP122"/>
      <c r="BQ122"/>
      <c r="BR122"/>
      <c r="BS122"/>
      <c r="BT122"/>
      <c r="BU122"/>
      <c r="BV122"/>
      <c r="BW122"/>
      <c r="BX122"/>
      <c r="BY122"/>
      <c r="BZ122"/>
      <c r="CA122"/>
      <c r="CB122"/>
    </row>
    <row r="123" spans="1:80" ht="22.5" x14ac:dyDescent="0.25">
      <c r="A123" s="293" t="s">
        <v>214</v>
      </c>
      <c r="B123" s="307"/>
      <c r="C123" s="143" t="s">
        <v>102</v>
      </c>
      <c r="D123" s="257">
        <v>-2.0000000000000001E-4</v>
      </c>
      <c r="E123"/>
      <c r="F123"/>
      <c r="G123" s="237" t="s">
        <v>264</v>
      </c>
      <c r="H123" s="237" t="s">
        <v>25</v>
      </c>
      <c r="I123" s="237"/>
      <c r="J123" s="237"/>
      <c r="K123" s="237"/>
      <c r="L123" s="237" t="s">
        <v>271</v>
      </c>
      <c r="M123" s="237"/>
      <c r="N123" s="237"/>
      <c r="O123" s="237"/>
      <c r="P123" s="237"/>
      <c r="Q123" s="237"/>
      <c r="R123" s="237"/>
      <c r="S123" s="237"/>
      <c r="T123" s="237"/>
      <c r="U123" s="237"/>
      <c r="V123" s="237"/>
      <c r="W123" s="237"/>
      <c r="X123" s="237"/>
      <c r="Y123" s="238"/>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c r="BA123" s="244" t="s">
        <v>214</v>
      </c>
      <c r="BB123"/>
      <c r="BC123"/>
      <c r="BD123"/>
      <c r="BE123"/>
      <c r="BF123"/>
      <c r="BG123"/>
      <c r="BH123"/>
      <c r="BI123"/>
      <c r="BJ123"/>
      <c r="BK123"/>
      <c r="BL123"/>
      <c r="BM123"/>
      <c r="BN123"/>
      <c r="BO123"/>
      <c r="BP123"/>
      <c r="BQ123"/>
      <c r="BR123"/>
      <c r="BS123"/>
      <c r="BT123"/>
      <c r="BU123"/>
      <c r="BV123"/>
      <c r="BW123"/>
      <c r="BX123"/>
      <c r="BY123"/>
      <c r="BZ123"/>
      <c r="CA123"/>
      <c r="CB123"/>
    </row>
    <row r="124" spans="1:80" x14ac:dyDescent="0.25">
      <c r="A124" s="293" t="s">
        <v>216</v>
      </c>
      <c r="B124" s="307"/>
      <c r="C124" s="143" t="s">
        <v>102</v>
      </c>
      <c r="D124" s="257">
        <v>3.7000000000000002E-3</v>
      </c>
      <c r="E124"/>
      <c r="F124"/>
      <c r="G124" s="237" t="s">
        <v>264</v>
      </c>
      <c r="H124" s="237" t="s">
        <v>25</v>
      </c>
      <c r="I124" s="237"/>
      <c r="J124" s="237"/>
      <c r="K124" s="237"/>
      <c r="L124" s="237" t="s">
        <v>272</v>
      </c>
      <c r="M124" s="237"/>
      <c r="N124" s="237"/>
      <c r="O124" s="237"/>
      <c r="P124" s="237"/>
      <c r="Q124" s="237"/>
      <c r="R124" s="237"/>
      <c r="S124" s="237"/>
      <c r="T124" s="237"/>
      <c r="U124" s="237"/>
      <c r="V124" s="237"/>
      <c r="W124" s="237"/>
      <c r="X124" s="237"/>
      <c r="Y124" s="238"/>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c r="BA124" s="244" t="s">
        <v>216</v>
      </c>
      <c r="BB124"/>
      <c r="BC124"/>
      <c r="BD124"/>
      <c r="BE124"/>
      <c r="BF124"/>
      <c r="BG124"/>
      <c r="BH124"/>
      <c r="BI124"/>
      <c r="BJ124"/>
      <c r="BK124"/>
      <c r="BL124"/>
      <c r="BM124"/>
      <c r="BN124"/>
      <c r="BO124"/>
      <c r="BP124"/>
      <c r="BQ124"/>
      <c r="BR124"/>
      <c r="BS124"/>
      <c r="BT124"/>
      <c r="BU124"/>
      <c r="BV124"/>
      <c r="BW124"/>
      <c r="BX124"/>
      <c r="BY124"/>
      <c r="BZ124"/>
      <c r="CA124"/>
      <c r="CB124"/>
    </row>
    <row r="125" spans="1:80" ht="22.5" x14ac:dyDescent="0.25">
      <c r="A125" s="293" t="s">
        <v>235</v>
      </c>
      <c r="B125" s="308"/>
      <c r="C125" s="143" t="s">
        <v>102</v>
      </c>
      <c r="D125" s="257">
        <v>1.29E-2</v>
      </c>
      <c r="E125"/>
      <c r="F125"/>
      <c r="G125" s="237" t="s">
        <v>264</v>
      </c>
      <c r="H125" s="237" t="s">
        <v>24</v>
      </c>
      <c r="I125" s="237"/>
      <c r="J125" s="237"/>
      <c r="K125" s="237"/>
      <c r="L125" s="237" t="s">
        <v>273</v>
      </c>
      <c r="M125" s="237"/>
      <c r="N125" s="237"/>
      <c r="O125" s="237"/>
      <c r="P125" s="237"/>
      <c r="Q125" s="237"/>
      <c r="R125" s="237"/>
      <c r="S125" s="237"/>
      <c r="T125" s="237"/>
      <c r="U125" s="237"/>
      <c r="V125" s="237"/>
      <c r="W125" s="237"/>
      <c r="X125" s="237"/>
      <c r="Y125" s="238" t="s">
        <v>274</v>
      </c>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c r="BA125" s="244" t="s">
        <v>235</v>
      </c>
      <c r="BB125"/>
      <c r="BC125"/>
      <c r="BD125"/>
      <c r="BE125"/>
      <c r="BF125"/>
      <c r="BG125"/>
      <c r="BH125"/>
      <c r="BI125"/>
      <c r="BJ125"/>
      <c r="BK125"/>
      <c r="BL125"/>
      <c r="BM125"/>
      <c r="BN125"/>
      <c r="BO125"/>
      <c r="BP125"/>
      <c r="BQ125"/>
      <c r="BR125"/>
      <c r="BS125"/>
      <c r="BT125"/>
      <c r="BU125"/>
      <c r="BV125"/>
      <c r="BW125"/>
      <c r="BX125"/>
      <c r="BY125"/>
      <c r="BZ125"/>
      <c r="CA125"/>
      <c r="CB125"/>
    </row>
    <row r="126" spans="1:80" x14ac:dyDescent="0.25">
      <c r="A126" s="293" t="s">
        <v>107</v>
      </c>
      <c r="B126" s="291"/>
      <c r="C126" s="143" t="s">
        <v>119</v>
      </c>
      <c r="D126" s="255">
        <v>2.9794999999999998</v>
      </c>
      <c r="E126"/>
      <c r="F126"/>
      <c r="G126" s="237" t="s">
        <v>264</v>
      </c>
      <c r="H126" s="237" t="s">
        <v>26</v>
      </c>
      <c r="I126" s="237"/>
      <c r="J126" s="237"/>
      <c r="K126" s="237"/>
      <c r="L126" s="237" t="s">
        <v>275</v>
      </c>
      <c r="M126" s="237"/>
      <c r="N126" s="237"/>
      <c r="O126" s="237"/>
      <c r="P126" s="237"/>
      <c r="Q126" s="237"/>
      <c r="R126" s="237"/>
      <c r="S126" s="237"/>
      <c r="T126" s="237"/>
      <c r="U126" s="237"/>
      <c r="V126" s="237"/>
      <c r="W126" s="237"/>
      <c r="X126" s="237"/>
      <c r="Y126" s="238" t="s">
        <v>275</v>
      </c>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t="s">
        <v>276</v>
      </c>
      <c r="AZ126"/>
      <c r="BA126" s="244" t="s">
        <v>107</v>
      </c>
      <c r="BB126"/>
      <c r="BC126"/>
      <c r="BD126"/>
      <c r="BE126"/>
      <c r="BF126"/>
      <c r="BG126"/>
      <c r="BH126"/>
      <c r="BI126"/>
      <c r="BJ126"/>
      <c r="BK126"/>
      <c r="BL126"/>
      <c r="BM126"/>
      <c r="BN126"/>
      <c r="BO126"/>
      <c r="BP126"/>
      <c r="BQ126"/>
      <c r="BR126"/>
      <c r="BS126"/>
      <c r="BT126"/>
      <c r="BU126"/>
      <c r="BV126"/>
      <c r="BW126"/>
      <c r="BX126"/>
      <c r="BY126"/>
      <c r="BZ126"/>
      <c r="CA126"/>
      <c r="CB126"/>
    </row>
    <row r="127" spans="1:80" x14ac:dyDescent="0.25">
      <c r="A127" s="293" t="s">
        <v>108</v>
      </c>
      <c r="B127" s="291"/>
      <c r="C127" s="143" t="s">
        <v>119</v>
      </c>
      <c r="D127" s="255">
        <v>2.2214</v>
      </c>
      <c r="E127"/>
      <c r="F127"/>
      <c r="G127" s="237" t="s">
        <v>264</v>
      </c>
      <c r="H127" s="237" t="s">
        <v>26</v>
      </c>
      <c r="I127" s="237"/>
      <c r="J127" s="237"/>
      <c r="K127" s="237"/>
      <c r="L127" s="237" t="s">
        <v>277</v>
      </c>
      <c r="M127" s="237"/>
      <c r="N127" s="237"/>
      <c r="O127" s="237"/>
      <c r="P127" s="237"/>
      <c r="Q127" s="237"/>
      <c r="R127" s="237"/>
      <c r="S127" s="237"/>
      <c r="T127" s="237"/>
      <c r="U127" s="237"/>
      <c r="V127" s="237"/>
      <c r="W127" s="237"/>
      <c r="X127" s="237"/>
      <c r="Y127" s="238" t="s">
        <v>277</v>
      </c>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t="s">
        <v>278</v>
      </c>
      <c r="AZ127"/>
      <c r="BA127" s="244" t="s">
        <v>108</v>
      </c>
      <c r="BB127"/>
      <c r="BC127"/>
      <c r="BD127"/>
      <c r="BE127"/>
      <c r="BF127"/>
      <c r="BG127"/>
      <c r="BH127"/>
      <c r="BI127"/>
      <c r="BJ127"/>
      <c r="BK127"/>
      <c r="BL127"/>
      <c r="BM127"/>
      <c r="BN127"/>
      <c r="BO127"/>
      <c r="BP127"/>
      <c r="BQ127"/>
      <c r="BR127"/>
      <c r="BS127"/>
      <c r="BT127"/>
      <c r="BU127"/>
      <c r="BV127"/>
      <c r="BW127"/>
      <c r="BX127"/>
      <c r="BY127"/>
      <c r="BZ127"/>
      <c r="CA127"/>
      <c r="CB127"/>
    </row>
    <row r="128" spans="1:80" x14ac:dyDescent="0.25">
      <c r="A128" s="242"/>
      <c r="B128" s="145"/>
      <c r="C128" s="143"/>
      <c r="D128" s="257"/>
      <c r="E128"/>
      <c r="F128"/>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x14ac:dyDescent="0.25">
      <c r="A129" s="304" t="s">
        <v>109</v>
      </c>
      <c r="B129" s="291"/>
      <c r="C129" s="148"/>
      <c r="D129" s="258"/>
      <c r="E129"/>
      <c r="F129"/>
      <c r="G129" s="237" t="s">
        <v>279</v>
      </c>
      <c r="H129" s="237"/>
      <c r="I129" s="237"/>
      <c r="J129" s="237"/>
      <c r="K129" s="237"/>
      <c r="L129" s="237"/>
      <c r="M129" s="237"/>
      <c r="N129" s="237"/>
      <c r="O129" s="237"/>
      <c r="P129" s="237"/>
      <c r="Q129" s="237"/>
      <c r="R129" s="237"/>
      <c r="S129" s="237"/>
      <c r="T129" s="237"/>
      <c r="U129" s="237"/>
      <c r="V129" s="237"/>
      <c r="W129" s="237"/>
      <c r="X129" s="237"/>
      <c r="Y129" s="238" t="s">
        <v>109</v>
      </c>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237"/>
      <c r="AV129" s="237"/>
      <c r="AW129" s="237"/>
      <c r="AX129" s="237"/>
      <c r="AY129" s="237"/>
      <c r="AZ129"/>
      <c r="BA129" s="241" t="s">
        <v>109</v>
      </c>
      <c r="BB129"/>
      <c r="BC129"/>
      <c r="BD129"/>
      <c r="BE129"/>
      <c r="BF129"/>
      <c r="BG129"/>
      <c r="BH129"/>
      <c r="BI129"/>
      <c r="BJ129"/>
      <c r="BK129"/>
      <c r="BL129"/>
      <c r="BM129"/>
      <c r="BN129"/>
      <c r="BO129"/>
      <c r="BP129"/>
      <c r="BQ129"/>
      <c r="BR129"/>
      <c r="BS129"/>
      <c r="BT129"/>
      <c r="BU129"/>
      <c r="BV129"/>
      <c r="BW129"/>
      <c r="BX129"/>
      <c r="BY129"/>
      <c r="BZ129"/>
      <c r="CA129"/>
      <c r="CB129"/>
    </row>
    <row r="130" spans="1:80" x14ac:dyDescent="0.25">
      <c r="A130" s="245"/>
      <c r="B130" s="145"/>
      <c r="C130" s="148"/>
      <c r="D130" s="258"/>
      <c r="E130"/>
      <c r="F130"/>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x14ac:dyDescent="0.25">
      <c r="A131" s="293" t="s">
        <v>110</v>
      </c>
      <c r="B131" s="293"/>
      <c r="C131" s="149" t="s">
        <v>102</v>
      </c>
      <c r="D131" s="259">
        <v>4.1000000000000003E-3</v>
      </c>
      <c r="E131"/>
      <c r="F131"/>
      <c r="G131" s="237" t="s">
        <v>264</v>
      </c>
      <c r="H131" s="237" t="s">
        <v>223</v>
      </c>
      <c r="I131" s="237"/>
      <c r="J131" s="237"/>
      <c r="K131" s="237"/>
      <c r="L131" s="237" t="s">
        <v>280</v>
      </c>
      <c r="M131" s="237"/>
      <c r="N131" s="237"/>
      <c r="O131" s="237"/>
      <c r="P131" s="237"/>
      <c r="Q131" s="237"/>
      <c r="R131" s="237"/>
      <c r="S131" s="237"/>
      <c r="T131" s="237"/>
      <c r="U131" s="237"/>
      <c r="V131" s="237"/>
      <c r="W131" s="237"/>
      <c r="X131" s="237"/>
      <c r="Y131" s="238" t="s">
        <v>110</v>
      </c>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c r="BA131" s="244" t="s">
        <v>110</v>
      </c>
      <c r="BB131"/>
      <c r="BC131"/>
      <c r="BD131"/>
      <c r="BE131"/>
      <c r="BF131"/>
      <c r="BG131"/>
      <c r="BH131"/>
      <c r="BI131"/>
      <c r="BJ131"/>
      <c r="BK131"/>
      <c r="BL131"/>
      <c r="BM131"/>
      <c r="BN131"/>
      <c r="BO131"/>
      <c r="BP131"/>
      <c r="BQ131"/>
      <c r="BR131"/>
      <c r="BS131"/>
      <c r="BT131"/>
      <c r="BU131"/>
      <c r="BV131"/>
      <c r="BW131"/>
      <c r="BX131"/>
      <c r="BY131"/>
      <c r="BZ131"/>
      <c r="CA131"/>
      <c r="CB131"/>
    </row>
    <row r="132" spans="1:80" x14ac:dyDescent="0.25">
      <c r="A132" s="293" t="s">
        <v>111</v>
      </c>
      <c r="B132" s="293"/>
      <c r="C132" s="149" t="s">
        <v>102</v>
      </c>
      <c r="D132" s="259">
        <v>4.0000000000000002E-4</v>
      </c>
      <c r="E132"/>
      <c r="F132"/>
      <c r="G132" s="237" t="s">
        <v>264</v>
      </c>
      <c r="H132" s="237" t="s">
        <v>223</v>
      </c>
      <c r="I132" s="237"/>
      <c r="J132" s="237"/>
      <c r="K132" s="237"/>
      <c r="L132" s="237" t="s">
        <v>280</v>
      </c>
      <c r="M132" s="237"/>
      <c r="N132" s="237"/>
      <c r="O132" s="237"/>
      <c r="P132" s="237"/>
      <c r="Q132" s="237"/>
      <c r="R132" s="237"/>
      <c r="S132" s="237"/>
      <c r="T132" s="237"/>
      <c r="U132" s="237"/>
      <c r="V132" s="237"/>
      <c r="W132" s="237"/>
      <c r="X132" s="237"/>
      <c r="Y132" s="238" t="s">
        <v>111</v>
      </c>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237"/>
      <c r="AV132" s="237"/>
      <c r="AW132" s="237"/>
      <c r="AX132" s="237"/>
      <c r="AY132" s="237"/>
      <c r="AZ132"/>
      <c r="BA132" s="244" t="s">
        <v>111</v>
      </c>
      <c r="BB132"/>
      <c r="BC132"/>
      <c r="BD132"/>
      <c r="BE132"/>
      <c r="BF132"/>
      <c r="BG132"/>
      <c r="BH132"/>
      <c r="BI132"/>
      <c r="BJ132"/>
      <c r="BK132"/>
      <c r="BL132"/>
      <c r="BM132"/>
      <c r="BN132"/>
      <c r="BO132"/>
      <c r="BP132"/>
      <c r="BQ132"/>
      <c r="BR132"/>
      <c r="BS132"/>
      <c r="BT132"/>
      <c r="BU132"/>
      <c r="BV132"/>
      <c r="BW132"/>
      <c r="BX132"/>
      <c r="BY132"/>
      <c r="BZ132"/>
      <c r="CA132"/>
      <c r="CB132"/>
    </row>
    <row r="133" spans="1:80" x14ac:dyDescent="0.25">
      <c r="A133" s="293" t="s">
        <v>112</v>
      </c>
      <c r="B133" s="291"/>
      <c r="C133" s="149" t="s">
        <v>102</v>
      </c>
      <c r="D133" s="259">
        <v>6.9999999999999999E-4</v>
      </c>
      <c r="E133"/>
      <c r="F133"/>
      <c r="G133" s="237" t="s">
        <v>264</v>
      </c>
      <c r="H133" s="237" t="s">
        <v>223</v>
      </c>
      <c r="I133" s="237"/>
      <c r="J133" s="237"/>
      <c r="K133" s="237"/>
      <c r="L133" s="237" t="s">
        <v>281</v>
      </c>
      <c r="M133" s="237"/>
      <c r="N133" s="237"/>
      <c r="O133" s="237"/>
      <c r="P133" s="237"/>
      <c r="Q133" s="237"/>
      <c r="R133" s="237"/>
      <c r="S133" s="237"/>
      <c r="T133" s="237"/>
      <c r="U133" s="237"/>
      <c r="V133" s="237"/>
      <c r="W133" s="237"/>
      <c r="X133" s="237"/>
      <c r="Y133" s="238" t="s">
        <v>112</v>
      </c>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c r="BA133" s="244" t="s">
        <v>112</v>
      </c>
      <c r="BB133"/>
      <c r="BC133"/>
      <c r="BD133"/>
      <c r="BE133"/>
      <c r="BF133"/>
      <c r="BG133"/>
      <c r="BH133"/>
      <c r="BI133"/>
      <c r="BJ133"/>
      <c r="BK133"/>
      <c r="BL133"/>
      <c r="BM133"/>
      <c r="BN133"/>
      <c r="BO133"/>
      <c r="BP133"/>
      <c r="BQ133"/>
      <c r="BR133"/>
      <c r="BS133"/>
      <c r="BT133"/>
      <c r="BU133"/>
      <c r="BV133"/>
      <c r="BW133"/>
      <c r="BX133"/>
      <c r="BY133"/>
      <c r="BZ133"/>
      <c r="CA133"/>
      <c r="CB133"/>
    </row>
    <row r="134" spans="1:80" x14ac:dyDescent="0.25">
      <c r="A134" s="293" t="s">
        <v>113</v>
      </c>
      <c r="B134" s="293"/>
      <c r="C134" s="149" t="s">
        <v>28</v>
      </c>
      <c r="D134" s="260">
        <v>0.25</v>
      </c>
      <c r="E134"/>
      <c r="F134"/>
      <c r="G134" s="237" t="s">
        <v>264</v>
      </c>
      <c r="H134" s="237" t="s">
        <v>223</v>
      </c>
      <c r="I134" s="237"/>
      <c r="J134" s="237"/>
      <c r="K134" s="237"/>
      <c r="L134" s="237" t="s">
        <v>282</v>
      </c>
      <c r="M134" s="237"/>
      <c r="N134" s="237"/>
      <c r="O134" s="237"/>
      <c r="P134" s="237"/>
      <c r="Q134" s="237"/>
      <c r="R134" s="237"/>
      <c r="S134" s="237"/>
      <c r="T134" s="237"/>
      <c r="U134" s="237"/>
      <c r="V134" s="237"/>
      <c r="W134" s="237"/>
      <c r="X134" s="237"/>
      <c r="Y134" s="238" t="s">
        <v>113</v>
      </c>
      <c r="Z134" s="237"/>
      <c r="AA134" s="237"/>
      <c r="AB134" s="237"/>
      <c r="AC134" s="237"/>
      <c r="AD134" s="237"/>
      <c r="AE134" s="237"/>
      <c r="AF134" s="237"/>
      <c r="AG134" s="237"/>
      <c r="AH134" s="237"/>
      <c r="AI134" s="237"/>
      <c r="AJ134" s="237"/>
      <c r="AK134" s="237"/>
      <c r="AL134" s="237"/>
      <c r="AM134" s="237"/>
      <c r="AN134" s="237"/>
      <c r="AO134" s="237"/>
      <c r="AP134" s="237"/>
      <c r="AQ134" s="237"/>
      <c r="AR134" s="237" t="s">
        <v>204</v>
      </c>
      <c r="AS134" s="237"/>
      <c r="AT134" s="237"/>
      <c r="AU134" s="237"/>
      <c r="AV134" s="237"/>
      <c r="AW134" s="237"/>
      <c r="AX134" s="237"/>
      <c r="AY134" s="237"/>
      <c r="AZ134"/>
      <c r="BA134" s="244" t="s">
        <v>113</v>
      </c>
      <c r="BB134"/>
      <c r="BC134"/>
      <c r="BD134"/>
      <c r="BE134"/>
      <c r="BF134"/>
      <c r="BG134"/>
      <c r="BH134"/>
      <c r="BI134"/>
      <c r="BJ134"/>
      <c r="BK134"/>
      <c r="BL134"/>
      <c r="BM134"/>
      <c r="BN134"/>
      <c r="BO134"/>
      <c r="BP134"/>
      <c r="BQ134"/>
      <c r="BR134"/>
      <c r="BS134"/>
      <c r="BT134"/>
      <c r="BU134"/>
      <c r="BV134"/>
      <c r="BW134"/>
      <c r="BX134"/>
      <c r="BY134"/>
      <c r="BZ134"/>
      <c r="CA134"/>
      <c r="CB134"/>
    </row>
    <row r="135" spans="1:80" ht="18.75" x14ac:dyDescent="0.3">
      <c r="A135" s="305" t="s">
        <v>130</v>
      </c>
      <c r="B135" s="305"/>
      <c r="C135" s="305"/>
      <c r="D135" s="306"/>
      <c r="E135" s="246"/>
      <c r="F135" s="246"/>
      <c r="G135" s="237" t="s">
        <v>283</v>
      </c>
      <c r="H135" s="237"/>
      <c r="I135" s="237"/>
      <c r="J135" s="237"/>
      <c r="K135" s="237"/>
      <c r="L135" s="237"/>
      <c r="M135" s="237"/>
      <c r="N135" s="237"/>
      <c r="O135" s="237"/>
      <c r="P135" s="237"/>
      <c r="Q135" s="237"/>
      <c r="R135" s="237"/>
      <c r="S135" s="237"/>
      <c r="T135" s="237"/>
      <c r="U135" s="237"/>
      <c r="V135" s="237"/>
      <c r="W135" s="237"/>
      <c r="X135" s="237"/>
      <c r="Y135" s="237"/>
      <c r="Z135" s="238" t="s">
        <v>130</v>
      </c>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46"/>
      <c r="BA135" s="246"/>
      <c r="BB135" s="239" t="s">
        <v>130</v>
      </c>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row>
    <row r="136" spans="1:80" ht="36" x14ac:dyDescent="0.25">
      <c r="A136" s="302" t="s">
        <v>131</v>
      </c>
      <c r="B136" s="302"/>
      <c r="C136" s="302"/>
      <c r="D136" s="303"/>
      <c r="E136"/>
      <c r="F136"/>
      <c r="G136" s="237" t="s">
        <v>283</v>
      </c>
      <c r="H136" s="237"/>
      <c r="I136" s="237"/>
      <c r="J136" s="237"/>
      <c r="K136" s="237"/>
      <c r="L136" s="237"/>
      <c r="M136" s="237"/>
      <c r="N136" s="237"/>
      <c r="O136" s="237"/>
      <c r="P136" s="237"/>
      <c r="Q136" s="237"/>
      <c r="R136" s="237"/>
      <c r="S136" s="237"/>
      <c r="T136" s="237"/>
      <c r="U136" s="237"/>
      <c r="V136" s="237"/>
      <c r="W136" s="237"/>
      <c r="X136" s="237"/>
      <c r="Y136" s="237"/>
      <c r="Z136" s="238" t="s">
        <v>131</v>
      </c>
      <c r="AA136" s="237"/>
      <c r="AB136" s="237"/>
      <c r="AC136" s="237"/>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c r="BA136"/>
      <c r="BB136" s="240" t="s">
        <v>131</v>
      </c>
      <c r="BC136"/>
      <c r="BD136"/>
      <c r="BE136"/>
      <c r="BF136"/>
      <c r="BG136"/>
      <c r="BH136"/>
      <c r="BI136"/>
      <c r="BJ136"/>
      <c r="BK136"/>
      <c r="BL136"/>
      <c r="BM136"/>
      <c r="BN136"/>
      <c r="BO136"/>
      <c r="BP136"/>
      <c r="BQ136"/>
      <c r="BR136"/>
      <c r="BS136"/>
      <c r="BT136"/>
      <c r="BU136"/>
      <c r="BV136"/>
      <c r="BW136"/>
      <c r="BX136"/>
      <c r="BY136"/>
      <c r="BZ136"/>
      <c r="CA136"/>
      <c r="CB136"/>
    </row>
    <row r="137" spans="1:80" x14ac:dyDescent="0.25">
      <c r="A137" s="136"/>
      <c r="B137" s="136"/>
      <c r="C137" s="136"/>
      <c r="D137" s="152"/>
      <c r="E137"/>
      <c r="F1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1:80" x14ac:dyDescent="0.25">
      <c r="A138" s="300" t="s">
        <v>91</v>
      </c>
      <c r="B138" s="301"/>
      <c r="C138" s="301"/>
      <c r="D138" s="301"/>
      <c r="E138"/>
      <c r="F138"/>
      <c r="G138" s="237" t="s">
        <v>284</v>
      </c>
      <c r="H138" s="237"/>
      <c r="I138" s="237"/>
      <c r="J138" s="237"/>
      <c r="K138" s="237"/>
      <c r="L138" s="237"/>
      <c r="M138" s="237"/>
      <c r="N138" s="237"/>
      <c r="O138" s="237"/>
      <c r="P138" s="237"/>
      <c r="Q138" s="237"/>
      <c r="R138" s="237"/>
      <c r="S138" s="237"/>
      <c r="T138" s="237"/>
      <c r="U138" s="237"/>
      <c r="V138" s="237"/>
      <c r="W138" s="237"/>
      <c r="X138" s="237"/>
      <c r="Y138" s="237"/>
      <c r="Z138" s="238" t="s">
        <v>91</v>
      </c>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237"/>
      <c r="AV138" s="237"/>
      <c r="AW138" s="237"/>
      <c r="AX138" s="237"/>
      <c r="AY138" s="237"/>
      <c r="AZ138"/>
      <c r="BA138"/>
      <c r="BB138" s="241" t="s">
        <v>91</v>
      </c>
      <c r="BC138"/>
      <c r="BD138"/>
      <c r="BE138"/>
      <c r="BF138"/>
      <c r="BG138"/>
      <c r="BH138"/>
      <c r="BI138"/>
      <c r="BJ138"/>
      <c r="BK138"/>
      <c r="BL138"/>
      <c r="BM138"/>
      <c r="BN138"/>
      <c r="BO138"/>
      <c r="BP138"/>
      <c r="BQ138"/>
      <c r="BR138"/>
      <c r="BS138"/>
      <c r="BT138"/>
      <c r="BU138"/>
      <c r="BV138"/>
      <c r="BW138"/>
      <c r="BX138"/>
      <c r="BY138"/>
      <c r="BZ138"/>
      <c r="CA138"/>
      <c r="CB138"/>
    </row>
    <row r="139" spans="1:80" x14ac:dyDescent="0.25">
      <c r="A139" s="138"/>
      <c r="B139" s="139"/>
      <c r="C139" s="139"/>
      <c r="D139" s="139"/>
      <c r="E139"/>
      <c r="F139"/>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237"/>
      <c r="AV139" s="237"/>
      <c r="AW139" s="237"/>
      <c r="AX139" s="237"/>
      <c r="AY139" s="237"/>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1:80" ht="36" x14ac:dyDescent="0.25">
      <c r="A140" s="302" t="s">
        <v>92</v>
      </c>
      <c r="B140" s="302"/>
      <c r="C140" s="302"/>
      <c r="D140" s="302"/>
      <c r="E140"/>
      <c r="F140"/>
      <c r="G140" s="237" t="s">
        <v>283</v>
      </c>
      <c r="H140" s="237"/>
      <c r="I140" s="237"/>
      <c r="J140" s="237"/>
      <c r="K140" s="237"/>
      <c r="L140" s="237"/>
      <c r="M140" s="237"/>
      <c r="N140" s="237"/>
      <c r="O140" s="237"/>
      <c r="P140" s="237"/>
      <c r="Q140" s="237"/>
      <c r="R140" s="237"/>
      <c r="S140" s="237"/>
      <c r="T140" s="237"/>
      <c r="U140" s="237"/>
      <c r="V140" s="237"/>
      <c r="W140" s="237"/>
      <c r="X140" s="237"/>
      <c r="Y140" s="237"/>
      <c r="Z140" s="238" t="s">
        <v>92</v>
      </c>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c r="BA140"/>
      <c r="BB140" s="240" t="s">
        <v>92</v>
      </c>
      <c r="BC140"/>
      <c r="BD140"/>
      <c r="BE140"/>
      <c r="BF140"/>
      <c r="BG140"/>
      <c r="BH140"/>
      <c r="BI140"/>
      <c r="BJ140"/>
      <c r="BK140"/>
      <c r="BL140"/>
      <c r="BM140"/>
      <c r="BN140"/>
      <c r="BO140"/>
      <c r="BP140"/>
      <c r="BQ140"/>
      <c r="BR140"/>
      <c r="BS140"/>
      <c r="BT140"/>
      <c r="BU140"/>
      <c r="BV140"/>
      <c r="BW140"/>
      <c r="BX140"/>
      <c r="BY140"/>
      <c r="BZ140"/>
      <c r="CA140"/>
      <c r="CB140"/>
    </row>
    <row r="141" spans="1:80" x14ac:dyDescent="0.25">
      <c r="A141" s="136"/>
      <c r="B141" s="136"/>
      <c r="C141" s="136"/>
      <c r="D141" s="136"/>
      <c r="E141"/>
      <c r="F141"/>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1:80" ht="48" x14ac:dyDescent="0.25">
      <c r="A142" s="302" t="s">
        <v>93</v>
      </c>
      <c r="B142" s="302"/>
      <c r="C142" s="302"/>
      <c r="D142" s="302"/>
      <c r="E142"/>
      <c r="F142"/>
      <c r="G142" s="237" t="s">
        <v>283</v>
      </c>
      <c r="H142" s="237"/>
      <c r="I142" s="237"/>
      <c r="J142" s="237"/>
      <c r="K142" s="237"/>
      <c r="L142" s="237"/>
      <c r="M142" s="237"/>
      <c r="N142" s="237"/>
      <c r="O142" s="237"/>
      <c r="P142" s="237"/>
      <c r="Q142" s="237"/>
      <c r="R142" s="237"/>
      <c r="S142" s="237"/>
      <c r="T142" s="237"/>
      <c r="U142" s="237"/>
      <c r="V142" s="237"/>
      <c r="W142" s="237"/>
      <c r="X142" s="237"/>
      <c r="Y142" s="237"/>
      <c r="Z142" s="238" t="s">
        <v>93</v>
      </c>
      <c r="AA142" s="237"/>
      <c r="AB142" s="237"/>
      <c r="AC142" s="237"/>
      <c r="AD142" s="237"/>
      <c r="AE142" s="237"/>
      <c r="AF142" s="237"/>
      <c r="AG142" s="237"/>
      <c r="AH142" s="237"/>
      <c r="AI142" s="237"/>
      <c r="AJ142" s="237"/>
      <c r="AK142" s="237"/>
      <c r="AL142" s="237"/>
      <c r="AM142" s="237"/>
      <c r="AN142" s="237"/>
      <c r="AO142" s="237"/>
      <c r="AP142" s="237"/>
      <c r="AQ142" s="237"/>
      <c r="AR142" s="237"/>
      <c r="AS142" s="237"/>
      <c r="AT142" s="237"/>
      <c r="AU142" s="237"/>
      <c r="AV142" s="237"/>
      <c r="AW142" s="237"/>
      <c r="AX142" s="237"/>
      <c r="AY142" s="237"/>
      <c r="AZ142"/>
      <c r="BA142"/>
      <c r="BB142" s="240" t="s">
        <v>93</v>
      </c>
      <c r="BC142"/>
      <c r="BD142"/>
      <c r="BE142"/>
      <c r="BF142"/>
      <c r="BG142"/>
      <c r="BH142"/>
      <c r="BI142"/>
      <c r="BJ142"/>
      <c r="BK142"/>
      <c r="BL142"/>
      <c r="BM142"/>
      <c r="BN142"/>
      <c r="BO142"/>
      <c r="BP142"/>
      <c r="BQ142"/>
      <c r="BR142"/>
      <c r="BS142"/>
      <c r="BT142"/>
      <c r="BU142"/>
      <c r="BV142"/>
      <c r="BW142"/>
      <c r="BX142"/>
      <c r="BY142"/>
      <c r="BZ142"/>
      <c r="CA142"/>
      <c r="CB142"/>
    </row>
    <row r="143" spans="1:80" x14ac:dyDescent="0.25">
      <c r="A143" s="136"/>
      <c r="B143" s="136"/>
      <c r="C143" s="136"/>
      <c r="D143" s="136"/>
      <c r="E143"/>
      <c r="F143"/>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c r="BA143"/>
      <c r="BB143"/>
      <c r="BC143"/>
      <c r="BD143"/>
      <c r="BE143"/>
      <c r="BF143"/>
      <c r="BG143"/>
      <c r="BH143"/>
      <c r="BI143"/>
      <c r="BJ143"/>
      <c r="BK143"/>
      <c r="BL143"/>
      <c r="BM143"/>
      <c r="BN143"/>
      <c r="BO143"/>
      <c r="BP143"/>
      <c r="BQ143"/>
      <c r="BR143"/>
      <c r="BS143"/>
      <c r="BT143"/>
      <c r="BU143"/>
      <c r="BV143"/>
      <c r="BW143"/>
      <c r="BX143"/>
      <c r="BY143"/>
      <c r="BZ143"/>
      <c r="CA143"/>
      <c r="CB143"/>
    </row>
    <row r="144" spans="1:80" ht="24" x14ac:dyDescent="0.25">
      <c r="A144" s="302" t="s">
        <v>132</v>
      </c>
      <c r="B144" s="302"/>
      <c r="C144" s="302"/>
      <c r="D144" s="302"/>
      <c r="E144"/>
      <c r="F144"/>
      <c r="G144" s="237" t="s">
        <v>283</v>
      </c>
      <c r="H144" s="237"/>
      <c r="I144" s="237"/>
      <c r="J144" s="237"/>
      <c r="K144" s="237"/>
      <c r="L144" s="237"/>
      <c r="M144" s="237"/>
      <c r="N144" s="237"/>
      <c r="O144" s="237"/>
      <c r="P144" s="237"/>
      <c r="Q144" s="237"/>
      <c r="R144" s="237"/>
      <c r="S144" s="237"/>
      <c r="T144" s="237"/>
      <c r="U144" s="237"/>
      <c r="V144" s="237"/>
      <c r="W144" s="237"/>
      <c r="X144" s="237"/>
      <c r="Y144" s="237"/>
      <c r="Z144" s="238" t="s">
        <v>132</v>
      </c>
      <c r="AA144" s="237"/>
      <c r="AB144" s="237"/>
      <c r="AC144" s="237"/>
      <c r="AD144" s="237"/>
      <c r="AE144" s="237"/>
      <c r="AF144" s="237"/>
      <c r="AG144" s="237"/>
      <c r="AH144" s="237"/>
      <c r="AI144" s="237"/>
      <c r="AJ144" s="237"/>
      <c r="AK144" s="237"/>
      <c r="AL144" s="237"/>
      <c r="AM144" s="237"/>
      <c r="AN144" s="237"/>
      <c r="AO144" s="237"/>
      <c r="AP144" s="237"/>
      <c r="AQ144" s="237"/>
      <c r="AR144" s="237"/>
      <c r="AS144" s="237"/>
      <c r="AT144" s="237"/>
      <c r="AU144" s="237"/>
      <c r="AV144" s="237"/>
      <c r="AW144" s="237"/>
      <c r="AX144" s="237"/>
      <c r="AY144" s="237"/>
      <c r="AZ144"/>
      <c r="BA144"/>
      <c r="BB144" s="240" t="s">
        <v>132</v>
      </c>
      <c r="BC144"/>
      <c r="BD144"/>
      <c r="BE144"/>
      <c r="BF144"/>
      <c r="BG144"/>
      <c r="BH144"/>
      <c r="BI144"/>
      <c r="BJ144"/>
      <c r="BK144"/>
      <c r="BL144"/>
      <c r="BM144"/>
      <c r="BN144"/>
      <c r="BO144"/>
      <c r="BP144"/>
      <c r="BQ144"/>
      <c r="BR144"/>
      <c r="BS144"/>
      <c r="BT144"/>
      <c r="BU144"/>
      <c r="BV144"/>
      <c r="BW144"/>
      <c r="BX144"/>
      <c r="BY144"/>
      <c r="BZ144"/>
      <c r="CA144"/>
      <c r="CB144"/>
    </row>
    <row r="145" spans="1:80" x14ac:dyDescent="0.25">
      <c r="A145" s="136"/>
      <c r="B145" s="136"/>
      <c r="C145" s="136"/>
      <c r="D145" s="136"/>
      <c r="E145"/>
      <c r="F145"/>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c r="BA145"/>
      <c r="BB145"/>
      <c r="BC145"/>
      <c r="BD145"/>
      <c r="BE145"/>
      <c r="BF145"/>
      <c r="BG145"/>
      <c r="BH145"/>
      <c r="BI145"/>
      <c r="BJ145"/>
      <c r="BK145"/>
      <c r="BL145"/>
      <c r="BM145"/>
      <c r="BN145"/>
      <c r="BO145"/>
      <c r="BP145"/>
      <c r="BQ145"/>
      <c r="BR145"/>
      <c r="BS145"/>
      <c r="BT145"/>
      <c r="BU145"/>
      <c r="BV145"/>
      <c r="BW145"/>
      <c r="BX145"/>
      <c r="BY145"/>
      <c r="BZ145"/>
      <c r="CA145"/>
      <c r="CB145"/>
    </row>
    <row r="146" spans="1:80" ht="36" x14ac:dyDescent="0.25">
      <c r="A146" s="302" t="s">
        <v>95</v>
      </c>
      <c r="B146" s="302"/>
      <c r="C146" s="302"/>
      <c r="D146" s="302"/>
      <c r="E146"/>
      <c r="F146"/>
      <c r="G146" s="237" t="s">
        <v>283</v>
      </c>
      <c r="H146" s="237"/>
      <c r="I146" s="237"/>
      <c r="J146" s="237"/>
      <c r="K146" s="237"/>
      <c r="L146" s="237"/>
      <c r="M146" s="237"/>
      <c r="N146" s="237"/>
      <c r="O146" s="237"/>
      <c r="P146" s="237"/>
      <c r="Q146" s="237"/>
      <c r="R146" s="237"/>
      <c r="S146" s="237"/>
      <c r="T146" s="237"/>
      <c r="U146" s="237"/>
      <c r="V146" s="237"/>
      <c r="W146" s="237"/>
      <c r="X146" s="237"/>
      <c r="Y146" s="237"/>
      <c r="Z146" s="238" t="s">
        <v>95</v>
      </c>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c r="BA146"/>
      <c r="BB146" s="240" t="s">
        <v>95</v>
      </c>
      <c r="BC146"/>
      <c r="BD146"/>
      <c r="BE146"/>
      <c r="BF146"/>
      <c r="BG146"/>
      <c r="BH146"/>
      <c r="BI146"/>
      <c r="BJ146"/>
      <c r="BK146"/>
      <c r="BL146"/>
      <c r="BM146"/>
      <c r="BN146"/>
      <c r="BO146"/>
      <c r="BP146"/>
      <c r="BQ146"/>
      <c r="BR146"/>
      <c r="BS146"/>
      <c r="BT146"/>
      <c r="BU146"/>
      <c r="BV146"/>
      <c r="BW146"/>
      <c r="BX146"/>
      <c r="BY146"/>
      <c r="BZ146"/>
      <c r="CA146"/>
      <c r="CB146"/>
    </row>
    <row r="147" spans="1:80" x14ac:dyDescent="0.25">
      <c r="A147" s="136"/>
      <c r="B147" s="136"/>
      <c r="C147" s="136"/>
      <c r="D147" s="136"/>
      <c r="E147"/>
      <c r="F14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c r="BA147"/>
      <c r="BB147"/>
      <c r="BC147"/>
      <c r="BD147"/>
      <c r="BE147"/>
      <c r="BF147"/>
      <c r="BG147"/>
      <c r="BH147"/>
      <c r="BI147"/>
      <c r="BJ147"/>
      <c r="BK147"/>
      <c r="BL147"/>
      <c r="BM147"/>
      <c r="BN147"/>
      <c r="BO147"/>
      <c r="BP147"/>
      <c r="BQ147"/>
      <c r="BR147"/>
      <c r="BS147"/>
      <c r="BT147"/>
      <c r="BU147"/>
      <c r="BV147"/>
      <c r="BW147"/>
      <c r="BX147"/>
      <c r="BY147"/>
      <c r="BZ147"/>
      <c r="CA147"/>
      <c r="CB147"/>
    </row>
    <row r="148" spans="1:80" x14ac:dyDescent="0.25">
      <c r="A148" s="300" t="s">
        <v>96</v>
      </c>
      <c r="B148" s="301"/>
      <c r="C148" s="301"/>
      <c r="D148" s="301"/>
      <c r="E148"/>
      <c r="F148"/>
      <c r="G148" s="237" t="s">
        <v>285</v>
      </c>
      <c r="H148" s="237"/>
      <c r="I148" s="237"/>
      <c r="J148" s="237"/>
      <c r="K148" s="237"/>
      <c r="L148" s="237"/>
      <c r="M148" s="237"/>
      <c r="N148" s="237"/>
      <c r="O148" s="237"/>
      <c r="P148" s="237"/>
      <c r="Q148" s="237"/>
      <c r="R148" s="237"/>
      <c r="S148" s="237"/>
      <c r="T148" s="237"/>
      <c r="U148" s="237"/>
      <c r="V148" s="237"/>
      <c r="W148" s="237"/>
      <c r="X148" s="237"/>
      <c r="Y148" s="237"/>
      <c r="Z148" s="238" t="s">
        <v>96</v>
      </c>
      <c r="AA148" s="237"/>
      <c r="AB148" s="237"/>
      <c r="AC148" s="237"/>
      <c r="AD148" s="237"/>
      <c r="AE148" s="237"/>
      <c r="AF148" s="237"/>
      <c r="AG148" s="237"/>
      <c r="AH148" s="237"/>
      <c r="AI148" s="237"/>
      <c r="AJ148" s="237"/>
      <c r="AK148" s="237"/>
      <c r="AL148" s="237"/>
      <c r="AM148" s="237"/>
      <c r="AN148" s="237"/>
      <c r="AO148" s="237"/>
      <c r="AP148" s="237"/>
      <c r="AQ148" s="237"/>
      <c r="AR148" s="237"/>
      <c r="AS148" s="237"/>
      <c r="AT148" s="237"/>
      <c r="AU148" s="237"/>
      <c r="AV148" s="237"/>
      <c r="AW148" s="237"/>
      <c r="AX148" s="237"/>
      <c r="AY148" s="237"/>
      <c r="AZ148"/>
      <c r="BA148"/>
      <c r="BB148" s="241" t="s">
        <v>96</v>
      </c>
      <c r="BC148"/>
      <c r="BD148"/>
      <c r="BE148"/>
      <c r="BF148"/>
      <c r="BG148"/>
      <c r="BH148"/>
      <c r="BI148"/>
      <c r="BJ148"/>
      <c r="BK148"/>
      <c r="BL148"/>
      <c r="BM148"/>
      <c r="BN148"/>
      <c r="BO148"/>
      <c r="BP148"/>
      <c r="BQ148"/>
      <c r="BR148"/>
      <c r="BS148"/>
      <c r="BT148"/>
      <c r="BU148"/>
      <c r="BV148"/>
      <c r="BW148"/>
      <c r="BX148"/>
      <c r="BY148"/>
      <c r="BZ148"/>
      <c r="CA148"/>
      <c r="CB148"/>
    </row>
    <row r="149" spans="1:80" x14ac:dyDescent="0.25">
      <c r="A149" s="138"/>
      <c r="B149" s="141"/>
      <c r="C149" s="141"/>
      <c r="D149" s="141"/>
      <c r="E149"/>
      <c r="F149"/>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c r="BA149"/>
      <c r="BB149"/>
      <c r="BC149"/>
      <c r="BD149"/>
      <c r="BE149"/>
      <c r="BF149"/>
      <c r="BG149"/>
      <c r="BH149"/>
      <c r="BI149"/>
      <c r="BJ149"/>
      <c r="BK149"/>
      <c r="BL149"/>
      <c r="BM149"/>
      <c r="BN149"/>
      <c r="BO149"/>
      <c r="BP149"/>
      <c r="BQ149"/>
      <c r="BR149"/>
      <c r="BS149"/>
      <c r="BT149"/>
      <c r="BU149"/>
      <c r="BV149"/>
      <c r="BW149"/>
      <c r="BX149"/>
      <c r="BY149"/>
      <c r="BZ149"/>
      <c r="CA149"/>
      <c r="CB149"/>
    </row>
    <row r="150" spans="1:80" x14ac:dyDescent="0.25">
      <c r="A150" s="293" t="s">
        <v>117</v>
      </c>
      <c r="B150" s="293"/>
      <c r="C150" s="143" t="s">
        <v>28</v>
      </c>
      <c r="D150" s="243">
        <v>4.55</v>
      </c>
      <c r="E150"/>
      <c r="F150"/>
      <c r="G150" s="237" t="s">
        <v>283</v>
      </c>
      <c r="H150" s="237" t="s">
        <v>24</v>
      </c>
      <c r="I150" s="237"/>
      <c r="J150" s="237"/>
      <c r="K150" s="237"/>
      <c r="L150" s="237" t="s">
        <v>286</v>
      </c>
      <c r="M150" s="237"/>
      <c r="N150" s="237"/>
      <c r="O150" s="237"/>
      <c r="P150" s="237"/>
      <c r="Q150" s="237"/>
      <c r="R150" s="237"/>
      <c r="S150" s="237"/>
      <c r="T150" s="237"/>
      <c r="U150" s="237"/>
      <c r="V150" s="237"/>
      <c r="W150" s="237"/>
      <c r="X150" s="237"/>
      <c r="Y150" s="238" t="s">
        <v>286</v>
      </c>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37"/>
      <c r="AV150" s="237"/>
      <c r="AW150" s="237"/>
      <c r="AX150" s="237"/>
      <c r="AY150" s="237"/>
      <c r="AZ150"/>
      <c r="BA150" s="244" t="s">
        <v>117</v>
      </c>
      <c r="BB150"/>
      <c r="BC150"/>
      <c r="BD150"/>
      <c r="BE150"/>
      <c r="BF150"/>
      <c r="BG150"/>
      <c r="BH150"/>
      <c r="BI150"/>
      <c r="BJ150"/>
      <c r="BK150"/>
      <c r="BL150"/>
      <c r="BM150"/>
      <c r="BN150"/>
      <c r="BO150"/>
      <c r="BP150"/>
      <c r="BQ150"/>
      <c r="BR150"/>
      <c r="BS150"/>
      <c r="BT150"/>
      <c r="BU150"/>
      <c r="BV150"/>
      <c r="BW150"/>
      <c r="BX150"/>
      <c r="BY150"/>
      <c r="BZ150"/>
      <c r="CA150"/>
      <c r="CB150"/>
    </row>
    <row r="151" spans="1:80" x14ac:dyDescent="0.25">
      <c r="A151" s="247"/>
      <c r="B151" s="142"/>
      <c r="C151" s="143"/>
      <c r="D151" s="144"/>
      <c r="E151"/>
      <c r="F151"/>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c r="BA151"/>
      <c r="BB151"/>
      <c r="BC151"/>
      <c r="BD151"/>
      <c r="BE151"/>
      <c r="BF151"/>
      <c r="BG151"/>
      <c r="BH151"/>
      <c r="BI151"/>
      <c r="BJ151"/>
      <c r="BK151"/>
      <c r="BL151"/>
      <c r="BM151"/>
      <c r="BN151"/>
      <c r="BO151"/>
      <c r="BP151"/>
      <c r="BQ151"/>
      <c r="BR151"/>
      <c r="BS151"/>
      <c r="BT151"/>
      <c r="BU151"/>
      <c r="BV151"/>
      <c r="BW151"/>
      <c r="BX151"/>
      <c r="BY151"/>
      <c r="BZ151"/>
      <c r="CA151"/>
      <c r="CB151"/>
    </row>
    <row r="152" spans="1:80" ht="18.75" x14ac:dyDescent="0.25">
      <c r="A152" s="248" t="s">
        <v>133</v>
      </c>
      <c r="B152" s="156"/>
      <c r="C152" s="156"/>
      <c r="D152" s="156"/>
      <c r="E152"/>
      <c r="F152"/>
      <c r="G152" s="237" t="s">
        <v>287</v>
      </c>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c r="BA152"/>
      <c r="BB152"/>
      <c r="BC152"/>
      <c r="BD152"/>
      <c r="BE152"/>
      <c r="BF152"/>
      <c r="BG152"/>
      <c r="BH152"/>
      <c r="BI152"/>
      <c r="BJ152"/>
      <c r="BK152"/>
      <c r="BL152"/>
      <c r="BM152"/>
      <c r="BN152"/>
      <c r="BO152"/>
      <c r="BP152"/>
      <c r="BQ152"/>
      <c r="BR152"/>
      <c r="BS152"/>
      <c r="BT152"/>
      <c r="BU152"/>
      <c r="BV152"/>
      <c r="BW152"/>
      <c r="BX152"/>
      <c r="BY152"/>
      <c r="BZ152"/>
      <c r="CA152"/>
      <c r="CB152"/>
    </row>
    <row r="153" spans="1:80" x14ac:dyDescent="0.25">
      <c r="A153" s="293" t="s">
        <v>134</v>
      </c>
      <c r="B153" s="293"/>
      <c r="C153" s="143" t="s">
        <v>119</v>
      </c>
      <c r="D153" s="144">
        <v>-0.6</v>
      </c>
      <c r="E153"/>
      <c r="F153"/>
      <c r="G153" s="237"/>
      <c r="H153" s="237"/>
      <c r="I153" s="237"/>
      <c r="J153" s="237"/>
      <c r="K153" s="237"/>
      <c r="L153" s="237"/>
      <c r="M153" s="237"/>
      <c r="N153" s="237"/>
      <c r="O153" s="237"/>
      <c r="P153" s="237"/>
      <c r="Q153" s="237"/>
      <c r="R153" s="237"/>
      <c r="S153" s="237"/>
      <c r="T153" s="237"/>
      <c r="U153" s="237"/>
      <c r="V153" s="237"/>
      <c r="W153" s="237"/>
      <c r="X153" s="237"/>
      <c r="Y153" s="238" t="s">
        <v>134</v>
      </c>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c r="AT153" s="237"/>
      <c r="AU153" s="237"/>
      <c r="AV153" s="237"/>
      <c r="AW153" s="237"/>
      <c r="AX153" s="237"/>
      <c r="AY153" s="237"/>
      <c r="AZ153"/>
      <c r="BA153" s="244" t="s">
        <v>134</v>
      </c>
      <c r="BB153"/>
      <c r="BC153"/>
      <c r="BD153"/>
      <c r="BE153"/>
      <c r="BF153"/>
      <c r="BG153"/>
      <c r="BH153"/>
      <c r="BI153"/>
      <c r="BJ153"/>
      <c r="BK153"/>
      <c r="BL153"/>
      <c r="BM153"/>
      <c r="BN153"/>
      <c r="BO153"/>
      <c r="BP153"/>
      <c r="BQ153"/>
      <c r="BR153"/>
      <c r="BS153"/>
      <c r="BT153"/>
      <c r="BU153"/>
      <c r="BV153"/>
      <c r="BW153"/>
      <c r="BX153"/>
      <c r="BY153"/>
      <c r="BZ153"/>
      <c r="CA153"/>
      <c r="CB153"/>
    </row>
    <row r="154" spans="1:80" x14ac:dyDescent="0.25">
      <c r="A154" s="293" t="s">
        <v>135</v>
      </c>
      <c r="B154" s="293"/>
      <c r="C154" s="143" t="s">
        <v>29</v>
      </c>
      <c r="D154" s="144">
        <v>-1</v>
      </c>
      <c r="E154"/>
      <c r="F154"/>
      <c r="G154" s="237"/>
      <c r="H154" s="237"/>
      <c r="I154" s="237"/>
      <c r="J154" s="237"/>
      <c r="K154" s="237"/>
      <c r="L154" s="237"/>
      <c r="M154" s="237"/>
      <c r="N154" s="237"/>
      <c r="O154" s="237"/>
      <c r="P154" s="237"/>
      <c r="Q154" s="237"/>
      <c r="R154" s="237"/>
      <c r="S154" s="237"/>
      <c r="T154" s="237"/>
      <c r="U154" s="237"/>
      <c r="V154" s="237"/>
      <c r="W154" s="237"/>
      <c r="X154" s="237"/>
      <c r="Y154" s="238" t="s">
        <v>135</v>
      </c>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c r="BA154" s="244" t="s">
        <v>135</v>
      </c>
      <c r="BB154"/>
      <c r="BC154"/>
      <c r="BD154"/>
      <c r="BE154"/>
      <c r="BF154"/>
      <c r="BG154"/>
      <c r="BH154"/>
      <c r="BI154"/>
      <c r="BJ154"/>
      <c r="BK154"/>
      <c r="BL154"/>
      <c r="BM154"/>
      <c r="BN154"/>
      <c r="BO154"/>
      <c r="BP154"/>
      <c r="BQ154"/>
      <c r="BR154"/>
      <c r="BS154"/>
      <c r="BT154"/>
      <c r="BU154"/>
      <c r="BV154"/>
      <c r="BW154"/>
      <c r="BX154"/>
      <c r="BY154"/>
      <c r="BZ154"/>
      <c r="CA154"/>
      <c r="CB154"/>
    </row>
    <row r="155" spans="1:80" ht="18" x14ac:dyDescent="0.25">
      <c r="A155" s="249" t="s">
        <v>136</v>
      </c>
      <c r="B155" s="158"/>
      <c r="C155" s="158"/>
      <c r="D155" s="159"/>
      <c r="E155"/>
      <c r="F155"/>
      <c r="G155" s="237" t="s">
        <v>288</v>
      </c>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c r="BA155"/>
      <c r="BB155"/>
      <c r="BC155"/>
      <c r="BD155"/>
      <c r="BE155"/>
      <c r="BF155"/>
      <c r="BG155"/>
      <c r="BH155"/>
      <c r="BI155"/>
      <c r="BJ155"/>
      <c r="BK155"/>
      <c r="BL155"/>
      <c r="BM155"/>
      <c r="BN155"/>
      <c r="BO155"/>
      <c r="BP155"/>
      <c r="BQ155"/>
      <c r="BR155"/>
      <c r="BS155"/>
      <c r="BT155"/>
      <c r="BU155"/>
      <c r="BV155"/>
      <c r="BW155"/>
      <c r="BX155"/>
      <c r="BY155"/>
      <c r="BZ155"/>
      <c r="CA155"/>
      <c r="CB155"/>
    </row>
    <row r="156" spans="1:80" ht="36" x14ac:dyDescent="0.25">
      <c r="A156" s="296" t="s">
        <v>92</v>
      </c>
      <c r="B156" s="296"/>
      <c r="C156" s="296"/>
      <c r="D156" s="297"/>
      <c r="E156"/>
      <c r="F156"/>
      <c r="G156" s="237"/>
      <c r="H156" s="237"/>
      <c r="I156" s="237"/>
      <c r="J156" s="237"/>
      <c r="K156" s="237"/>
      <c r="L156" s="237"/>
      <c r="M156" s="237"/>
      <c r="N156" s="237"/>
      <c r="O156" s="237"/>
      <c r="P156" s="237"/>
      <c r="Q156" s="237"/>
      <c r="R156" s="237"/>
      <c r="S156" s="237"/>
      <c r="T156" s="237"/>
      <c r="U156" s="237"/>
      <c r="V156" s="237"/>
      <c r="W156" s="237"/>
      <c r="X156" s="237"/>
      <c r="Y156" s="237"/>
      <c r="Z156" s="238" t="s">
        <v>92</v>
      </c>
      <c r="AA156" s="237"/>
      <c r="AB156" s="237"/>
      <c r="AC156" s="237"/>
      <c r="AD156" s="237"/>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c r="BA156"/>
      <c r="BB156" s="240" t="s">
        <v>92</v>
      </c>
      <c r="BC156"/>
      <c r="BD156"/>
      <c r="BE156"/>
      <c r="BF156"/>
      <c r="BG156"/>
      <c r="BH156"/>
      <c r="BI156"/>
      <c r="BJ156"/>
      <c r="BK156"/>
      <c r="BL156"/>
      <c r="BM156"/>
      <c r="BN156"/>
      <c r="BO156"/>
      <c r="BP156"/>
      <c r="BQ156"/>
      <c r="BR156"/>
      <c r="BS156"/>
      <c r="BT156"/>
      <c r="BU156"/>
      <c r="BV156"/>
      <c r="BW156"/>
      <c r="BX156"/>
      <c r="BY156"/>
      <c r="BZ156"/>
      <c r="CA156"/>
      <c r="CB156"/>
    </row>
    <row r="157" spans="1:80" x14ac:dyDescent="0.25">
      <c r="A157" s="137"/>
      <c r="B157" s="137"/>
      <c r="C157" s="137"/>
      <c r="D157" s="160"/>
      <c r="E157"/>
      <c r="F15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c r="BA157"/>
      <c r="BB157"/>
      <c r="BC157"/>
      <c r="BD157"/>
      <c r="BE157"/>
      <c r="BF157"/>
      <c r="BG157"/>
      <c r="BH157"/>
      <c r="BI157"/>
      <c r="BJ157"/>
      <c r="BK157"/>
      <c r="BL157"/>
      <c r="BM157"/>
      <c r="BN157"/>
      <c r="BO157"/>
      <c r="BP157"/>
      <c r="BQ157"/>
      <c r="BR157"/>
      <c r="BS157"/>
      <c r="BT157"/>
      <c r="BU157"/>
      <c r="BV157"/>
      <c r="BW157"/>
      <c r="BX157"/>
      <c r="BY157"/>
      <c r="BZ157"/>
      <c r="CA157"/>
      <c r="CB157"/>
    </row>
    <row r="158" spans="1:80" ht="48" x14ac:dyDescent="0.25">
      <c r="A158" s="296" t="s">
        <v>137</v>
      </c>
      <c r="B158" s="296"/>
      <c r="C158" s="296"/>
      <c r="D158" s="297"/>
      <c r="E158"/>
      <c r="F158"/>
      <c r="G158" s="237"/>
      <c r="H158" s="237"/>
      <c r="I158" s="237"/>
      <c r="J158" s="237"/>
      <c r="K158" s="237"/>
      <c r="L158" s="237"/>
      <c r="M158" s="237"/>
      <c r="N158" s="237"/>
      <c r="O158" s="237"/>
      <c r="P158" s="237"/>
      <c r="Q158" s="237"/>
      <c r="R158" s="237"/>
      <c r="S158" s="237"/>
      <c r="T158" s="237"/>
      <c r="U158" s="237"/>
      <c r="V158" s="237"/>
      <c r="W158" s="237"/>
      <c r="X158" s="237"/>
      <c r="Y158" s="237"/>
      <c r="Z158" s="238" t="s">
        <v>137</v>
      </c>
      <c r="AA158" s="237"/>
      <c r="AB158" s="237"/>
      <c r="AC158" s="237"/>
      <c r="AD158" s="237"/>
      <c r="AE158" s="237"/>
      <c r="AF158" s="237"/>
      <c r="AG158" s="237"/>
      <c r="AH158" s="237"/>
      <c r="AI158" s="237"/>
      <c r="AJ158" s="237"/>
      <c r="AK158" s="237"/>
      <c r="AL158" s="237"/>
      <c r="AM158" s="237"/>
      <c r="AN158" s="237"/>
      <c r="AO158" s="237"/>
      <c r="AP158" s="237"/>
      <c r="AQ158" s="237"/>
      <c r="AR158" s="237"/>
      <c r="AS158" s="237"/>
      <c r="AT158" s="237"/>
      <c r="AU158" s="237"/>
      <c r="AV158" s="237"/>
      <c r="AW158" s="237"/>
      <c r="AX158" s="237"/>
      <c r="AY158" s="237"/>
      <c r="AZ158"/>
      <c r="BA158"/>
      <c r="BB158" s="240" t="s">
        <v>137</v>
      </c>
      <c r="BC158"/>
      <c r="BD158"/>
      <c r="BE158"/>
      <c r="BF158"/>
      <c r="BG158"/>
      <c r="BH158"/>
      <c r="BI158"/>
      <c r="BJ158"/>
      <c r="BK158"/>
      <c r="BL158"/>
      <c r="BM158"/>
      <c r="BN158"/>
      <c r="BO158"/>
      <c r="BP158"/>
      <c r="BQ158"/>
      <c r="BR158"/>
      <c r="BS158"/>
      <c r="BT158"/>
      <c r="BU158"/>
      <c r="BV158"/>
      <c r="BW158"/>
      <c r="BX158"/>
      <c r="BY158"/>
      <c r="BZ158"/>
      <c r="CA158"/>
      <c r="CB158"/>
    </row>
    <row r="159" spans="1:80" x14ac:dyDescent="0.25">
      <c r="A159" s="137"/>
      <c r="B159" s="137"/>
      <c r="C159" s="137"/>
      <c r="D159" s="160"/>
      <c r="E159"/>
      <c r="F159"/>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c r="AP159" s="237"/>
      <c r="AQ159" s="237"/>
      <c r="AR159" s="237"/>
      <c r="AS159" s="237"/>
      <c r="AT159" s="237"/>
      <c r="AU159" s="237"/>
      <c r="AV159" s="237"/>
      <c r="AW159" s="237"/>
      <c r="AX159" s="237"/>
      <c r="AY159" s="237"/>
      <c r="AZ159"/>
      <c r="BA159"/>
      <c r="BB159"/>
      <c r="BC159"/>
      <c r="BD159"/>
      <c r="BE159"/>
      <c r="BF159"/>
      <c r="BG159"/>
      <c r="BH159"/>
      <c r="BI159"/>
      <c r="BJ159"/>
      <c r="BK159"/>
      <c r="BL159"/>
      <c r="BM159"/>
      <c r="BN159"/>
      <c r="BO159"/>
      <c r="BP159"/>
      <c r="BQ159"/>
      <c r="BR159"/>
      <c r="BS159"/>
      <c r="BT159"/>
      <c r="BU159"/>
      <c r="BV159"/>
      <c r="BW159"/>
      <c r="BX159"/>
      <c r="BY159"/>
      <c r="BZ159"/>
      <c r="CA159"/>
      <c r="CB159"/>
    </row>
    <row r="160" spans="1:80" ht="36" x14ac:dyDescent="0.25">
      <c r="A160" s="296" t="s">
        <v>138</v>
      </c>
      <c r="B160" s="296"/>
      <c r="C160" s="296"/>
      <c r="D160" s="297"/>
      <c r="E160"/>
      <c r="F160"/>
      <c r="G160" s="237"/>
      <c r="H160" s="237"/>
      <c r="I160" s="237"/>
      <c r="J160" s="237"/>
      <c r="K160" s="237"/>
      <c r="L160" s="237"/>
      <c r="M160" s="237"/>
      <c r="N160" s="237"/>
      <c r="O160" s="237"/>
      <c r="P160" s="237"/>
      <c r="Q160" s="237"/>
      <c r="R160" s="237"/>
      <c r="S160" s="237"/>
      <c r="T160" s="237"/>
      <c r="U160" s="237"/>
      <c r="V160" s="237"/>
      <c r="W160" s="237"/>
      <c r="X160" s="237"/>
      <c r="Y160" s="237"/>
      <c r="Z160" s="238" t="s">
        <v>138</v>
      </c>
      <c r="AA160" s="237"/>
      <c r="AB160" s="237"/>
      <c r="AC160" s="237"/>
      <c r="AD160" s="237"/>
      <c r="AE160" s="237"/>
      <c r="AF160" s="237"/>
      <c r="AG160" s="237"/>
      <c r="AH160" s="237"/>
      <c r="AI160" s="237"/>
      <c r="AJ160" s="237"/>
      <c r="AK160" s="237"/>
      <c r="AL160" s="237"/>
      <c r="AM160" s="237"/>
      <c r="AN160" s="237"/>
      <c r="AO160" s="237"/>
      <c r="AP160" s="237"/>
      <c r="AQ160" s="237"/>
      <c r="AR160" s="237"/>
      <c r="AS160" s="237"/>
      <c r="AT160" s="237"/>
      <c r="AU160" s="237"/>
      <c r="AV160" s="237"/>
      <c r="AW160" s="237"/>
      <c r="AX160" s="237"/>
      <c r="AY160" s="237"/>
      <c r="AZ160"/>
      <c r="BA160"/>
      <c r="BB160" s="240" t="s">
        <v>138</v>
      </c>
      <c r="BC160"/>
      <c r="BD160"/>
      <c r="BE160"/>
      <c r="BF160"/>
      <c r="BG160"/>
      <c r="BH160"/>
      <c r="BI160"/>
      <c r="BJ160"/>
      <c r="BK160"/>
      <c r="BL160"/>
      <c r="BM160"/>
      <c r="BN160"/>
      <c r="BO160"/>
      <c r="BP160"/>
      <c r="BQ160"/>
      <c r="BR160"/>
      <c r="BS160"/>
      <c r="BT160"/>
      <c r="BU160"/>
      <c r="BV160"/>
      <c r="BW160"/>
      <c r="BX160"/>
      <c r="BY160"/>
      <c r="BZ160"/>
      <c r="CA160"/>
      <c r="CB160"/>
    </row>
    <row r="161" spans="1:80" x14ac:dyDescent="0.25">
      <c r="A161" s="137"/>
      <c r="B161" s="137"/>
      <c r="C161" s="137"/>
      <c r="D161" s="160"/>
      <c r="E161"/>
      <c r="F161"/>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c r="AP161" s="237"/>
      <c r="AQ161" s="237"/>
      <c r="AR161" s="237"/>
      <c r="AS161" s="237"/>
      <c r="AT161" s="237"/>
      <c r="AU161" s="237"/>
      <c r="AV161" s="237"/>
      <c r="AW161" s="237"/>
      <c r="AX161" s="237"/>
      <c r="AY161" s="237"/>
      <c r="AZ161"/>
      <c r="BA161"/>
      <c r="BB161"/>
      <c r="BC161"/>
      <c r="BD161"/>
      <c r="BE161"/>
      <c r="BF161"/>
      <c r="BG161"/>
      <c r="BH161"/>
      <c r="BI161"/>
      <c r="BJ161"/>
      <c r="BK161"/>
      <c r="BL161"/>
      <c r="BM161"/>
      <c r="BN161"/>
      <c r="BO161"/>
      <c r="BP161"/>
      <c r="BQ161"/>
      <c r="BR161"/>
      <c r="BS161"/>
      <c r="BT161"/>
      <c r="BU161"/>
      <c r="BV161"/>
      <c r="BW161"/>
      <c r="BX161"/>
      <c r="BY161"/>
      <c r="BZ161"/>
      <c r="CA161"/>
      <c r="CB161"/>
    </row>
    <row r="162" spans="1:80" x14ac:dyDescent="0.25">
      <c r="A162" s="250" t="s">
        <v>139</v>
      </c>
      <c r="B162" s="162"/>
      <c r="C162" s="162"/>
      <c r="D162" s="163"/>
      <c r="E162"/>
      <c r="F162"/>
      <c r="G162" s="237" t="s">
        <v>289</v>
      </c>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c r="BA162"/>
      <c r="BB162"/>
      <c r="BC162"/>
      <c r="BD162"/>
      <c r="BE162"/>
      <c r="BF162"/>
      <c r="BG162"/>
      <c r="BH162"/>
      <c r="BI162"/>
      <c r="BJ162"/>
      <c r="BK162"/>
      <c r="BL162"/>
      <c r="BM162"/>
      <c r="BN162"/>
      <c r="BO162"/>
      <c r="BP162"/>
      <c r="BQ162"/>
      <c r="BR162"/>
      <c r="BS162"/>
      <c r="BT162"/>
      <c r="BU162"/>
      <c r="BV162"/>
      <c r="BW162"/>
      <c r="BX162"/>
      <c r="BY162"/>
      <c r="BZ162"/>
      <c r="CA162"/>
      <c r="CB162"/>
    </row>
    <row r="163" spans="1:80" x14ac:dyDescent="0.25">
      <c r="A163" s="298" t="s">
        <v>140</v>
      </c>
      <c r="B163" s="298"/>
      <c r="C163" s="143" t="s">
        <v>28</v>
      </c>
      <c r="D163" s="144">
        <v>15</v>
      </c>
      <c r="E163"/>
      <c r="F163"/>
      <c r="G163" s="237"/>
      <c r="H163" s="237"/>
      <c r="I163" s="237"/>
      <c r="J163" s="237"/>
      <c r="K163" s="237"/>
      <c r="L163" s="237"/>
      <c r="M163" s="237"/>
      <c r="N163" s="237"/>
      <c r="O163" s="237"/>
      <c r="P163" s="237"/>
      <c r="Q163" s="237"/>
      <c r="R163" s="237"/>
      <c r="S163" s="237"/>
      <c r="T163" s="237"/>
      <c r="U163" s="237"/>
      <c r="V163" s="237"/>
      <c r="W163" s="237"/>
      <c r="X163" s="237"/>
      <c r="Y163" s="238" t="s">
        <v>140</v>
      </c>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c r="AZ163"/>
      <c r="BA163" s="244" t="s">
        <v>140</v>
      </c>
      <c r="BB163"/>
      <c r="BC163"/>
      <c r="BD163"/>
      <c r="BE163"/>
      <c r="BF163"/>
      <c r="BG163"/>
      <c r="BH163"/>
      <c r="BI163"/>
      <c r="BJ163"/>
      <c r="BK163"/>
      <c r="BL163"/>
      <c r="BM163"/>
      <c r="BN163"/>
      <c r="BO163"/>
      <c r="BP163"/>
      <c r="BQ163"/>
      <c r="BR163"/>
      <c r="BS163"/>
      <c r="BT163"/>
      <c r="BU163"/>
      <c r="BV163"/>
      <c r="BW163"/>
      <c r="BX163"/>
      <c r="BY163"/>
      <c r="BZ163"/>
      <c r="CA163"/>
      <c r="CB163"/>
    </row>
    <row r="164" spans="1:80" x14ac:dyDescent="0.25">
      <c r="A164" s="298" t="s">
        <v>141</v>
      </c>
      <c r="B164" s="298"/>
      <c r="C164" s="143" t="s">
        <v>28</v>
      </c>
      <c r="D164" s="144">
        <v>15</v>
      </c>
      <c r="E164"/>
      <c r="F164"/>
      <c r="G164" s="237"/>
      <c r="H164" s="237"/>
      <c r="I164" s="237"/>
      <c r="J164" s="237"/>
      <c r="K164" s="237"/>
      <c r="L164" s="237"/>
      <c r="M164" s="237"/>
      <c r="N164" s="237"/>
      <c r="O164" s="237"/>
      <c r="P164" s="237"/>
      <c r="Q164" s="237"/>
      <c r="R164" s="237"/>
      <c r="S164" s="237"/>
      <c r="T164" s="237"/>
      <c r="U164" s="237"/>
      <c r="V164" s="237"/>
      <c r="W164" s="237"/>
      <c r="X164" s="237"/>
      <c r="Y164" s="238" t="s">
        <v>141</v>
      </c>
      <c r="Z164" s="237"/>
      <c r="AA164" s="237"/>
      <c r="AB164" s="237"/>
      <c r="AC164" s="237"/>
      <c r="AD164" s="237"/>
      <c r="AE164" s="237"/>
      <c r="AF164" s="237"/>
      <c r="AG164" s="237"/>
      <c r="AH164" s="237"/>
      <c r="AI164" s="237"/>
      <c r="AJ164" s="237"/>
      <c r="AK164" s="237"/>
      <c r="AL164" s="237"/>
      <c r="AM164" s="237"/>
      <c r="AN164" s="237"/>
      <c r="AO164" s="237"/>
      <c r="AP164" s="237"/>
      <c r="AQ164" s="237"/>
      <c r="AR164" s="237"/>
      <c r="AS164" s="237"/>
      <c r="AT164" s="237"/>
      <c r="AU164" s="237"/>
      <c r="AV164" s="237"/>
      <c r="AW164" s="237"/>
      <c r="AX164" s="237"/>
      <c r="AY164" s="237"/>
      <c r="AZ164"/>
      <c r="BA164" s="244" t="s">
        <v>141</v>
      </c>
      <c r="BB164"/>
      <c r="BC164"/>
      <c r="BD164"/>
      <c r="BE164"/>
      <c r="BF164"/>
      <c r="BG164"/>
      <c r="BH164"/>
      <c r="BI164"/>
      <c r="BJ164"/>
      <c r="BK164"/>
      <c r="BL164"/>
      <c r="BM164"/>
      <c r="BN164"/>
      <c r="BO164"/>
      <c r="BP164"/>
      <c r="BQ164"/>
      <c r="BR164"/>
      <c r="BS164"/>
      <c r="BT164"/>
      <c r="BU164"/>
      <c r="BV164"/>
      <c r="BW164"/>
      <c r="BX164"/>
      <c r="BY164"/>
      <c r="BZ164"/>
      <c r="CA164"/>
      <c r="CB164"/>
    </row>
    <row r="165" spans="1:80" x14ac:dyDescent="0.25">
      <c r="A165" s="298" t="s">
        <v>142</v>
      </c>
      <c r="B165" s="298"/>
      <c r="C165" s="143" t="s">
        <v>28</v>
      </c>
      <c r="D165" s="144">
        <v>15</v>
      </c>
      <c r="E165"/>
      <c r="F165"/>
      <c r="G165" s="237"/>
      <c r="H165" s="237"/>
      <c r="I165" s="237"/>
      <c r="J165" s="237"/>
      <c r="K165" s="237"/>
      <c r="L165" s="237"/>
      <c r="M165" s="237"/>
      <c r="N165" s="237"/>
      <c r="O165" s="237"/>
      <c r="P165" s="237"/>
      <c r="Q165" s="237"/>
      <c r="R165" s="237"/>
      <c r="S165" s="237"/>
      <c r="T165" s="237"/>
      <c r="U165" s="237"/>
      <c r="V165" s="237"/>
      <c r="W165" s="237"/>
      <c r="X165" s="237"/>
      <c r="Y165" s="238" t="s">
        <v>142</v>
      </c>
      <c r="Z165" s="237"/>
      <c r="AA165" s="237"/>
      <c r="AB165" s="237"/>
      <c r="AC165" s="237"/>
      <c r="AD165" s="237"/>
      <c r="AE165" s="237"/>
      <c r="AF165" s="237"/>
      <c r="AG165" s="237"/>
      <c r="AH165" s="237"/>
      <c r="AI165" s="237"/>
      <c r="AJ165" s="237"/>
      <c r="AK165" s="237"/>
      <c r="AL165" s="237"/>
      <c r="AM165" s="237"/>
      <c r="AN165" s="237"/>
      <c r="AO165" s="237"/>
      <c r="AP165" s="237"/>
      <c r="AQ165" s="237"/>
      <c r="AR165" s="237"/>
      <c r="AS165" s="237"/>
      <c r="AT165" s="237"/>
      <c r="AU165" s="237"/>
      <c r="AV165" s="237"/>
      <c r="AW165" s="237"/>
      <c r="AX165" s="237"/>
      <c r="AY165" s="237"/>
      <c r="AZ165"/>
      <c r="BA165" s="244" t="s">
        <v>142</v>
      </c>
      <c r="BB165"/>
      <c r="BC165"/>
      <c r="BD165"/>
      <c r="BE165"/>
      <c r="BF165"/>
      <c r="BG165"/>
      <c r="BH165"/>
      <c r="BI165"/>
      <c r="BJ165"/>
      <c r="BK165"/>
      <c r="BL165"/>
      <c r="BM165"/>
      <c r="BN165"/>
      <c r="BO165"/>
      <c r="BP165"/>
      <c r="BQ165"/>
      <c r="BR165"/>
      <c r="BS165"/>
      <c r="BT165"/>
      <c r="BU165"/>
      <c r="BV165"/>
      <c r="BW165"/>
      <c r="BX165"/>
      <c r="BY165"/>
      <c r="BZ165"/>
      <c r="CA165"/>
      <c r="CB165"/>
    </row>
    <row r="166" spans="1:80" x14ac:dyDescent="0.25">
      <c r="A166" s="298" t="s">
        <v>143</v>
      </c>
      <c r="B166" s="298"/>
      <c r="C166" s="143" t="s">
        <v>28</v>
      </c>
      <c r="D166" s="144">
        <v>15</v>
      </c>
      <c r="E166"/>
      <c r="F166"/>
      <c r="G166" s="237"/>
      <c r="H166" s="237"/>
      <c r="I166" s="237"/>
      <c r="J166" s="237"/>
      <c r="K166" s="237"/>
      <c r="L166" s="237"/>
      <c r="M166" s="237"/>
      <c r="N166" s="237"/>
      <c r="O166" s="237"/>
      <c r="P166" s="237"/>
      <c r="Q166" s="237"/>
      <c r="R166" s="237"/>
      <c r="S166" s="237"/>
      <c r="T166" s="237"/>
      <c r="U166" s="237"/>
      <c r="V166" s="237"/>
      <c r="W166" s="237"/>
      <c r="X166" s="237"/>
      <c r="Y166" s="238" t="s">
        <v>143</v>
      </c>
      <c r="Z166" s="237"/>
      <c r="AA166" s="237"/>
      <c r="AB166" s="237"/>
      <c r="AC166" s="237"/>
      <c r="AD166" s="237"/>
      <c r="AE166" s="237"/>
      <c r="AF166" s="237"/>
      <c r="AG166" s="237"/>
      <c r="AH166" s="237"/>
      <c r="AI166" s="237"/>
      <c r="AJ166" s="237"/>
      <c r="AK166" s="237"/>
      <c r="AL166" s="237"/>
      <c r="AM166" s="237"/>
      <c r="AN166" s="237"/>
      <c r="AO166" s="237"/>
      <c r="AP166" s="237"/>
      <c r="AQ166" s="237"/>
      <c r="AR166" s="237"/>
      <c r="AS166" s="237"/>
      <c r="AT166" s="237"/>
      <c r="AU166" s="237"/>
      <c r="AV166" s="237"/>
      <c r="AW166" s="237"/>
      <c r="AX166" s="237"/>
      <c r="AY166" s="237"/>
      <c r="AZ166"/>
      <c r="BA166" s="244" t="s">
        <v>143</v>
      </c>
      <c r="BB166"/>
      <c r="BC166"/>
      <c r="BD166"/>
      <c r="BE166"/>
      <c r="BF166"/>
      <c r="BG166"/>
      <c r="BH166"/>
      <c r="BI166"/>
      <c r="BJ166"/>
      <c r="BK166"/>
      <c r="BL166"/>
      <c r="BM166"/>
      <c r="BN166"/>
      <c r="BO166"/>
      <c r="BP166"/>
      <c r="BQ166"/>
      <c r="BR166"/>
      <c r="BS166"/>
      <c r="BT166"/>
      <c r="BU166"/>
      <c r="BV166"/>
      <c r="BW166"/>
      <c r="BX166"/>
      <c r="BY166"/>
      <c r="BZ166"/>
      <c r="CA166"/>
      <c r="CB166"/>
    </row>
    <row r="167" spans="1:80" x14ac:dyDescent="0.25">
      <c r="A167" s="298" t="s">
        <v>144</v>
      </c>
      <c r="B167" s="298"/>
      <c r="C167" s="143" t="s">
        <v>28</v>
      </c>
      <c r="D167" s="144">
        <v>15</v>
      </c>
      <c r="E167"/>
      <c r="F167"/>
      <c r="G167" s="237"/>
      <c r="H167" s="237"/>
      <c r="I167" s="237"/>
      <c r="J167" s="237"/>
      <c r="K167" s="237"/>
      <c r="L167" s="237"/>
      <c r="M167" s="237"/>
      <c r="N167" s="237"/>
      <c r="O167" s="237"/>
      <c r="P167" s="237"/>
      <c r="Q167" s="237"/>
      <c r="R167" s="237"/>
      <c r="S167" s="237"/>
      <c r="T167" s="237"/>
      <c r="U167" s="237"/>
      <c r="V167" s="237"/>
      <c r="W167" s="237"/>
      <c r="X167" s="237"/>
      <c r="Y167" s="238" t="s">
        <v>144</v>
      </c>
      <c r="Z167" s="237"/>
      <c r="AA167" s="237"/>
      <c r="AB167" s="237"/>
      <c r="AC167" s="237"/>
      <c r="AD167" s="237"/>
      <c r="AE167" s="237"/>
      <c r="AF167" s="237"/>
      <c r="AG167" s="237"/>
      <c r="AH167" s="237"/>
      <c r="AI167" s="237"/>
      <c r="AJ167" s="237"/>
      <c r="AK167" s="237"/>
      <c r="AL167" s="237"/>
      <c r="AM167" s="237"/>
      <c r="AN167" s="237"/>
      <c r="AO167" s="237"/>
      <c r="AP167" s="237"/>
      <c r="AQ167" s="237"/>
      <c r="AR167" s="237"/>
      <c r="AS167" s="237"/>
      <c r="AT167" s="237"/>
      <c r="AU167" s="237"/>
      <c r="AV167" s="237"/>
      <c r="AW167" s="237"/>
      <c r="AX167" s="237"/>
      <c r="AY167" s="237"/>
      <c r="AZ167"/>
      <c r="BA167" s="244" t="s">
        <v>144</v>
      </c>
      <c r="BB167"/>
      <c r="BC167"/>
      <c r="BD167"/>
      <c r="BE167"/>
      <c r="BF167"/>
      <c r="BG167"/>
      <c r="BH167"/>
      <c r="BI167"/>
      <c r="BJ167"/>
      <c r="BK167"/>
      <c r="BL167"/>
      <c r="BM167"/>
      <c r="BN167"/>
      <c r="BO167"/>
      <c r="BP167"/>
      <c r="BQ167"/>
      <c r="BR167"/>
      <c r="BS167"/>
      <c r="BT167"/>
      <c r="BU167"/>
      <c r="BV167"/>
      <c r="BW167"/>
      <c r="BX167"/>
      <c r="BY167"/>
      <c r="BZ167"/>
      <c r="CA167"/>
      <c r="CB167"/>
    </row>
    <row r="168" spans="1:80" x14ac:dyDescent="0.25">
      <c r="A168" s="298" t="s">
        <v>145</v>
      </c>
      <c r="B168" s="298"/>
      <c r="C168" s="143" t="s">
        <v>28</v>
      </c>
      <c r="D168" s="144">
        <v>15</v>
      </c>
      <c r="E168"/>
      <c r="F168"/>
      <c r="G168" s="237"/>
      <c r="H168" s="237"/>
      <c r="I168" s="237"/>
      <c r="J168" s="237"/>
      <c r="K168" s="237"/>
      <c r="L168" s="237"/>
      <c r="M168" s="237"/>
      <c r="N168" s="237"/>
      <c r="O168" s="237"/>
      <c r="P168" s="237"/>
      <c r="Q168" s="237"/>
      <c r="R168" s="237"/>
      <c r="S168" s="237"/>
      <c r="T168" s="237"/>
      <c r="U168" s="237"/>
      <c r="V168" s="237"/>
      <c r="W168" s="237"/>
      <c r="X168" s="237"/>
      <c r="Y168" s="238" t="s">
        <v>145</v>
      </c>
      <c r="Z168" s="237"/>
      <c r="AA168" s="237"/>
      <c r="AB168" s="237"/>
      <c r="AC168" s="237"/>
      <c r="AD168" s="237"/>
      <c r="AE168" s="237"/>
      <c r="AF168" s="237"/>
      <c r="AG168" s="237"/>
      <c r="AH168" s="237"/>
      <c r="AI168" s="237"/>
      <c r="AJ168" s="237"/>
      <c r="AK168" s="237"/>
      <c r="AL168" s="237"/>
      <c r="AM168" s="237"/>
      <c r="AN168" s="237"/>
      <c r="AO168" s="237"/>
      <c r="AP168" s="237"/>
      <c r="AQ168" s="237"/>
      <c r="AR168" s="237"/>
      <c r="AS168" s="237"/>
      <c r="AT168" s="237"/>
      <c r="AU168" s="237"/>
      <c r="AV168" s="237"/>
      <c r="AW168" s="237"/>
      <c r="AX168" s="237"/>
      <c r="AY168" s="237"/>
      <c r="AZ168"/>
      <c r="BA168" s="244" t="s">
        <v>145</v>
      </c>
      <c r="BB168"/>
      <c r="BC168"/>
      <c r="BD168"/>
      <c r="BE168"/>
      <c r="BF168"/>
      <c r="BG168"/>
      <c r="BH168"/>
      <c r="BI168"/>
      <c r="BJ168"/>
      <c r="BK168"/>
      <c r="BL168"/>
      <c r="BM168"/>
      <c r="BN168"/>
      <c r="BO168"/>
      <c r="BP168"/>
      <c r="BQ168"/>
      <c r="BR168"/>
      <c r="BS168"/>
      <c r="BT168"/>
      <c r="BU168"/>
      <c r="BV168"/>
      <c r="BW168"/>
      <c r="BX168"/>
      <c r="BY168"/>
      <c r="BZ168"/>
      <c r="CA168"/>
      <c r="CB168"/>
    </row>
    <row r="169" spans="1:80" x14ac:dyDescent="0.25">
      <c r="A169" s="298" t="s">
        <v>146</v>
      </c>
      <c r="B169" s="298"/>
      <c r="C169" s="143" t="s">
        <v>28</v>
      </c>
      <c r="D169" s="144">
        <v>15</v>
      </c>
      <c r="E169"/>
      <c r="F169"/>
      <c r="G169" s="237"/>
      <c r="H169" s="237"/>
      <c r="I169" s="237"/>
      <c r="J169" s="237"/>
      <c r="K169" s="237"/>
      <c r="L169" s="237"/>
      <c r="M169" s="237"/>
      <c r="N169" s="237"/>
      <c r="O169" s="237"/>
      <c r="P169" s="237"/>
      <c r="Q169" s="237"/>
      <c r="R169" s="237"/>
      <c r="S169" s="237"/>
      <c r="T169" s="237"/>
      <c r="U169" s="237"/>
      <c r="V169" s="237"/>
      <c r="W169" s="237"/>
      <c r="X169" s="237"/>
      <c r="Y169" s="238" t="s">
        <v>146</v>
      </c>
      <c r="Z169" s="237"/>
      <c r="AA169" s="237"/>
      <c r="AB169" s="237"/>
      <c r="AC169" s="237"/>
      <c r="AD169" s="237"/>
      <c r="AE169" s="237"/>
      <c r="AF169" s="237"/>
      <c r="AG169" s="237"/>
      <c r="AH169" s="237"/>
      <c r="AI169" s="237"/>
      <c r="AJ169" s="237"/>
      <c r="AK169" s="237"/>
      <c r="AL169" s="237"/>
      <c r="AM169" s="237"/>
      <c r="AN169" s="237"/>
      <c r="AO169" s="237"/>
      <c r="AP169" s="237"/>
      <c r="AQ169" s="237"/>
      <c r="AR169" s="237"/>
      <c r="AS169" s="237"/>
      <c r="AT169" s="237"/>
      <c r="AU169" s="237"/>
      <c r="AV169" s="237"/>
      <c r="AW169" s="237"/>
      <c r="AX169" s="237"/>
      <c r="AY169" s="237"/>
      <c r="AZ169"/>
      <c r="BA169" s="244" t="s">
        <v>146</v>
      </c>
      <c r="BB169"/>
      <c r="BC169"/>
      <c r="BD169"/>
      <c r="BE169"/>
      <c r="BF169"/>
      <c r="BG169"/>
      <c r="BH169"/>
      <c r="BI169"/>
      <c r="BJ169"/>
      <c r="BK169"/>
      <c r="BL169"/>
      <c r="BM169"/>
      <c r="BN169"/>
      <c r="BO169"/>
      <c r="BP169"/>
      <c r="BQ169"/>
      <c r="BR169"/>
      <c r="BS169"/>
      <c r="BT169"/>
      <c r="BU169"/>
      <c r="BV169"/>
      <c r="BW169"/>
      <c r="BX169"/>
      <c r="BY169"/>
      <c r="BZ169"/>
      <c r="CA169"/>
      <c r="CB169"/>
    </row>
    <row r="170" spans="1:80" x14ac:dyDescent="0.25">
      <c r="A170" s="298" t="s">
        <v>147</v>
      </c>
      <c r="B170" s="298"/>
      <c r="C170" s="143" t="s">
        <v>28</v>
      </c>
      <c r="D170" s="144">
        <v>15</v>
      </c>
      <c r="E170"/>
      <c r="F170"/>
      <c r="G170" s="237"/>
      <c r="H170" s="237"/>
      <c r="I170" s="237"/>
      <c r="J170" s="237"/>
      <c r="K170" s="237"/>
      <c r="L170" s="237"/>
      <c r="M170" s="237"/>
      <c r="N170" s="237"/>
      <c r="O170" s="237"/>
      <c r="P170" s="237"/>
      <c r="Q170" s="237"/>
      <c r="R170" s="237"/>
      <c r="S170" s="237"/>
      <c r="T170" s="237"/>
      <c r="U170" s="237"/>
      <c r="V170" s="237"/>
      <c r="W170" s="237"/>
      <c r="X170" s="237"/>
      <c r="Y170" s="238" t="s">
        <v>147</v>
      </c>
      <c r="Z170" s="237"/>
      <c r="AA170" s="237"/>
      <c r="AB170" s="237"/>
      <c r="AC170" s="237"/>
      <c r="AD170" s="237"/>
      <c r="AE170" s="237"/>
      <c r="AF170" s="237"/>
      <c r="AG170" s="237"/>
      <c r="AH170" s="237"/>
      <c r="AI170" s="237"/>
      <c r="AJ170" s="237"/>
      <c r="AK170" s="237"/>
      <c r="AL170" s="237"/>
      <c r="AM170" s="237"/>
      <c r="AN170" s="237"/>
      <c r="AO170" s="237"/>
      <c r="AP170" s="237"/>
      <c r="AQ170" s="237"/>
      <c r="AR170" s="237"/>
      <c r="AS170" s="237"/>
      <c r="AT170" s="237"/>
      <c r="AU170" s="237"/>
      <c r="AV170" s="237"/>
      <c r="AW170" s="237"/>
      <c r="AX170" s="237"/>
      <c r="AY170" s="237"/>
      <c r="AZ170"/>
      <c r="BA170" s="244" t="s">
        <v>147</v>
      </c>
      <c r="BB170"/>
      <c r="BC170"/>
      <c r="BD170"/>
      <c r="BE170"/>
      <c r="BF170"/>
      <c r="BG170"/>
      <c r="BH170"/>
      <c r="BI170"/>
      <c r="BJ170"/>
      <c r="BK170"/>
      <c r="BL170"/>
      <c r="BM170"/>
      <c r="BN170"/>
      <c r="BO170"/>
      <c r="BP170"/>
      <c r="BQ170"/>
      <c r="BR170"/>
      <c r="BS170"/>
      <c r="BT170"/>
      <c r="BU170"/>
      <c r="BV170"/>
      <c r="BW170"/>
      <c r="BX170"/>
      <c r="BY170"/>
      <c r="BZ170"/>
      <c r="CA170"/>
      <c r="CB170"/>
    </row>
    <row r="171" spans="1:80" x14ac:dyDescent="0.25">
      <c r="A171" s="298" t="s">
        <v>148</v>
      </c>
      <c r="B171" s="298"/>
      <c r="C171" s="143" t="s">
        <v>28</v>
      </c>
      <c r="D171" s="144">
        <v>15</v>
      </c>
      <c r="E171"/>
      <c r="F171"/>
      <c r="G171" s="237"/>
      <c r="H171" s="237"/>
      <c r="I171" s="237"/>
      <c r="J171" s="237"/>
      <c r="K171" s="237"/>
      <c r="L171" s="237"/>
      <c r="M171" s="237"/>
      <c r="N171" s="237"/>
      <c r="O171" s="237"/>
      <c r="P171" s="237"/>
      <c r="Q171" s="237"/>
      <c r="R171" s="237"/>
      <c r="S171" s="237"/>
      <c r="T171" s="237"/>
      <c r="U171" s="237"/>
      <c r="V171" s="237"/>
      <c r="W171" s="237"/>
      <c r="X171" s="237"/>
      <c r="Y171" s="238" t="s">
        <v>148</v>
      </c>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7"/>
      <c r="AV171" s="237"/>
      <c r="AW171" s="237"/>
      <c r="AX171" s="237"/>
      <c r="AY171" s="237"/>
      <c r="AZ171"/>
      <c r="BA171" s="244" t="s">
        <v>148</v>
      </c>
      <c r="BB171"/>
      <c r="BC171"/>
      <c r="BD171"/>
      <c r="BE171"/>
      <c r="BF171"/>
      <c r="BG171"/>
      <c r="BH171"/>
      <c r="BI171"/>
      <c r="BJ171"/>
      <c r="BK171"/>
      <c r="BL171"/>
      <c r="BM171"/>
      <c r="BN171"/>
      <c r="BO171"/>
      <c r="BP171"/>
      <c r="BQ171"/>
      <c r="BR171"/>
      <c r="BS171"/>
      <c r="BT171"/>
      <c r="BU171"/>
      <c r="BV171"/>
      <c r="BW171"/>
      <c r="BX171"/>
      <c r="BY171"/>
      <c r="BZ171"/>
      <c r="CA171"/>
      <c r="CB171"/>
    </row>
    <row r="172" spans="1:80" x14ac:dyDescent="0.25">
      <c r="A172" s="298" t="s">
        <v>149</v>
      </c>
      <c r="B172" s="298"/>
      <c r="C172" s="143" t="s">
        <v>28</v>
      </c>
      <c r="D172" s="144">
        <v>15</v>
      </c>
      <c r="E172"/>
      <c r="F172"/>
      <c r="G172" s="237"/>
      <c r="H172" s="237"/>
      <c r="I172" s="237"/>
      <c r="J172" s="237"/>
      <c r="K172" s="237"/>
      <c r="L172" s="237"/>
      <c r="M172" s="237"/>
      <c r="N172" s="237"/>
      <c r="O172" s="237"/>
      <c r="P172" s="237"/>
      <c r="Q172" s="237"/>
      <c r="R172" s="237"/>
      <c r="S172" s="237"/>
      <c r="T172" s="237"/>
      <c r="U172" s="237"/>
      <c r="V172" s="237"/>
      <c r="W172" s="237"/>
      <c r="X172" s="237"/>
      <c r="Y172" s="238" t="s">
        <v>149</v>
      </c>
      <c r="Z172" s="237"/>
      <c r="AA172" s="237"/>
      <c r="AB172" s="237"/>
      <c r="AC172" s="237"/>
      <c r="AD172" s="237"/>
      <c r="AE172" s="237"/>
      <c r="AF172" s="237"/>
      <c r="AG172" s="237"/>
      <c r="AH172" s="237"/>
      <c r="AI172" s="237"/>
      <c r="AJ172" s="237"/>
      <c r="AK172" s="237"/>
      <c r="AL172" s="237"/>
      <c r="AM172" s="237"/>
      <c r="AN172" s="237"/>
      <c r="AO172" s="237"/>
      <c r="AP172" s="237"/>
      <c r="AQ172" s="237"/>
      <c r="AR172" s="237"/>
      <c r="AS172" s="237"/>
      <c r="AT172" s="237"/>
      <c r="AU172" s="237"/>
      <c r="AV172" s="237"/>
      <c r="AW172" s="237"/>
      <c r="AX172" s="237"/>
      <c r="AY172" s="237"/>
      <c r="AZ172"/>
      <c r="BA172" s="244" t="s">
        <v>149</v>
      </c>
      <c r="BB172"/>
      <c r="BC172"/>
      <c r="BD172"/>
      <c r="BE172"/>
      <c r="BF172"/>
      <c r="BG172"/>
      <c r="BH172"/>
      <c r="BI172"/>
      <c r="BJ172"/>
      <c r="BK172"/>
      <c r="BL172"/>
      <c r="BM172"/>
      <c r="BN172"/>
      <c r="BO172"/>
      <c r="BP172"/>
      <c r="BQ172"/>
      <c r="BR172"/>
      <c r="BS172"/>
      <c r="BT172"/>
      <c r="BU172"/>
      <c r="BV172"/>
      <c r="BW172"/>
      <c r="BX172"/>
      <c r="BY172"/>
      <c r="BZ172"/>
      <c r="CA172"/>
      <c r="CB172"/>
    </row>
    <row r="173" spans="1:80" x14ac:dyDescent="0.25">
      <c r="A173" s="298" t="s">
        <v>150</v>
      </c>
      <c r="B173" s="298"/>
      <c r="C173" s="143" t="s">
        <v>28</v>
      </c>
      <c r="D173" s="144">
        <v>30</v>
      </c>
      <c r="E173"/>
      <c r="F173"/>
      <c r="G173" s="237"/>
      <c r="H173" s="237"/>
      <c r="I173" s="237"/>
      <c r="J173" s="237"/>
      <c r="K173" s="237"/>
      <c r="L173" s="237"/>
      <c r="M173" s="237"/>
      <c r="N173" s="237"/>
      <c r="O173" s="237"/>
      <c r="P173" s="237"/>
      <c r="Q173" s="237"/>
      <c r="R173" s="237"/>
      <c r="S173" s="237"/>
      <c r="T173" s="237"/>
      <c r="U173" s="237"/>
      <c r="V173" s="237"/>
      <c r="W173" s="237"/>
      <c r="X173" s="237"/>
      <c r="Y173" s="238" t="s">
        <v>150</v>
      </c>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237"/>
      <c r="AU173" s="237"/>
      <c r="AV173" s="237"/>
      <c r="AW173" s="237"/>
      <c r="AX173" s="237"/>
      <c r="AY173" s="237"/>
      <c r="AZ173"/>
      <c r="BA173" s="244" t="s">
        <v>150</v>
      </c>
      <c r="BB173"/>
      <c r="BC173"/>
      <c r="BD173"/>
      <c r="BE173"/>
      <c r="BF173"/>
      <c r="BG173"/>
      <c r="BH173"/>
      <c r="BI173"/>
      <c r="BJ173"/>
      <c r="BK173"/>
      <c r="BL173"/>
      <c r="BM173"/>
      <c r="BN173"/>
      <c r="BO173"/>
      <c r="BP173"/>
      <c r="BQ173"/>
      <c r="BR173"/>
      <c r="BS173"/>
      <c r="BT173"/>
      <c r="BU173"/>
      <c r="BV173"/>
      <c r="BW173"/>
      <c r="BX173"/>
      <c r="BY173"/>
      <c r="BZ173"/>
      <c r="CA173"/>
      <c r="CB173"/>
    </row>
    <row r="174" spans="1:80" x14ac:dyDescent="0.25">
      <c r="A174" s="298" t="s">
        <v>151</v>
      </c>
      <c r="B174" s="298"/>
      <c r="C174" s="143" t="s">
        <v>28</v>
      </c>
      <c r="D174" s="144">
        <v>15</v>
      </c>
      <c r="E174"/>
      <c r="F174"/>
      <c r="G174" s="237"/>
      <c r="H174" s="237"/>
      <c r="I174" s="237"/>
      <c r="J174" s="237"/>
      <c r="K174" s="237"/>
      <c r="L174" s="237"/>
      <c r="M174" s="237"/>
      <c r="N174" s="237"/>
      <c r="O174" s="237"/>
      <c r="P174" s="237"/>
      <c r="Q174" s="237"/>
      <c r="R174" s="237"/>
      <c r="S174" s="237"/>
      <c r="T174" s="237"/>
      <c r="U174" s="237"/>
      <c r="V174" s="237"/>
      <c r="W174" s="237"/>
      <c r="X174" s="237"/>
      <c r="Y174" s="238" t="s">
        <v>151</v>
      </c>
      <c r="Z174" s="237"/>
      <c r="AA174" s="237"/>
      <c r="AB174" s="237"/>
      <c r="AC174" s="237"/>
      <c r="AD174" s="237"/>
      <c r="AE174" s="237"/>
      <c r="AF174" s="237"/>
      <c r="AG174" s="237"/>
      <c r="AH174" s="237"/>
      <c r="AI174" s="237"/>
      <c r="AJ174" s="237"/>
      <c r="AK174" s="237"/>
      <c r="AL174" s="237"/>
      <c r="AM174" s="237"/>
      <c r="AN174" s="237"/>
      <c r="AO174" s="237"/>
      <c r="AP174" s="237"/>
      <c r="AQ174" s="237"/>
      <c r="AR174" s="237"/>
      <c r="AS174" s="237"/>
      <c r="AT174" s="237"/>
      <c r="AU174" s="237"/>
      <c r="AV174" s="237"/>
      <c r="AW174" s="237"/>
      <c r="AX174" s="237"/>
      <c r="AY174" s="237"/>
      <c r="AZ174"/>
      <c r="BA174" s="244" t="s">
        <v>151</v>
      </c>
      <c r="BB174"/>
      <c r="BC174"/>
      <c r="BD174"/>
      <c r="BE174"/>
      <c r="BF174"/>
      <c r="BG174"/>
      <c r="BH174"/>
      <c r="BI174"/>
      <c r="BJ174"/>
      <c r="BK174"/>
      <c r="BL174"/>
      <c r="BM174"/>
      <c r="BN174"/>
      <c r="BO174"/>
      <c r="BP174"/>
      <c r="BQ174"/>
      <c r="BR174"/>
      <c r="BS174"/>
      <c r="BT174"/>
      <c r="BU174"/>
      <c r="BV174"/>
      <c r="BW174"/>
      <c r="BX174"/>
      <c r="BY174"/>
      <c r="BZ174"/>
      <c r="CA174"/>
      <c r="CB174"/>
    </row>
    <row r="175" spans="1:80" x14ac:dyDescent="0.25">
      <c r="A175" s="298" t="s">
        <v>152</v>
      </c>
      <c r="B175" s="298"/>
      <c r="C175" s="143" t="s">
        <v>28</v>
      </c>
      <c r="D175" s="144">
        <v>15</v>
      </c>
      <c r="E175"/>
      <c r="F175"/>
      <c r="G175" s="237"/>
      <c r="H175" s="237"/>
      <c r="I175" s="237"/>
      <c r="J175" s="237"/>
      <c r="K175" s="237"/>
      <c r="L175" s="237"/>
      <c r="M175" s="237"/>
      <c r="N175" s="237"/>
      <c r="O175" s="237"/>
      <c r="P175" s="237"/>
      <c r="Q175" s="237"/>
      <c r="R175" s="237"/>
      <c r="S175" s="237"/>
      <c r="T175" s="237"/>
      <c r="U175" s="237"/>
      <c r="V175" s="237"/>
      <c r="W175" s="237"/>
      <c r="X175" s="237"/>
      <c r="Y175" s="238" t="s">
        <v>152</v>
      </c>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c r="BA175" s="244" t="s">
        <v>152</v>
      </c>
      <c r="BB175"/>
      <c r="BC175"/>
      <c r="BD175"/>
      <c r="BE175"/>
      <c r="BF175"/>
      <c r="BG175"/>
      <c r="BH175"/>
      <c r="BI175"/>
      <c r="BJ175"/>
      <c r="BK175"/>
      <c r="BL175"/>
      <c r="BM175"/>
      <c r="BN175"/>
      <c r="BO175"/>
      <c r="BP175"/>
      <c r="BQ175"/>
      <c r="BR175"/>
      <c r="BS175"/>
      <c r="BT175"/>
      <c r="BU175"/>
      <c r="BV175"/>
      <c r="BW175"/>
      <c r="BX175"/>
      <c r="BY175"/>
      <c r="BZ175"/>
      <c r="CA175"/>
      <c r="CB175"/>
    </row>
    <row r="176" spans="1:80" x14ac:dyDescent="0.25">
      <c r="A176" s="298" t="s">
        <v>153</v>
      </c>
      <c r="B176" s="298"/>
      <c r="C176" s="143" t="s">
        <v>28</v>
      </c>
      <c r="D176" s="144">
        <v>15</v>
      </c>
      <c r="E176"/>
      <c r="F176"/>
      <c r="G176" s="237"/>
      <c r="H176" s="237"/>
      <c r="I176" s="237"/>
      <c r="J176" s="237"/>
      <c r="K176" s="237"/>
      <c r="L176" s="237"/>
      <c r="M176" s="237"/>
      <c r="N176" s="237"/>
      <c r="O176" s="237"/>
      <c r="P176" s="237"/>
      <c r="Q176" s="237"/>
      <c r="R176" s="237"/>
      <c r="S176" s="237"/>
      <c r="T176" s="237"/>
      <c r="U176" s="237"/>
      <c r="V176" s="237"/>
      <c r="W176" s="237"/>
      <c r="X176" s="237"/>
      <c r="Y176" s="238" t="s">
        <v>153</v>
      </c>
      <c r="Z176" s="237"/>
      <c r="AA176" s="237"/>
      <c r="AB176" s="237"/>
      <c r="AC176" s="237"/>
      <c r="AD176" s="237"/>
      <c r="AE176" s="237"/>
      <c r="AF176" s="237"/>
      <c r="AG176" s="237"/>
      <c r="AH176" s="237"/>
      <c r="AI176" s="237"/>
      <c r="AJ176" s="237"/>
      <c r="AK176" s="237"/>
      <c r="AL176" s="237"/>
      <c r="AM176" s="237"/>
      <c r="AN176" s="237"/>
      <c r="AO176" s="237"/>
      <c r="AP176" s="237"/>
      <c r="AQ176" s="237"/>
      <c r="AR176" s="237"/>
      <c r="AS176" s="237"/>
      <c r="AT176" s="237"/>
      <c r="AU176" s="237"/>
      <c r="AV176" s="237"/>
      <c r="AW176" s="237"/>
      <c r="AX176" s="237"/>
      <c r="AY176" s="237"/>
      <c r="AZ176"/>
      <c r="BA176" s="244" t="s">
        <v>153</v>
      </c>
      <c r="BB176"/>
      <c r="BC176"/>
      <c r="BD176"/>
      <c r="BE176"/>
      <c r="BF176"/>
      <c r="BG176"/>
      <c r="BH176"/>
      <c r="BI176"/>
      <c r="BJ176"/>
      <c r="BK176"/>
      <c r="BL176"/>
      <c r="BM176"/>
      <c r="BN176"/>
      <c r="BO176"/>
      <c r="BP176"/>
      <c r="BQ176"/>
      <c r="BR176"/>
      <c r="BS176"/>
      <c r="BT176"/>
      <c r="BU176"/>
      <c r="BV176"/>
      <c r="BW176"/>
      <c r="BX176"/>
      <c r="BY176"/>
      <c r="BZ176"/>
      <c r="CA176"/>
      <c r="CB176"/>
    </row>
    <row r="177" spans="1:80" x14ac:dyDescent="0.25">
      <c r="A177" s="298" t="s">
        <v>154</v>
      </c>
      <c r="B177" s="299"/>
      <c r="C177" s="143" t="s">
        <v>28</v>
      </c>
      <c r="D177" s="144">
        <v>30</v>
      </c>
      <c r="E177"/>
      <c r="F177"/>
      <c r="G177" s="237"/>
      <c r="H177" s="237"/>
      <c r="I177" s="237"/>
      <c r="J177" s="237"/>
      <c r="K177" s="237"/>
      <c r="L177" s="237"/>
      <c r="M177" s="237"/>
      <c r="N177" s="237"/>
      <c r="O177" s="237"/>
      <c r="P177" s="237"/>
      <c r="Q177" s="237"/>
      <c r="R177" s="237"/>
      <c r="S177" s="237"/>
      <c r="T177" s="237"/>
      <c r="U177" s="237"/>
      <c r="V177" s="237"/>
      <c r="W177" s="237"/>
      <c r="X177" s="237"/>
      <c r="Y177" s="238" t="s">
        <v>154</v>
      </c>
      <c r="Z177" s="237"/>
      <c r="AA177" s="237"/>
      <c r="AB177" s="237"/>
      <c r="AC177" s="237"/>
      <c r="AD177" s="237"/>
      <c r="AE177" s="237"/>
      <c r="AF177" s="237"/>
      <c r="AG177" s="237"/>
      <c r="AH177" s="237"/>
      <c r="AI177" s="237"/>
      <c r="AJ177" s="237"/>
      <c r="AK177" s="237"/>
      <c r="AL177" s="237"/>
      <c r="AM177" s="237"/>
      <c r="AN177" s="237"/>
      <c r="AO177" s="237"/>
      <c r="AP177" s="237"/>
      <c r="AQ177" s="237"/>
      <c r="AR177" s="237"/>
      <c r="AS177" s="237"/>
      <c r="AT177" s="237"/>
      <c r="AU177" s="237"/>
      <c r="AV177" s="237"/>
      <c r="AW177" s="237"/>
      <c r="AX177" s="237"/>
      <c r="AY177" s="237"/>
      <c r="AZ177"/>
      <c r="BA177" s="244" t="s">
        <v>154</v>
      </c>
      <c r="BB177"/>
      <c r="BC177"/>
      <c r="BD177"/>
      <c r="BE177"/>
      <c r="BF177"/>
      <c r="BG177"/>
      <c r="BH177"/>
      <c r="BI177"/>
      <c r="BJ177"/>
      <c r="BK177"/>
      <c r="BL177"/>
      <c r="BM177"/>
      <c r="BN177"/>
      <c r="BO177"/>
      <c r="BP177"/>
      <c r="BQ177"/>
      <c r="BR177"/>
      <c r="BS177"/>
      <c r="BT177"/>
      <c r="BU177"/>
      <c r="BV177"/>
      <c r="BW177"/>
      <c r="BX177"/>
      <c r="BY177"/>
      <c r="BZ177"/>
      <c r="CA177"/>
      <c r="CB177"/>
    </row>
    <row r="178" spans="1:80" x14ac:dyDescent="0.25">
      <c r="A178" s="298" t="s">
        <v>155</v>
      </c>
      <c r="B178" s="298"/>
      <c r="C178" s="143" t="s">
        <v>28</v>
      </c>
      <c r="D178" s="144">
        <v>30</v>
      </c>
      <c r="E178"/>
      <c r="F178"/>
      <c r="G178" s="237"/>
      <c r="H178" s="237"/>
      <c r="I178" s="237"/>
      <c r="J178" s="237"/>
      <c r="K178" s="237"/>
      <c r="L178" s="237"/>
      <c r="M178" s="237"/>
      <c r="N178" s="237"/>
      <c r="O178" s="237"/>
      <c r="P178" s="237"/>
      <c r="Q178" s="237"/>
      <c r="R178" s="237"/>
      <c r="S178" s="237"/>
      <c r="T178" s="237"/>
      <c r="U178" s="237"/>
      <c r="V178" s="237"/>
      <c r="W178" s="237"/>
      <c r="X178" s="237"/>
      <c r="Y178" s="238" t="s">
        <v>155</v>
      </c>
      <c r="Z178" s="237"/>
      <c r="AA178" s="237"/>
      <c r="AB178" s="237"/>
      <c r="AC178" s="237"/>
      <c r="AD178" s="237"/>
      <c r="AE178" s="237"/>
      <c r="AF178" s="237"/>
      <c r="AG178" s="237"/>
      <c r="AH178" s="237"/>
      <c r="AI178" s="237"/>
      <c r="AJ178" s="237"/>
      <c r="AK178" s="237"/>
      <c r="AL178" s="237"/>
      <c r="AM178" s="237"/>
      <c r="AN178" s="237"/>
      <c r="AO178" s="237"/>
      <c r="AP178" s="237"/>
      <c r="AQ178" s="237"/>
      <c r="AR178" s="237"/>
      <c r="AS178" s="237"/>
      <c r="AT178" s="237"/>
      <c r="AU178" s="237"/>
      <c r="AV178" s="237"/>
      <c r="AW178" s="237"/>
      <c r="AX178" s="237"/>
      <c r="AY178" s="237"/>
      <c r="AZ178"/>
      <c r="BA178" s="244" t="s">
        <v>155</v>
      </c>
      <c r="BB178"/>
      <c r="BC178"/>
      <c r="BD178"/>
      <c r="BE178"/>
      <c r="BF178"/>
      <c r="BG178"/>
      <c r="BH178"/>
      <c r="BI178"/>
      <c r="BJ178"/>
      <c r="BK178"/>
      <c r="BL178"/>
      <c r="BM178"/>
      <c r="BN178"/>
      <c r="BO178"/>
      <c r="BP178"/>
      <c r="BQ178"/>
      <c r="BR178"/>
      <c r="BS178"/>
      <c r="BT178"/>
      <c r="BU178"/>
      <c r="BV178"/>
      <c r="BW178"/>
      <c r="BX178"/>
      <c r="BY178"/>
      <c r="BZ178"/>
      <c r="CA178"/>
      <c r="CB178"/>
    </row>
    <row r="179" spans="1:80" x14ac:dyDescent="0.25">
      <c r="A179" s="251"/>
      <c r="B179" s="164"/>
      <c r="C179" s="143"/>
      <c r="D179" s="144"/>
      <c r="E179"/>
      <c r="F179"/>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c r="AP179" s="237"/>
      <c r="AQ179" s="237"/>
      <c r="AR179" s="237"/>
      <c r="AS179" s="237"/>
      <c r="AT179" s="237"/>
      <c r="AU179" s="237"/>
      <c r="AV179" s="237"/>
      <c r="AW179" s="237"/>
      <c r="AX179" s="237"/>
      <c r="AY179" s="237"/>
      <c r="AZ179"/>
      <c r="BA179"/>
      <c r="BB179"/>
      <c r="BC179"/>
      <c r="BD179"/>
      <c r="BE179"/>
      <c r="BF179"/>
      <c r="BG179"/>
      <c r="BH179"/>
      <c r="BI179"/>
      <c r="BJ179"/>
      <c r="BK179"/>
      <c r="BL179"/>
      <c r="BM179"/>
      <c r="BN179"/>
      <c r="BO179"/>
      <c r="BP179"/>
      <c r="BQ179"/>
      <c r="BR179"/>
      <c r="BS179"/>
      <c r="BT179"/>
      <c r="BU179"/>
      <c r="BV179"/>
      <c r="BW179"/>
      <c r="BX179"/>
      <c r="BY179"/>
      <c r="BZ179"/>
      <c r="CA179"/>
      <c r="CB179"/>
    </row>
    <row r="180" spans="1:80" x14ac:dyDescent="0.25">
      <c r="A180" s="250" t="s">
        <v>156</v>
      </c>
      <c r="B180" s="165"/>
      <c r="C180" s="165"/>
      <c r="D180" s="166"/>
      <c r="E180"/>
      <c r="F180"/>
      <c r="G180" s="237" t="s">
        <v>290</v>
      </c>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c r="BA180"/>
      <c r="BB180"/>
      <c r="BC180"/>
      <c r="BD180"/>
      <c r="BE180"/>
      <c r="BF180"/>
      <c r="BG180"/>
      <c r="BH180"/>
      <c r="BI180"/>
      <c r="BJ180"/>
      <c r="BK180"/>
      <c r="BL180"/>
      <c r="BM180"/>
      <c r="BN180"/>
      <c r="BO180"/>
      <c r="BP180"/>
      <c r="BQ180"/>
      <c r="BR180"/>
      <c r="BS180"/>
      <c r="BT180"/>
      <c r="BU180"/>
      <c r="BV180"/>
      <c r="BW180"/>
      <c r="BX180"/>
      <c r="BY180"/>
      <c r="BZ180"/>
      <c r="CA180"/>
      <c r="CB180"/>
    </row>
    <row r="181" spans="1:80" ht="22.5" x14ac:dyDescent="0.25">
      <c r="A181" s="298" t="s">
        <v>157</v>
      </c>
      <c r="B181" s="298"/>
      <c r="C181" s="143" t="s">
        <v>29</v>
      </c>
      <c r="D181" s="144">
        <v>1.5</v>
      </c>
      <c r="E181"/>
      <c r="F181"/>
      <c r="G181" s="237"/>
      <c r="H181" s="237"/>
      <c r="I181" s="237"/>
      <c r="J181" s="237"/>
      <c r="K181" s="237"/>
      <c r="L181" s="237"/>
      <c r="M181" s="237"/>
      <c r="N181" s="237"/>
      <c r="O181" s="237"/>
      <c r="P181" s="237"/>
      <c r="Q181" s="237"/>
      <c r="R181" s="237"/>
      <c r="S181" s="237"/>
      <c r="T181" s="237"/>
      <c r="U181" s="237"/>
      <c r="V181" s="237"/>
      <c r="W181" s="237"/>
      <c r="X181" s="237"/>
      <c r="Y181" s="238" t="s">
        <v>157</v>
      </c>
      <c r="Z181" s="237"/>
      <c r="AA181" s="237"/>
      <c r="AB181" s="237"/>
      <c r="AC181" s="237"/>
      <c r="AD181" s="237"/>
      <c r="AE181" s="237"/>
      <c r="AF181" s="237"/>
      <c r="AG181" s="237"/>
      <c r="AH181" s="237"/>
      <c r="AI181" s="237"/>
      <c r="AJ181" s="237"/>
      <c r="AK181" s="237"/>
      <c r="AL181" s="237"/>
      <c r="AM181" s="237"/>
      <c r="AN181" s="237"/>
      <c r="AO181" s="237"/>
      <c r="AP181" s="237"/>
      <c r="AQ181" s="237"/>
      <c r="AR181" s="237"/>
      <c r="AS181" s="237"/>
      <c r="AT181" s="237"/>
      <c r="AU181" s="237"/>
      <c r="AV181" s="237"/>
      <c r="AW181" s="237"/>
      <c r="AX181" s="237"/>
      <c r="AY181" s="237"/>
      <c r="AZ181"/>
      <c r="BA181" s="244" t="s">
        <v>157</v>
      </c>
      <c r="BB181"/>
      <c r="BC181"/>
      <c r="BD181"/>
      <c r="BE181"/>
      <c r="BF181"/>
      <c r="BG181"/>
      <c r="BH181"/>
      <c r="BI181"/>
      <c r="BJ181"/>
      <c r="BK181"/>
      <c r="BL181"/>
      <c r="BM181"/>
      <c r="BN181"/>
      <c r="BO181"/>
      <c r="BP181"/>
      <c r="BQ181"/>
      <c r="BR181"/>
      <c r="BS181"/>
      <c r="BT181"/>
      <c r="BU181"/>
      <c r="BV181"/>
      <c r="BW181"/>
      <c r="BX181"/>
      <c r="BY181"/>
      <c r="BZ181"/>
      <c r="CA181"/>
      <c r="CB181"/>
    </row>
    <row r="182" spans="1:80" x14ac:dyDescent="0.25">
      <c r="A182" s="298" t="s">
        <v>158</v>
      </c>
      <c r="B182" s="298"/>
      <c r="C182" s="143" t="s">
        <v>28</v>
      </c>
      <c r="D182" s="144">
        <v>65</v>
      </c>
      <c r="E182"/>
      <c r="F182"/>
      <c r="G182" s="237"/>
      <c r="H182" s="237"/>
      <c r="I182" s="237"/>
      <c r="J182" s="237"/>
      <c r="K182" s="237"/>
      <c r="L182" s="237"/>
      <c r="M182" s="237"/>
      <c r="N182" s="237"/>
      <c r="O182" s="237"/>
      <c r="P182" s="237"/>
      <c r="Q182" s="237"/>
      <c r="R182" s="237"/>
      <c r="S182" s="237"/>
      <c r="T182" s="237"/>
      <c r="U182" s="237"/>
      <c r="V182" s="237"/>
      <c r="W182" s="237"/>
      <c r="X182" s="237"/>
      <c r="Y182" s="238" t="s">
        <v>158</v>
      </c>
      <c r="Z182" s="237"/>
      <c r="AA182" s="237"/>
      <c r="AB182" s="237"/>
      <c r="AC182" s="237"/>
      <c r="AD182" s="237"/>
      <c r="AE182" s="237"/>
      <c r="AF182" s="237"/>
      <c r="AG182" s="237"/>
      <c r="AH182" s="237"/>
      <c r="AI182" s="237"/>
      <c r="AJ182" s="237"/>
      <c r="AK182" s="237"/>
      <c r="AL182" s="237"/>
      <c r="AM182" s="237"/>
      <c r="AN182" s="237"/>
      <c r="AO182" s="237"/>
      <c r="AP182" s="237"/>
      <c r="AQ182" s="237"/>
      <c r="AR182" s="237"/>
      <c r="AS182" s="237"/>
      <c r="AT182" s="237"/>
      <c r="AU182" s="237"/>
      <c r="AV182" s="237"/>
      <c r="AW182" s="237"/>
      <c r="AX182" s="237"/>
      <c r="AY182" s="237"/>
      <c r="AZ182"/>
      <c r="BA182" s="244" t="s">
        <v>158</v>
      </c>
      <c r="BB182"/>
      <c r="BC182"/>
      <c r="BD182"/>
      <c r="BE182"/>
      <c r="BF182"/>
      <c r="BG182"/>
      <c r="BH182"/>
      <c r="BI182"/>
      <c r="BJ182"/>
      <c r="BK182"/>
      <c r="BL182"/>
      <c r="BM182"/>
      <c r="BN182"/>
      <c r="BO182"/>
      <c r="BP182"/>
      <c r="BQ182"/>
      <c r="BR182"/>
      <c r="BS182"/>
      <c r="BT182"/>
      <c r="BU182"/>
      <c r="BV182"/>
      <c r="BW182"/>
      <c r="BX182"/>
      <c r="BY182"/>
      <c r="BZ182"/>
      <c r="CA182"/>
      <c r="CB182"/>
    </row>
    <row r="183" spans="1:80" x14ac:dyDescent="0.25">
      <c r="A183" s="298" t="s">
        <v>159</v>
      </c>
      <c r="B183" s="298"/>
      <c r="C183" s="143" t="s">
        <v>28</v>
      </c>
      <c r="D183" s="144">
        <v>185</v>
      </c>
      <c r="E183"/>
      <c r="F183"/>
      <c r="G183" s="237"/>
      <c r="H183" s="237"/>
      <c r="I183" s="237"/>
      <c r="J183" s="237"/>
      <c r="K183" s="237"/>
      <c r="L183" s="237"/>
      <c r="M183" s="237"/>
      <c r="N183" s="237"/>
      <c r="O183" s="237"/>
      <c r="P183" s="237"/>
      <c r="Q183" s="237"/>
      <c r="R183" s="237"/>
      <c r="S183" s="237"/>
      <c r="T183" s="237"/>
      <c r="U183" s="237"/>
      <c r="V183" s="237"/>
      <c r="W183" s="237"/>
      <c r="X183" s="237"/>
      <c r="Y183" s="238" t="s">
        <v>159</v>
      </c>
      <c r="Z183" s="237"/>
      <c r="AA183" s="237"/>
      <c r="AB183" s="237"/>
      <c r="AC183" s="237"/>
      <c r="AD183" s="237"/>
      <c r="AE183" s="237"/>
      <c r="AF183" s="237"/>
      <c r="AG183" s="237"/>
      <c r="AH183" s="237"/>
      <c r="AI183" s="237"/>
      <c r="AJ183" s="237"/>
      <c r="AK183" s="237"/>
      <c r="AL183" s="237"/>
      <c r="AM183" s="237"/>
      <c r="AN183" s="237"/>
      <c r="AO183" s="237"/>
      <c r="AP183" s="237"/>
      <c r="AQ183" s="237"/>
      <c r="AR183" s="237"/>
      <c r="AS183" s="237"/>
      <c r="AT183" s="237"/>
      <c r="AU183" s="237"/>
      <c r="AV183" s="237"/>
      <c r="AW183" s="237"/>
      <c r="AX183" s="237"/>
      <c r="AY183" s="237"/>
      <c r="AZ183"/>
      <c r="BA183" s="244" t="s">
        <v>159</v>
      </c>
      <c r="BB183"/>
      <c r="BC183"/>
      <c r="BD183"/>
      <c r="BE183"/>
      <c r="BF183"/>
      <c r="BG183"/>
      <c r="BH183"/>
      <c r="BI183"/>
      <c r="BJ183"/>
      <c r="BK183"/>
      <c r="BL183"/>
      <c r="BM183"/>
      <c r="BN183"/>
      <c r="BO183"/>
      <c r="BP183"/>
      <c r="BQ183"/>
      <c r="BR183"/>
      <c r="BS183"/>
      <c r="BT183"/>
      <c r="BU183"/>
      <c r="BV183"/>
      <c r="BW183"/>
      <c r="BX183"/>
      <c r="BY183"/>
      <c r="BZ183"/>
      <c r="CA183"/>
      <c r="CB183"/>
    </row>
    <row r="184" spans="1:80" x14ac:dyDescent="0.25">
      <c r="A184" s="298" t="s">
        <v>160</v>
      </c>
      <c r="B184" s="298"/>
      <c r="C184" s="143" t="s">
        <v>28</v>
      </c>
      <c r="D184" s="144">
        <v>185</v>
      </c>
      <c r="E184"/>
      <c r="F184"/>
      <c r="G184" s="237"/>
      <c r="H184" s="237"/>
      <c r="I184" s="237"/>
      <c r="J184" s="237"/>
      <c r="K184" s="237"/>
      <c r="L184" s="237"/>
      <c r="M184" s="237"/>
      <c r="N184" s="237"/>
      <c r="O184" s="237"/>
      <c r="P184" s="237"/>
      <c r="Q184" s="237"/>
      <c r="R184" s="237"/>
      <c r="S184" s="237"/>
      <c r="T184" s="237"/>
      <c r="U184" s="237"/>
      <c r="V184" s="237"/>
      <c r="W184" s="237"/>
      <c r="X184" s="237"/>
      <c r="Y184" s="238" t="s">
        <v>160</v>
      </c>
      <c r="Z184" s="237"/>
      <c r="AA184" s="237"/>
      <c r="AB184" s="237"/>
      <c r="AC184" s="237"/>
      <c r="AD184" s="237"/>
      <c r="AE184" s="237"/>
      <c r="AF184" s="237"/>
      <c r="AG184" s="237"/>
      <c r="AH184" s="237"/>
      <c r="AI184" s="237"/>
      <c r="AJ184" s="237"/>
      <c r="AK184" s="237"/>
      <c r="AL184" s="237"/>
      <c r="AM184" s="237"/>
      <c r="AN184" s="237"/>
      <c r="AO184" s="237"/>
      <c r="AP184" s="237"/>
      <c r="AQ184" s="237"/>
      <c r="AR184" s="237"/>
      <c r="AS184" s="237"/>
      <c r="AT184" s="237"/>
      <c r="AU184" s="237"/>
      <c r="AV184" s="237"/>
      <c r="AW184" s="237"/>
      <c r="AX184" s="237"/>
      <c r="AY184" s="237"/>
      <c r="AZ184"/>
      <c r="BA184" s="244" t="s">
        <v>160</v>
      </c>
      <c r="BB184"/>
      <c r="BC184"/>
      <c r="BD184"/>
      <c r="BE184"/>
      <c r="BF184"/>
      <c r="BG184"/>
      <c r="BH184"/>
      <c r="BI184"/>
      <c r="BJ184"/>
      <c r="BK184"/>
      <c r="BL184"/>
      <c r="BM184"/>
      <c r="BN184"/>
      <c r="BO184"/>
      <c r="BP184"/>
      <c r="BQ184"/>
      <c r="BR184"/>
      <c r="BS184"/>
      <c r="BT184"/>
      <c r="BU184"/>
      <c r="BV184"/>
      <c r="BW184"/>
      <c r="BX184"/>
      <c r="BY184"/>
      <c r="BZ184"/>
      <c r="CA184"/>
      <c r="CB184"/>
    </row>
    <row r="185" spans="1:80" x14ac:dyDescent="0.25">
      <c r="A185" s="298" t="s">
        <v>161</v>
      </c>
      <c r="B185" s="298"/>
      <c r="C185" s="143" t="s">
        <v>28</v>
      </c>
      <c r="D185" s="144">
        <v>415</v>
      </c>
      <c r="E185"/>
      <c r="F185"/>
      <c r="G185" s="237"/>
      <c r="H185" s="237"/>
      <c r="I185" s="237"/>
      <c r="J185" s="237"/>
      <c r="K185" s="237"/>
      <c r="L185" s="237"/>
      <c r="M185" s="237"/>
      <c r="N185" s="237"/>
      <c r="O185" s="237"/>
      <c r="P185" s="237"/>
      <c r="Q185" s="237"/>
      <c r="R185" s="237"/>
      <c r="S185" s="237"/>
      <c r="T185" s="237"/>
      <c r="U185" s="237"/>
      <c r="V185" s="237"/>
      <c r="W185" s="237"/>
      <c r="X185" s="237"/>
      <c r="Y185" s="238" t="s">
        <v>161</v>
      </c>
      <c r="Z185" s="237"/>
      <c r="AA185" s="237"/>
      <c r="AB185" s="237"/>
      <c r="AC185" s="237"/>
      <c r="AD185" s="237"/>
      <c r="AE185" s="237"/>
      <c r="AF185" s="237"/>
      <c r="AG185" s="237"/>
      <c r="AH185" s="237"/>
      <c r="AI185" s="237"/>
      <c r="AJ185" s="237"/>
      <c r="AK185" s="237"/>
      <c r="AL185" s="237"/>
      <c r="AM185" s="237"/>
      <c r="AN185" s="237"/>
      <c r="AO185" s="237"/>
      <c r="AP185" s="237"/>
      <c r="AQ185" s="237"/>
      <c r="AR185" s="237"/>
      <c r="AS185" s="237"/>
      <c r="AT185" s="237"/>
      <c r="AU185" s="237"/>
      <c r="AV185" s="237"/>
      <c r="AW185" s="237"/>
      <c r="AX185" s="237"/>
      <c r="AY185" s="237"/>
      <c r="AZ185"/>
      <c r="BA185" s="244" t="s">
        <v>161</v>
      </c>
      <c r="BB185"/>
      <c r="BC185"/>
      <c r="BD185"/>
      <c r="BE185"/>
      <c r="BF185"/>
      <c r="BG185"/>
      <c r="BH185"/>
      <c r="BI185"/>
      <c r="BJ185"/>
      <c r="BK185"/>
      <c r="BL185"/>
      <c r="BM185"/>
      <c r="BN185"/>
      <c r="BO185"/>
      <c r="BP185"/>
      <c r="BQ185"/>
      <c r="BR185"/>
      <c r="BS185"/>
      <c r="BT185"/>
      <c r="BU185"/>
      <c r="BV185"/>
      <c r="BW185"/>
      <c r="BX185"/>
      <c r="BY185"/>
      <c r="BZ185"/>
      <c r="CA185"/>
      <c r="CB185"/>
    </row>
    <row r="186" spans="1:80" x14ac:dyDescent="0.25">
      <c r="A186" s="251"/>
      <c r="B186" s="164"/>
      <c r="C186" s="143"/>
      <c r="D186" s="144"/>
      <c r="E186"/>
      <c r="F186"/>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c r="AP186" s="237"/>
      <c r="AQ186" s="237"/>
      <c r="AR186" s="237"/>
      <c r="AS186" s="237"/>
      <c r="AT186" s="237"/>
      <c r="AU186" s="237"/>
      <c r="AV186" s="237"/>
      <c r="AW186" s="237"/>
      <c r="AX186" s="237"/>
      <c r="AY186" s="237"/>
      <c r="AZ186"/>
      <c r="BA186"/>
      <c r="BB186"/>
      <c r="BC186"/>
      <c r="BD186"/>
      <c r="BE186"/>
      <c r="BF186"/>
      <c r="BG186"/>
      <c r="BH186"/>
      <c r="BI186"/>
      <c r="BJ186"/>
      <c r="BK186"/>
      <c r="BL186"/>
      <c r="BM186"/>
      <c r="BN186"/>
      <c r="BO186"/>
      <c r="BP186"/>
      <c r="BQ186"/>
      <c r="BR186"/>
      <c r="BS186"/>
      <c r="BT186"/>
      <c r="BU186"/>
      <c r="BV186"/>
      <c r="BW186"/>
      <c r="BX186"/>
      <c r="BY186"/>
      <c r="BZ186"/>
      <c r="CA186"/>
      <c r="CB186"/>
    </row>
    <row r="187" spans="1:80" x14ac:dyDescent="0.25">
      <c r="A187" s="250" t="s">
        <v>162</v>
      </c>
      <c r="B187" s="167"/>
      <c r="C187" s="168"/>
      <c r="D187" s="168"/>
      <c r="E187"/>
      <c r="F18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c r="AP187" s="237"/>
      <c r="AQ187" s="237"/>
      <c r="AR187" s="237"/>
      <c r="AS187" s="237"/>
      <c r="AT187" s="237"/>
      <c r="AU187" s="237"/>
      <c r="AV187" s="237"/>
      <c r="AW187" s="237"/>
      <c r="AX187" s="237"/>
      <c r="AY187" s="237"/>
      <c r="AZ187"/>
      <c r="BA187"/>
      <c r="BB187"/>
      <c r="BC187"/>
      <c r="BD187"/>
      <c r="BE187"/>
      <c r="BF187"/>
      <c r="BG187"/>
      <c r="BH187"/>
      <c r="BI187"/>
      <c r="BJ187"/>
      <c r="BK187"/>
      <c r="BL187"/>
      <c r="BM187"/>
      <c r="BN187"/>
      <c r="BO187"/>
      <c r="BP187"/>
      <c r="BQ187"/>
      <c r="BR187"/>
      <c r="BS187"/>
      <c r="BT187"/>
      <c r="BU187"/>
      <c r="BV187"/>
      <c r="BW187"/>
      <c r="BX187"/>
      <c r="BY187"/>
      <c r="BZ187"/>
      <c r="CA187"/>
      <c r="CB187"/>
    </row>
    <row r="188" spans="1:80" x14ac:dyDescent="0.25">
      <c r="A188" s="298" t="s">
        <v>163</v>
      </c>
      <c r="B188" s="298"/>
      <c r="C188" s="143"/>
      <c r="D188" s="169">
        <v>37.78</v>
      </c>
      <c r="E188"/>
      <c r="F188"/>
      <c r="G188" s="237"/>
      <c r="H188" s="237"/>
      <c r="I188" s="237"/>
      <c r="J188" s="237"/>
      <c r="K188" s="237"/>
      <c r="L188" s="237"/>
      <c r="M188" s="237"/>
      <c r="N188" s="237"/>
      <c r="O188" s="237"/>
      <c r="P188" s="237"/>
      <c r="Q188" s="237"/>
      <c r="R188" s="237"/>
      <c r="S188" s="237"/>
      <c r="T188" s="237"/>
      <c r="U188" s="237"/>
      <c r="V188" s="237"/>
      <c r="W188" s="237"/>
      <c r="X188" s="237"/>
      <c r="Y188" s="238" t="s">
        <v>163</v>
      </c>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c r="AV188" s="237"/>
      <c r="AW188" s="237"/>
      <c r="AX188" s="237"/>
      <c r="AY188" s="237"/>
      <c r="AZ188"/>
      <c r="BA188" s="244" t="s">
        <v>163</v>
      </c>
      <c r="BB188"/>
      <c r="BC188"/>
      <c r="BD188"/>
      <c r="BE188"/>
      <c r="BF188"/>
      <c r="BG188"/>
      <c r="BH188"/>
      <c r="BI188"/>
      <c r="BJ188"/>
      <c r="BK188"/>
      <c r="BL188"/>
      <c r="BM188"/>
      <c r="BN188"/>
      <c r="BO188"/>
      <c r="BP188"/>
      <c r="BQ188"/>
      <c r="BR188"/>
      <c r="BS188"/>
      <c r="BT188"/>
      <c r="BU188"/>
      <c r="BV188"/>
      <c r="BW188"/>
      <c r="BX188"/>
      <c r="BY188"/>
      <c r="BZ188"/>
      <c r="CA188"/>
      <c r="CB188"/>
    </row>
    <row r="189" spans="1:80" x14ac:dyDescent="0.25">
      <c r="A189" s="298" t="s">
        <v>164</v>
      </c>
      <c r="B189" s="299"/>
      <c r="C189" s="143" t="s">
        <v>28</v>
      </c>
      <c r="D189" s="144">
        <v>37.78</v>
      </c>
      <c r="E189"/>
      <c r="F189"/>
      <c r="G189" s="237"/>
      <c r="H189" s="237"/>
      <c r="I189" s="237"/>
      <c r="J189" s="237"/>
      <c r="K189" s="237"/>
      <c r="L189" s="237"/>
      <c r="M189" s="237"/>
      <c r="N189" s="237"/>
      <c r="O189" s="237"/>
      <c r="P189" s="237"/>
      <c r="Q189" s="237"/>
      <c r="R189" s="237"/>
      <c r="S189" s="237"/>
      <c r="T189" s="237"/>
      <c r="U189" s="237"/>
      <c r="V189" s="237"/>
      <c r="W189" s="237"/>
      <c r="X189" s="237"/>
      <c r="Y189" s="238" t="s">
        <v>164</v>
      </c>
      <c r="Z189" s="237"/>
      <c r="AA189" s="237"/>
      <c r="AB189" s="237"/>
      <c r="AC189" s="237"/>
      <c r="AD189" s="237"/>
      <c r="AE189" s="237"/>
      <c r="AF189" s="237"/>
      <c r="AG189" s="237"/>
      <c r="AH189" s="237"/>
      <c r="AI189" s="237"/>
      <c r="AJ189" s="237"/>
      <c r="AK189" s="237"/>
      <c r="AL189" s="237"/>
      <c r="AM189" s="237"/>
      <c r="AN189" s="237"/>
      <c r="AO189" s="237"/>
      <c r="AP189" s="237"/>
      <c r="AQ189" s="237"/>
      <c r="AR189" s="237"/>
      <c r="AS189" s="237"/>
      <c r="AT189" s="237"/>
      <c r="AU189" s="237"/>
      <c r="AV189" s="237"/>
      <c r="AW189" s="237"/>
      <c r="AX189" s="237"/>
      <c r="AY189" s="237"/>
      <c r="AZ189"/>
      <c r="BA189" s="244" t="s">
        <v>164</v>
      </c>
      <c r="BB189"/>
      <c r="BC189"/>
      <c r="BD189"/>
      <c r="BE189"/>
      <c r="BF189"/>
      <c r="BG189"/>
      <c r="BH189"/>
      <c r="BI189"/>
      <c r="BJ189"/>
      <c r="BK189"/>
      <c r="BL189"/>
      <c r="BM189"/>
      <c r="BN189"/>
      <c r="BO189"/>
      <c r="BP189"/>
      <c r="BQ189"/>
      <c r="BR189"/>
      <c r="BS189"/>
      <c r="BT189"/>
      <c r="BU189"/>
      <c r="BV189"/>
      <c r="BW189"/>
      <c r="BX189"/>
      <c r="BY189"/>
      <c r="BZ189"/>
      <c r="CA189"/>
      <c r="CB189"/>
    </row>
    <row r="190" spans="1:80" x14ac:dyDescent="0.25">
      <c r="A190" s="298" t="s">
        <v>165</v>
      </c>
      <c r="B190" s="298"/>
      <c r="C190" s="143" t="s">
        <v>28</v>
      </c>
      <c r="D190" s="144">
        <v>30</v>
      </c>
      <c r="E190"/>
      <c r="F190"/>
      <c r="G190" s="237"/>
      <c r="H190" s="237"/>
      <c r="I190" s="237"/>
      <c r="J190" s="237"/>
      <c r="K190" s="237"/>
      <c r="L190" s="237"/>
      <c r="M190" s="237"/>
      <c r="N190" s="237"/>
      <c r="O190" s="237"/>
      <c r="P190" s="237"/>
      <c r="Q190" s="237"/>
      <c r="R190" s="237"/>
      <c r="S190" s="237"/>
      <c r="T190" s="237"/>
      <c r="U190" s="237"/>
      <c r="V190" s="237"/>
      <c r="W190" s="237"/>
      <c r="X190" s="237"/>
      <c r="Y190" s="238" t="s">
        <v>165</v>
      </c>
      <c r="Z190" s="237"/>
      <c r="AA190" s="237"/>
      <c r="AB190" s="237"/>
      <c r="AC190" s="237"/>
      <c r="AD190" s="237"/>
      <c r="AE190" s="237"/>
      <c r="AF190" s="237"/>
      <c r="AG190" s="237"/>
      <c r="AH190" s="237"/>
      <c r="AI190" s="237"/>
      <c r="AJ190" s="237"/>
      <c r="AK190" s="237"/>
      <c r="AL190" s="237"/>
      <c r="AM190" s="237"/>
      <c r="AN190" s="237"/>
      <c r="AO190" s="237"/>
      <c r="AP190" s="237"/>
      <c r="AQ190" s="237"/>
      <c r="AR190" s="237"/>
      <c r="AS190" s="237"/>
      <c r="AT190" s="237"/>
      <c r="AU190" s="237"/>
      <c r="AV190" s="237"/>
      <c r="AW190" s="237"/>
      <c r="AX190" s="237"/>
      <c r="AY190" s="237"/>
      <c r="AZ190"/>
      <c r="BA190" s="244" t="s">
        <v>165</v>
      </c>
      <c r="BB190"/>
      <c r="BC190"/>
      <c r="BD190"/>
      <c r="BE190"/>
      <c r="BF190"/>
      <c r="BG190"/>
      <c r="BH190"/>
      <c r="BI190"/>
      <c r="BJ190"/>
      <c r="BK190"/>
      <c r="BL190"/>
      <c r="BM190"/>
      <c r="BN190"/>
      <c r="BO190"/>
      <c r="BP190"/>
      <c r="BQ190"/>
      <c r="BR190"/>
      <c r="BS190"/>
      <c r="BT190"/>
      <c r="BU190"/>
      <c r="BV190"/>
      <c r="BW190"/>
      <c r="BX190"/>
      <c r="BY190"/>
      <c r="BZ190"/>
      <c r="CA190"/>
      <c r="CB190"/>
    </row>
    <row r="191" spans="1:80" x14ac:dyDescent="0.25">
      <c r="A191" s="298" t="s">
        <v>166</v>
      </c>
      <c r="B191" s="298"/>
      <c r="C191" s="143" t="s">
        <v>28</v>
      </c>
      <c r="D191" s="144">
        <v>165</v>
      </c>
      <c r="E191"/>
      <c r="F191"/>
      <c r="G191" s="237"/>
      <c r="H191" s="237"/>
      <c r="I191" s="237"/>
      <c r="J191" s="237"/>
      <c r="K191" s="237"/>
      <c r="L191" s="237"/>
      <c r="M191" s="237"/>
      <c r="N191" s="237"/>
      <c r="O191" s="237"/>
      <c r="P191" s="237"/>
      <c r="Q191" s="237"/>
      <c r="R191" s="237"/>
      <c r="S191" s="237"/>
      <c r="T191" s="237"/>
      <c r="U191" s="237"/>
      <c r="V191" s="237"/>
      <c r="W191" s="237"/>
      <c r="X191" s="237"/>
      <c r="Y191" s="238" t="s">
        <v>166</v>
      </c>
      <c r="Z191" s="237"/>
      <c r="AA191" s="237"/>
      <c r="AB191" s="237"/>
      <c r="AC191" s="237"/>
      <c r="AD191" s="237"/>
      <c r="AE191" s="237"/>
      <c r="AF191" s="237"/>
      <c r="AG191" s="237"/>
      <c r="AH191" s="237"/>
      <c r="AI191" s="237"/>
      <c r="AJ191" s="237"/>
      <c r="AK191" s="237"/>
      <c r="AL191" s="237"/>
      <c r="AM191" s="237"/>
      <c r="AN191" s="237"/>
      <c r="AO191" s="237"/>
      <c r="AP191" s="237"/>
      <c r="AQ191" s="237"/>
      <c r="AR191" s="237"/>
      <c r="AS191" s="237"/>
      <c r="AT191" s="237"/>
      <c r="AU191" s="237"/>
      <c r="AV191" s="237"/>
      <c r="AW191" s="237"/>
      <c r="AX191" s="237"/>
      <c r="AY191" s="237"/>
      <c r="AZ191"/>
      <c r="BA191" s="244" t="s">
        <v>166</v>
      </c>
      <c r="BB191"/>
      <c r="BC191"/>
      <c r="BD191"/>
      <c r="BE191"/>
      <c r="BF191"/>
      <c r="BG191"/>
      <c r="BH191"/>
      <c r="BI191"/>
      <c r="BJ191"/>
      <c r="BK191"/>
      <c r="BL191"/>
      <c r="BM191"/>
      <c r="BN191"/>
      <c r="BO191"/>
      <c r="BP191"/>
      <c r="BQ191"/>
      <c r="BR191"/>
      <c r="BS191"/>
      <c r="BT191"/>
      <c r="BU191"/>
      <c r="BV191"/>
      <c r="BW191"/>
      <c r="BX191"/>
      <c r="BY191"/>
      <c r="BZ191"/>
      <c r="CA191"/>
      <c r="CB191"/>
    </row>
    <row r="192" spans="1:80" x14ac:dyDescent="0.25">
      <c r="A192" s="298" t="s">
        <v>167</v>
      </c>
      <c r="B192" s="298"/>
      <c r="C192" s="143" t="s">
        <v>28</v>
      </c>
      <c r="D192" s="144">
        <v>500</v>
      </c>
      <c r="E192"/>
      <c r="F192"/>
      <c r="G192" s="237"/>
      <c r="H192" s="237"/>
      <c r="I192" s="237"/>
      <c r="J192" s="237"/>
      <c r="K192" s="237"/>
      <c r="L192" s="237"/>
      <c r="M192" s="237"/>
      <c r="N192" s="237"/>
      <c r="O192" s="237"/>
      <c r="P192" s="237"/>
      <c r="Q192" s="237"/>
      <c r="R192" s="237"/>
      <c r="S192" s="237"/>
      <c r="T192" s="237"/>
      <c r="U192" s="237"/>
      <c r="V192" s="237"/>
      <c r="W192" s="237"/>
      <c r="X192" s="237"/>
      <c r="Y192" s="238" t="s">
        <v>167</v>
      </c>
      <c r="Z192" s="237"/>
      <c r="AA192" s="237"/>
      <c r="AB192" s="237"/>
      <c r="AC192" s="237"/>
      <c r="AD192" s="237"/>
      <c r="AE192" s="237"/>
      <c r="AF192" s="237"/>
      <c r="AG192" s="237"/>
      <c r="AH192" s="237"/>
      <c r="AI192" s="237"/>
      <c r="AJ192" s="237"/>
      <c r="AK192" s="237"/>
      <c r="AL192" s="237"/>
      <c r="AM192" s="237"/>
      <c r="AN192" s="237"/>
      <c r="AO192" s="237"/>
      <c r="AP192" s="237"/>
      <c r="AQ192" s="237"/>
      <c r="AR192" s="237"/>
      <c r="AS192" s="237"/>
      <c r="AT192" s="237"/>
      <c r="AU192" s="237"/>
      <c r="AV192" s="237"/>
      <c r="AW192" s="237"/>
      <c r="AX192" s="237"/>
      <c r="AY192" s="237"/>
      <c r="AZ192"/>
      <c r="BA192" s="244" t="s">
        <v>167</v>
      </c>
      <c r="BB192"/>
      <c r="BC192"/>
      <c r="BD192"/>
      <c r="BE192"/>
      <c r="BF192"/>
      <c r="BG192"/>
      <c r="BH192"/>
      <c r="BI192"/>
      <c r="BJ192"/>
      <c r="BK192"/>
      <c r="BL192"/>
      <c r="BM192"/>
      <c r="BN192"/>
      <c r="BO192"/>
      <c r="BP192"/>
      <c r="BQ192"/>
      <c r="BR192"/>
      <c r="BS192"/>
      <c r="BT192"/>
      <c r="BU192"/>
      <c r="BV192"/>
      <c r="BW192"/>
      <c r="BX192"/>
      <c r="BY192"/>
      <c r="BZ192"/>
      <c r="CA192"/>
      <c r="CB192"/>
    </row>
    <row r="193" spans="1:80" x14ac:dyDescent="0.25">
      <c r="A193" s="298" t="s">
        <v>168</v>
      </c>
      <c r="B193" s="298"/>
      <c r="C193" s="143" t="s">
        <v>28</v>
      </c>
      <c r="D193" s="144">
        <v>300</v>
      </c>
      <c r="E193"/>
      <c r="F193"/>
      <c r="G193" s="237"/>
      <c r="H193" s="237"/>
      <c r="I193" s="237"/>
      <c r="J193" s="237"/>
      <c r="K193" s="237"/>
      <c r="L193" s="237"/>
      <c r="M193" s="237"/>
      <c r="N193" s="237"/>
      <c r="O193" s="237"/>
      <c r="P193" s="237"/>
      <c r="Q193" s="237"/>
      <c r="R193" s="237"/>
      <c r="S193" s="237"/>
      <c r="T193" s="237"/>
      <c r="U193" s="237"/>
      <c r="V193" s="237"/>
      <c r="W193" s="237"/>
      <c r="X193" s="237"/>
      <c r="Y193" s="238" t="s">
        <v>168</v>
      </c>
      <c r="Z193" s="237"/>
      <c r="AA193" s="237"/>
      <c r="AB193" s="237"/>
      <c r="AC193" s="237"/>
      <c r="AD193" s="237"/>
      <c r="AE193" s="237"/>
      <c r="AF193" s="237"/>
      <c r="AG193" s="237"/>
      <c r="AH193" s="237"/>
      <c r="AI193" s="237"/>
      <c r="AJ193" s="237"/>
      <c r="AK193" s="237"/>
      <c r="AL193" s="237"/>
      <c r="AM193" s="237"/>
      <c r="AN193" s="237"/>
      <c r="AO193" s="237"/>
      <c r="AP193" s="237"/>
      <c r="AQ193" s="237"/>
      <c r="AR193" s="237"/>
      <c r="AS193" s="237"/>
      <c r="AT193" s="237"/>
      <c r="AU193" s="237"/>
      <c r="AV193" s="237"/>
      <c r="AW193" s="237"/>
      <c r="AX193" s="237"/>
      <c r="AY193" s="237"/>
      <c r="AZ193"/>
      <c r="BA193" s="244" t="s">
        <v>168</v>
      </c>
      <c r="BB193"/>
      <c r="BC193"/>
      <c r="BD193"/>
      <c r="BE193"/>
      <c r="BF193"/>
      <c r="BG193"/>
      <c r="BH193"/>
      <c r="BI193"/>
      <c r="BJ193"/>
      <c r="BK193"/>
      <c r="BL193"/>
      <c r="BM193"/>
      <c r="BN193"/>
      <c r="BO193"/>
      <c r="BP193"/>
      <c r="BQ193"/>
      <c r="BR193"/>
      <c r="BS193"/>
      <c r="BT193"/>
      <c r="BU193"/>
      <c r="BV193"/>
      <c r="BW193"/>
      <c r="BX193"/>
      <c r="BY193"/>
      <c r="BZ193"/>
      <c r="CA193"/>
      <c r="CB193"/>
    </row>
    <row r="194" spans="1:80" x14ac:dyDescent="0.25">
      <c r="A194" s="298" t="s">
        <v>169</v>
      </c>
      <c r="B194" s="298"/>
      <c r="C194" s="143" t="s">
        <v>28</v>
      </c>
      <c r="D194" s="144">
        <v>1000</v>
      </c>
      <c r="E194"/>
      <c r="F194"/>
      <c r="G194" s="237"/>
      <c r="H194" s="237"/>
      <c r="I194" s="237"/>
      <c r="J194" s="237"/>
      <c r="K194" s="237"/>
      <c r="L194" s="237"/>
      <c r="M194" s="237"/>
      <c r="N194" s="237"/>
      <c r="O194" s="237"/>
      <c r="P194" s="237"/>
      <c r="Q194" s="237"/>
      <c r="R194" s="237"/>
      <c r="S194" s="237"/>
      <c r="T194" s="237"/>
      <c r="U194" s="237"/>
      <c r="V194" s="237"/>
      <c r="W194" s="237"/>
      <c r="X194" s="237"/>
      <c r="Y194" s="238" t="s">
        <v>169</v>
      </c>
      <c r="Z194" s="237"/>
      <c r="AA194" s="237"/>
      <c r="AB194" s="237"/>
      <c r="AC194" s="237"/>
      <c r="AD194" s="237"/>
      <c r="AE194" s="237"/>
      <c r="AF194" s="237"/>
      <c r="AG194" s="237"/>
      <c r="AH194" s="237"/>
      <c r="AI194" s="237"/>
      <c r="AJ194" s="237"/>
      <c r="AK194" s="237"/>
      <c r="AL194" s="237"/>
      <c r="AM194" s="237"/>
      <c r="AN194" s="237"/>
      <c r="AO194" s="237"/>
      <c r="AP194" s="237"/>
      <c r="AQ194" s="237"/>
      <c r="AR194" s="237"/>
      <c r="AS194" s="237"/>
      <c r="AT194" s="237"/>
      <c r="AU194" s="237"/>
      <c r="AV194" s="237"/>
      <c r="AW194" s="237"/>
      <c r="AX194" s="237"/>
      <c r="AY194" s="237"/>
      <c r="AZ194"/>
      <c r="BA194" s="244" t="s">
        <v>169</v>
      </c>
      <c r="BB194"/>
      <c r="BC194"/>
      <c r="BD194"/>
      <c r="BE194"/>
      <c r="BF194"/>
      <c r="BG194"/>
      <c r="BH194"/>
      <c r="BI194"/>
      <c r="BJ194"/>
      <c r="BK194"/>
      <c r="BL194"/>
      <c r="BM194"/>
      <c r="BN194"/>
      <c r="BO194"/>
      <c r="BP194"/>
      <c r="BQ194"/>
      <c r="BR194"/>
      <c r="BS194"/>
      <c r="BT194"/>
      <c r="BU194"/>
      <c r="BV194"/>
      <c r="BW194"/>
      <c r="BX194"/>
      <c r="BY194"/>
      <c r="BZ194"/>
      <c r="CA194"/>
      <c r="CB194"/>
    </row>
    <row r="195" spans="1:80" ht="18" x14ac:dyDescent="0.25">
      <c r="A195" s="252" t="s">
        <v>170</v>
      </c>
      <c r="B195" s="171"/>
      <c r="C195" s="171"/>
      <c r="D195" s="172"/>
      <c r="E195"/>
      <c r="F195"/>
      <c r="G195" s="237" t="s">
        <v>291</v>
      </c>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c r="AP195" s="237"/>
      <c r="AQ195" s="237"/>
      <c r="AR195" s="237"/>
      <c r="AS195" s="237"/>
      <c r="AT195" s="237"/>
      <c r="AU195" s="237"/>
      <c r="AV195" s="237"/>
      <c r="AW195" s="237"/>
      <c r="AX195" s="237"/>
      <c r="AY195" s="237"/>
      <c r="AZ195"/>
      <c r="BA195"/>
      <c r="BB195"/>
      <c r="BC195"/>
      <c r="BD195"/>
      <c r="BE195"/>
      <c r="BF195"/>
      <c r="BG195"/>
      <c r="BH195"/>
      <c r="BI195"/>
      <c r="BJ195"/>
      <c r="BK195"/>
      <c r="BL195"/>
      <c r="BM195"/>
      <c r="BN195"/>
      <c r="BO195"/>
      <c r="BP195"/>
      <c r="BQ195"/>
      <c r="BR195"/>
      <c r="BS195"/>
      <c r="BT195"/>
      <c r="BU195"/>
      <c r="BV195"/>
      <c r="BW195"/>
      <c r="BX195"/>
      <c r="BY195"/>
      <c r="BZ195"/>
      <c r="CA195"/>
      <c r="CB195"/>
    </row>
    <row r="196" spans="1:80" ht="18" x14ac:dyDescent="0.25">
      <c r="A196" s="252"/>
      <c r="B196" s="171"/>
      <c r="C196" s="171"/>
      <c r="D196" s="172"/>
      <c r="E196"/>
      <c r="F196"/>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c r="AP196" s="237"/>
      <c r="AQ196" s="237"/>
      <c r="AR196" s="237"/>
      <c r="AS196" s="237"/>
      <c r="AT196" s="237"/>
      <c r="AU196" s="237"/>
      <c r="AV196" s="237"/>
      <c r="AW196" s="237"/>
      <c r="AX196" s="237"/>
      <c r="AY196" s="237"/>
      <c r="AZ196"/>
      <c r="BA196"/>
      <c r="BB196"/>
      <c r="BC196"/>
      <c r="BD196"/>
      <c r="BE196"/>
      <c r="BF196"/>
      <c r="BG196"/>
      <c r="BH196"/>
      <c r="BI196"/>
      <c r="BJ196"/>
      <c r="BK196"/>
      <c r="BL196"/>
      <c r="BM196"/>
      <c r="BN196"/>
      <c r="BO196"/>
      <c r="BP196"/>
      <c r="BQ196"/>
      <c r="BR196"/>
      <c r="BS196"/>
      <c r="BT196"/>
      <c r="BU196"/>
      <c r="BV196"/>
      <c r="BW196"/>
      <c r="BX196"/>
      <c r="BY196"/>
      <c r="BZ196"/>
      <c r="CA196"/>
      <c r="CB196"/>
    </row>
    <row r="197" spans="1:80" ht="36" x14ac:dyDescent="0.25">
      <c r="A197" s="296" t="s">
        <v>92</v>
      </c>
      <c r="B197" s="296"/>
      <c r="C197" s="296"/>
      <c r="D197" s="297"/>
      <c r="E197"/>
      <c r="F197"/>
      <c r="G197" s="237"/>
      <c r="H197" s="237"/>
      <c r="I197" s="237"/>
      <c r="J197" s="237"/>
      <c r="K197" s="237"/>
      <c r="L197" s="237"/>
      <c r="M197" s="237"/>
      <c r="N197" s="237"/>
      <c r="O197" s="237"/>
      <c r="P197" s="237"/>
      <c r="Q197" s="237"/>
      <c r="R197" s="237"/>
      <c r="S197" s="237"/>
      <c r="T197" s="237"/>
      <c r="U197" s="237"/>
      <c r="V197" s="237"/>
      <c r="W197" s="237"/>
      <c r="X197" s="237"/>
      <c r="Y197" s="237"/>
      <c r="Z197" s="238" t="s">
        <v>92</v>
      </c>
      <c r="AA197" s="237"/>
      <c r="AB197" s="237"/>
      <c r="AC197" s="237"/>
      <c r="AD197" s="237"/>
      <c r="AE197" s="237"/>
      <c r="AF197" s="237"/>
      <c r="AG197" s="237"/>
      <c r="AH197" s="237"/>
      <c r="AI197" s="237"/>
      <c r="AJ197" s="237"/>
      <c r="AK197" s="237"/>
      <c r="AL197" s="237"/>
      <c r="AM197" s="237"/>
      <c r="AN197" s="237"/>
      <c r="AO197" s="237"/>
      <c r="AP197" s="237"/>
      <c r="AQ197" s="237"/>
      <c r="AR197" s="237"/>
      <c r="AS197" s="237"/>
      <c r="AT197" s="237"/>
      <c r="AU197" s="237"/>
      <c r="AV197" s="237"/>
      <c r="AW197" s="237"/>
      <c r="AX197" s="237"/>
      <c r="AY197" s="237"/>
      <c r="AZ197"/>
      <c r="BA197"/>
      <c r="BB197" s="240" t="s">
        <v>92</v>
      </c>
      <c r="BC197"/>
      <c r="BD197"/>
      <c r="BE197"/>
      <c r="BF197"/>
      <c r="BG197"/>
      <c r="BH197"/>
      <c r="BI197"/>
      <c r="BJ197"/>
      <c r="BK197"/>
      <c r="BL197"/>
      <c r="BM197"/>
      <c r="BN197"/>
      <c r="BO197"/>
      <c r="BP197"/>
      <c r="BQ197"/>
      <c r="BR197"/>
      <c r="BS197"/>
      <c r="BT197"/>
      <c r="BU197"/>
      <c r="BV197"/>
      <c r="BW197"/>
      <c r="BX197"/>
      <c r="BY197"/>
      <c r="BZ197"/>
      <c r="CA197"/>
      <c r="CB197"/>
    </row>
    <row r="198" spans="1:80" x14ac:dyDescent="0.25">
      <c r="A198" s="137"/>
      <c r="B198" s="137"/>
      <c r="C198" s="137"/>
      <c r="D198" s="160"/>
      <c r="E198"/>
      <c r="F198"/>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c r="AP198" s="237"/>
      <c r="AQ198" s="237"/>
      <c r="AR198" s="237"/>
      <c r="AS198" s="237"/>
      <c r="AT198" s="237"/>
      <c r="AU198" s="237"/>
      <c r="AV198" s="237"/>
      <c r="AW198" s="237"/>
      <c r="AX198" s="237"/>
      <c r="AY198" s="237"/>
      <c r="AZ198"/>
      <c r="BA198"/>
      <c r="BB198"/>
      <c r="BC198"/>
      <c r="BD198"/>
      <c r="BE198"/>
      <c r="BF198"/>
      <c r="BG198"/>
      <c r="BH198"/>
      <c r="BI198"/>
      <c r="BJ198"/>
      <c r="BK198"/>
      <c r="BL198"/>
      <c r="BM198"/>
      <c r="BN198"/>
      <c r="BO198"/>
      <c r="BP198"/>
      <c r="BQ198"/>
      <c r="BR198"/>
      <c r="BS198"/>
      <c r="BT198"/>
      <c r="BU198"/>
      <c r="BV198"/>
      <c r="BW198"/>
      <c r="BX198"/>
      <c r="BY198"/>
      <c r="BZ198"/>
      <c r="CA198"/>
      <c r="CB198"/>
    </row>
    <row r="199" spans="1:80" ht="72" x14ac:dyDescent="0.25">
      <c r="A199" s="296" t="s">
        <v>171</v>
      </c>
      <c r="B199" s="296"/>
      <c r="C199" s="296"/>
      <c r="D199" s="297"/>
      <c r="E199"/>
      <c r="F199"/>
      <c r="G199" s="237"/>
      <c r="H199" s="237"/>
      <c r="I199" s="237"/>
      <c r="J199" s="237"/>
      <c r="K199" s="237"/>
      <c r="L199" s="237"/>
      <c r="M199" s="237"/>
      <c r="N199" s="237"/>
      <c r="O199" s="237"/>
      <c r="P199" s="237"/>
      <c r="Q199" s="237"/>
      <c r="R199" s="237"/>
      <c r="S199" s="237"/>
      <c r="T199" s="237"/>
      <c r="U199" s="237"/>
      <c r="V199" s="237"/>
      <c r="W199" s="237"/>
      <c r="X199" s="237"/>
      <c r="Y199" s="237"/>
      <c r="Z199" s="238" t="s">
        <v>171</v>
      </c>
      <c r="AA199" s="237"/>
      <c r="AB199" s="237"/>
      <c r="AC199" s="237"/>
      <c r="AD199" s="237"/>
      <c r="AE199" s="237"/>
      <c r="AF199" s="237"/>
      <c r="AG199" s="237"/>
      <c r="AH199" s="237"/>
      <c r="AI199" s="237"/>
      <c r="AJ199" s="237"/>
      <c r="AK199" s="237"/>
      <c r="AL199" s="237"/>
      <c r="AM199" s="237"/>
      <c r="AN199" s="237"/>
      <c r="AO199" s="237"/>
      <c r="AP199" s="237"/>
      <c r="AQ199" s="237"/>
      <c r="AR199" s="237"/>
      <c r="AS199" s="237"/>
      <c r="AT199" s="237"/>
      <c r="AU199" s="237"/>
      <c r="AV199" s="237"/>
      <c r="AW199" s="237"/>
      <c r="AX199" s="237"/>
      <c r="AY199" s="237"/>
      <c r="AZ199"/>
      <c r="BA199"/>
      <c r="BB199" s="240" t="s">
        <v>171</v>
      </c>
      <c r="BC199"/>
      <c r="BD199"/>
      <c r="BE199"/>
      <c r="BF199"/>
      <c r="BG199"/>
      <c r="BH199"/>
      <c r="BI199"/>
      <c r="BJ199"/>
      <c r="BK199"/>
      <c r="BL199"/>
      <c r="BM199"/>
      <c r="BN199"/>
      <c r="BO199"/>
      <c r="BP199"/>
      <c r="BQ199"/>
      <c r="BR199"/>
      <c r="BS199"/>
      <c r="BT199"/>
      <c r="BU199"/>
      <c r="BV199"/>
      <c r="BW199"/>
      <c r="BX199"/>
      <c r="BY199"/>
      <c r="BZ199"/>
      <c r="CA199"/>
      <c r="CB199"/>
    </row>
    <row r="200" spans="1:80" x14ac:dyDescent="0.25">
      <c r="A200" s="137"/>
      <c r="B200" s="137"/>
      <c r="C200" s="137"/>
      <c r="D200" s="160"/>
      <c r="E200"/>
      <c r="F200"/>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c r="AP200" s="237"/>
      <c r="AQ200" s="237"/>
      <c r="AR200" s="237"/>
      <c r="AS200" s="237"/>
      <c r="AT200" s="237"/>
      <c r="AU200" s="237"/>
      <c r="AV200" s="237"/>
      <c r="AW200" s="237"/>
      <c r="AX200" s="237"/>
      <c r="AY200" s="237"/>
      <c r="AZ200"/>
      <c r="BA200"/>
      <c r="BB200"/>
      <c r="BC200"/>
      <c r="BD200"/>
      <c r="BE200"/>
      <c r="BF200"/>
      <c r="BG200"/>
      <c r="BH200"/>
      <c r="BI200"/>
      <c r="BJ200"/>
      <c r="BK200"/>
      <c r="BL200"/>
      <c r="BM200"/>
      <c r="BN200"/>
      <c r="BO200"/>
      <c r="BP200"/>
      <c r="BQ200"/>
      <c r="BR200"/>
      <c r="BS200"/>
      <c r="BT200"/>
      <c r="BU200"/>
      <c r="BV200"/>
      <c r="BW200"/>
      <c r="BX200"/>
      <c r="BY200"/>
      <c r="BZ200"/>
      <c r="CA200"/>
      <c r="CB200"/>
    </row>
    <row r="201" spans="1:80" ht="24" x14ac:dyDescent="0.25">
      <c r="A201" s="296" t="s">
        <v>132</v>
      </c>
      <c r="B201" s="296"/>
      <c r="C201" s="296"/>
      <c r="D201" s="297"/>
      <c r="E201"/>
      <c r="F201"/>
      <c r="G201" s="237"/>
      <c r="H201" s="237"/>
      <c r="I201" s="237"/>
      <c r="J201" s="237"/>
      <c r="K201" s="237"/>
      <c r="L201" s="237"/>
      <c r="M201" s="237"/>
      <c r="N201" s="237"/>
      <c r="O201" s="237"/>
      <c r="P201" s="237"/>
      <c r="Q201" s="237"/>
      <c r="R201" s="237"/>
      <c r="S201" s="237"/>
      <c r="T201" s="237"/>
      <c r="U201" s="237"/>
      <c r="V201" s="237"/>
      <c r="W201" s="237"/>
      <c r="X201" s="237"/>
      <c r="Y201" s="237"/>
      <c r="Z201" s="238" t="s">
        <v>132</v>
      </c>
      <c r="AA201" s="237"/>
      <c r="AB201" s="237"/>
      <c r="AC201" s="237"/>
      <c r="AD201" s="237"/>
      <c r="AE201" s="237"/>
      <c r="AF201" s="237"/>
      <c r="AG201" s="237"/>
      <c r="AH201" s="237"/>
      <c r="AI201" s="237"/>
      <c r="AJ201" s="237"/>
      <c r="AK201" s="237"/>
      <c r="AL201" s="237"/>
      <c r="AM201" s="237"/>
      <c r="AN201" s="237"/>
      <c r="AO201" s="237"/>
      <c r="AP201" s="237"/>
      <c r="AQ201" s="237"/>
      <c r="AR201" s="237"/>
      <c r="AS201" s="237"/>
      <c r="AT201" s="237"/>
      <c r="AU201" s="237"/>
      <c r="AV201" s="237"/>
      <c r="AW201" s="237"/>
      <c r="AX201" s="237"/>
      <c r="AY201" s="237"/>
      <c r="AZ201"/>
      <c r="BA201"/>
      <c r="BB201" s="240" t="s">
        <v>132</v>
      </c>
      <c r="BC201"/>
      <c r="BD201"/>
      <c r="BE201"/>
      <c r="BF201"/>
      <c r="BG201"/>
      <c r="BH201"/>
      <c r="BI201"/>
      <c r="BJ201"/>
      <c r="BK201"/>
      <c r="BL201"/>
      <c r="BM201"/>
      <c r="BN201"/>
      <c r="BO201"/>
      <c r="BP201"/>
      <c r="BQ201"/>
      <c r="BR201"/>
      <c r="BS201"/>
      <c r="BT201"/>
      <c r="BU201"/>
      <c r="BV201"/>
      <c r="BW201"/>
      <c r="BX201"/>
      <c r="BY201"/>
      <c r="BZ201"/>
      <c r="CA201"/>
      <c r="CB201"/>
    </row>
    <row r="202" spans="1:80" x14ac:dyDescent="0.25">
      <c r="A202" s="137"/>
      <c r="B202" s="137"/>
      <c r="C202" s="137"/>
      <c r="D202" s="160"/>
      <c r="E202"/>
      <c r="F202"/>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c r="AP202" s="237"/>
      <c r="AQ202" s="237"/>
      <c r="AR202" s="237"/>
      <c r="AS202" s="237"/>
      <c r="AT202" s="237"/>
      <c r="AU202" s="237"/>
      <c r="AV202" s="237"/>
      <c r="AW202" s="237"/>
      <c r="AX202" s="237"/>
      <c r="AY202" s="237"/>
      <c r="AZ202"/>
      <c r="BA202"/>
      <c r="BB202"/>
      <c r="BC202"/>
      <c r="BD202"/>
      <c r="BE202"/>
      <c r="BF202"/>
      <c r="BG202"/>
      <c r="BH202"/>
      <c r="BI202"/>
      <c r="BJ202"/>
      <c r="BK202"/>
      <c r="BL202"/>
      <c r="BM202"/>
      <c r="BN202"/>
      <c r="BO202"/>
      <c r="BP202"/>
      <c r="BQ202"/>
      <c r="BR202"/>
      <c r="BS202"/>
      <c r="BT202"/>
      <c r="BU202"/>
      <c r="BV202"/>
      <c r="BW202"/>
      <c r="BX202"/>
      <c r="BY202"/>
      <c r="BZ202"/>
      <c r="CA202"/>
      <c r="CB202"/>
    </row>
    <row r="203" spans="1:80" ht="60" x14ac:dyDescent="0.25">
      <c r="A203" s="296" t="s">
        <v>172</v>
      </c>
      <c r="B203" s="296"/>
      <c r="C203" s="296"/>
      <c r="D203" s="297"/>
      <c r="E203"/>
      <c r="F203"/>
      <c r="G203" s="237"/>
      <c r="H203" s="237"/>
      <c r="I203" s="237"/>
      <c r="J203" s="237"/>
      <c r="K203" s="237"/>
      <c r="L203" s="237"/>
      <c r="M203" s="237"/>
      <c r="N203" s="237"/>
      <c r="O203" s="237"/>
      <c r="P203" s="237"/>
      <c r="Q203" s="237"/>
      <c r="R203" s="237"/>
      <c r="S203" s="237"/>
      <c r="T203" s="237"/>
      <c r="U203" s="237"/>
      <c r="V203" s="237"/>
      <c r="W203" s="237"/>
      <c r="X203" s="237"/>
      <c r="Y203" s="237"/>
      <c r="Z203" s="238" t="s">
        <v>172</v>
      </c>
      <c r="AA203" s="237"/>
      <c r="AB203" s="237"/>
      <c r="AC203" s="237"/>
      <c r="AD203" s="237"/>
      <c r="AE203" s="237"/>
      <c r="AF203" s="237"/>
      <c r="AG203" s="237"/>
      <c r="AH203" s="237"/>
      <c r="AI203" s="237"/>
      <c r="AJ203" s="237"/>
      <c r="AK203" s="237"/>
      <c r="AL203" s="237"/>
      <c r="AM203" s="237"/>
      <c r="AN203" s="237"/>
      <c r="AO203" s="237"/>
      <c r="AP203" s="237"/>
      <c r="AQ203" s="237"/>
      <c r="AR203" s="237"/>
      <c r="AS203" s="237"/>
      <c r="AT203" s="237"/>
      <c r="AU203" s="237"/>
      <c r="AV203" s="237"/>
      <c r="AW203" s="237"/>
      <c r="AX203" s="237"/>
      <c r="AY203" s="237"/>
      <c r="AZ203"/>
      <c r="BA203"/>
      <c r="BB203" s="240" t="s">
        <v>172</v>
      </c>
      <c r="BC203"/>
      <c r="BD203"/>
      <c r="BE203"/>
      <c r="BF203"/>
      <c r="BG203"/>
      <c r="BH203"/>
      <c r="BI203"/>
      <c r="BJ203"/>
      <c r="BK203"/>
      <c r="BL203"/>
      <c r="BM203"/>
      <c r="BN203"/>
      <c r="BO203"/>
      <c r="BP203"/>
      <c r="BQ203"/>
      <c r="BR203"/>
      <c r="BS203"/>
      <c r="BT203"/>
      <c r="BU203"/>
      <c r="BV203"/>
      <c r="BW203"/>
      <c r="BX203"/>
      <c r="BY203"/>
      <c r="BZ203"/>
      <c r="CA203"/>
      <c r="CB203"/>
    </row>
    <row r="204" spans="1:80" x14ac:dyDescent="0.25">
      <c r="A204" s="137"/>
      <c r="B204" s="137"/>
      <c r="C204" s="137"/>
      <c r="D204" s="160"/>
      <c r="E204"/>
      <c r="F204"/>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c r="AP204" s="237"/>
      <c r="AQ204" s="237"/>
      <c r="AR204" s="237"/>
      <c r="AS204" s="237"/>
      <c r="AT204" s="237"/>
      <c r="AU204" s="237"/>
      <c r="AV204" s="237"/>
      <c r="AW204" s="237"/>
      <c r="AX204" s="237"/>
      <c r="AY204" s="237"/>
      <c r="AZ204"/>
      <c r="BA204"/>
      <c r="BB204"/>
      <c r="BC204"/>
      <c r="BD204"/>
      <c r="BE204"/>
      <c r="BF204"/>
      <c r="BG204"/>
      <c r="BH204"/>
      <c r="BI204"/>
      <c r="BJ204"/>
      <c r="BK204"/>
      <c r="BL204"/>
      <c r="BM204"/>
      <c r="BN204"/>
      <c r="BO204"/>
      <c r="BP204"/>
      <c r="BQ204"/>
      <c r="BR204"/>
      <c r="BS204"/>
      <c r="BT204"/>
      <c r="BU204"/>
      <c r="BV204"/>
      <c r="BW204"/>
      <c r="BX204"/>
      <c r="BY204"/>
      <c r="BZ204"/>
      <c r="CA204"/>
      <c r="CB204"/>
    </row>
    <row r="205" spans="1:80" ht="24" x14ac:dyDescent="0.25">
      <c r="A205" s="296" t="s">
        <v>173</v>
      </c>
      <c r="B205" s="296"/>
      <c r="C205" s="296"/>
      <c r="D205" s="297"/>
      <c r="E205"/>
      <c r="F205"/>
      <c r="G205" s="237"/>
      <c r="H205" s="237"/>
      <c r="I205" s="237"/>
      <c r="J205" s="237"/>
      <c r="K205" s="237"/>
      <c r="L205" s="237"/>
      <c r="M205" s="237"/>
      <c r="N205" s="237"/>
      <c r="O205" s="237"/>
      <c r="P205" s="237"/>
      <c r="Q205" s="237"/>
      <c r="R205" s="237"/>
      <c r="S205" s="237"/>
      <c r="T205" s="237"/>
      <c r="U205" s="237"/>
      <c r="V205" s="237"/>
      <c r="W205" s="237"/>
      <c r="X205" s="237"/>
      <c r="Y205" s="237"/>
      <c r="Z205" s="238" t="s">
        <v>173</v>
      </c>
      <c r="AA205" s="237"/>
      <c r="AB205" s="237"/>
      <c r="AC205" s="237"/>
      <c r="AD205" s="237"/>
      <c r="AE205" s="237"/>
      <c r="AF205" s="237"/>
      <c r="AG205" s="237"/>
      <c r="AH205" s="237"/>
      <c r="AI205" s="237"/>
      <c r="AJ205" s="237"/>
      <c r="AK205" s="237"/>
      <c r="AL205" s="237"/>
      <c r="AM205" s="237"/>
      <c r="AN205" s="237"/>
      <c r="AO205" s="237"/>
      <c r="AP205" s="237"/>
      <c r="AQ205" s="237"/>
      <c r="AR205" s="237"/>
      <c r="AS205" s="237"/>
      <c r="AT205" s="237"/>
      <c r="AU205" s="237"/>
      <c r="AV205" s="237"/>
      <c r="AW205" s="237"/>
      <c r="AX205" s="237"/>
      <c r="AY205" s="237"/>
      <c r="AZ205"/>
      <c r="BA205"/>
      <c r="BB205" s="240" t="s">
        <v>173</v>
      </c>
      <c r="BC205"/>
      <c r="BD205"/>
      <c r="BE205"/>
      <c r="BF205"/>
      <c r="BG205"/>
      <c r="BH205"/>
      <c r="BI205"/>
      <c r="BJ205"/>
      <c r="BK205"/>
      <c r="BL205"/>
      <c r="BM205"/>
      <c r="BN205"/>
      <c r="BO205"/>
      <c r="BP205"/>
      <c r="BQ205"/>
      <c r="BR205"/>
      <c r="BS205"/>
      <c r="BT205"/>
      <c r="BU205"/>
      <c r="BV205"/>
      <c r="BW205"/>
      <c r="BX205"/>
      <c r="BY205"/>
      <c r="BZ205"/>
      <c r="CA205"/>
      <c r="CB205"/>
    </row>
    <row r="206" spans="1:80" x14ac:dyDescent="0.25">
      <c r="A206" s="293" t="s">
        <v>174</v>
      </c>
      <c r="B206" s="293"/>
      <c r="C206" s="173" t="s">
        <v>28</v>
      </c>
      <c r="D206" s="144">
        <v>117.02</v>
      </c>
      <c r="E206"/>
      <c r="F206"/>
      <c r="G206" s="237"/>
      <c r="H206" s="237"/>
      <c r="I206" s="237"/>
      <c r="J206" s="237"/>
      <c r="K206" s="237"/>
      <c r="L206" s="237"/>
      <c r="M206" s="237"/>
      <c r="N206" s="237"/>
      <c r="O206" s="237"/>
      <c r="P206" s="237"/>
      <c r="Q206" s="237"/>
      <c r="R206" s="237"/>
      <c r="S206" s="237"/>
      <c r="T206" s="237"/>
      <c r="U206" s="237"/>
      <c r="V206" s="237"/>
      <c r="W206" s="237"/>
      <c r="X206" s="237"/>
      <c r="Y206" s="238" t="s">
        <v>174</v>
      </c>
      <c r="Z206" s="237"/>
      <c r="AA206" s="237"/>
      <c r="AB206" s="237"/>
      <c r="AC206" s="237"/>
      <c r="AD206" s="237"/>
      <c r="AE206" s="237"/>
      <c r="AF206" s="237"/>
      <c r="AG206" s="237"/>
      <c r="AH206" s="237"/>
      <c r="AI206" s="237"/>
      <c r="AJ206" s="237"/>
      <c r="AK206" s="237"/>
      <c r="AL206" s="237"/>
      <c r="AM206" s="237"/>
      <c r="AN206" s="237"/>
      <c r="AO206" s="237"/>
      <c r="AP206" s="237"/>
      <c r="AQ206" s="237"/>
      <c r="AR206" s="237"/>
      <c r="AS206" s="237"/>
      <c r="AT206" s="237"/>
      <c r="AU206" s="237"/>
      <c r="AV206" s="237"/>
      <c r="AW206" s="237"/>
      <c r="AX206" s="237"/>
      <c r="AY206" s="237"/>
      <c r="AZ206"/>
      <c r="BA206" s="244" t="s">
        <v>174</v>
      </c>
      <c r="BB206"/>
      <c r="BC206"/>
      <c r="BD206"/>
      <c r="BE206"/>
      <c r="BF206"/>
      <c r="BG206"/>
      <c r="BH206"/>
      <c r="BI206"/>
      <c r="BJ206"/>
      <c r="BK206"/>
      <c r="BL206"/>
      <c r="BM206"/>
      <c r="BN206"/>
      <c r="BO206"/>
      <c r="BP206"/>
      <c r="BQ206"/>
      <c r="BR206"/>
      <c r="BS206"/>
      <c r="BT206"/>
      <c r="BU206"/>
      <c r="BV206"/>
      <c r="BW206"/>
      <c r="BX206"/>
      <c r="BY206"/>
      <c r="BZ206"/>
      <c r="CA206"/>
      <c r="CB206"/>
    </row>
    <row r="207" spans="1:80" x14ac:dyDescent="0.25">
      <c r="A207" s="293" t="s">
        <v>175</v>
      </c>
      <c r="B207" s="293"/>
      <c r="C207" s="174" t="s">
        <v>28</v>
      </c>
      <c r="D207" s="144">
        <v>46.81</v>
      </c>
      <c r="E207"/>
      <c r="F207"/>
      <c r="G207" s="237"/>
      <c r="H207" s="237"/>
      <c r="I207" s="237"/>
      <c r="J207" s="237"/>
      <c r="K207" s="237"/>
      <c r="L207" s="237"/>
      <c r="M207" s="237"/>
      <c r="N207" s="237"/>
      <c r="O207" s="237"/>
      <c r="P207" s="237"/>
      <c r="Q207" s="237"/>
      <c r="R207" s="237"/>
      <c r="S207" s="237"/>
      <c r="T207" s="237"/>
      <c r="U207" s="237"/>
      <c r="V207" s="237"/>
      <c r="W207" s="237"/>
      <c r="X207" s="237"/>
      <c r="Y207" s="238" t="s">
        <v>175</v>
      </c>
      <c r="Z207" s="237"/>
      <c r="AA207" s="237"/>
      <c r="AB207" s="237"/>
      <c r="AC207" s="237"/>
      <c r="AD207" s="237"/>
      <c r="AE207" s="237"/>
      <c r="AF207" s="237"/>
      <c r="AG207" s="237"/>
      <c r="AH207" s="237"/>
      <c r="AI207" s="237"/>
      <c r="AJ207" s="237"/>
      <c r="AK207" s="237"/>
      <c r="AL207" s="237"/>
      <c r="AM207" s="237"/>
      <c r="AN207" s="237"/>
      <c r="AO207" s="237"/>
      <c r="AP207" s="237"/>
      <c r="AQ207" s="237"/>
      <c r="AR207" s="237"/>
      <c r="AS207" s="237"/>
      <c r="AT207" s="237"/>
      <c r="AU207" s="237"/>
      <c r="AV207" s="237"/>
      <c r="AW207" s="237"/>
      <c r="AX207" s="237"/>
      <c r="AY207" s="237"/>
      <c r="AZ207"/>
      <c r="BA207" s="244" t="s">
        <v>175</v>
      </c>
      <c r="BB207"/>
      <c r="BC207"/>
      <c r="BD207"/>
      <c r="BE207"/>
      <c r="BF207"/>
      <c r="BG207"/>
      <c r="BH207"/>
      <c r="BI207"/>
      <c r="BJ207"/>
      <c r="BK207"/>
      <c r="BL207"/>
      <c r="BM207"/>
      <c r="BN207"/>
      <c r="BO207"/>
      <c r="BP207"/>
      <c r="BQ207"/>
      <c r="BR207"/>
      <c r="BS207"/>
      <c r="BT207"/>
      <c r="BU207"/>
      <c r="BV207"/>
      <c r="BW207"/>
      <c r="BX207"/>
      <c r="BY207"/>
      <c r="BZ207"/>
      <c r="CA207"/>
      <c r="CB207"/>
    </row>
    <row r="208" spans="1:80" x14ac:dyDescent="0.25">
      <c r="A208" s="293" t="s">
        <v>176</v>
      </c>
      <c r="B208" s="293"/>
      <c r="C208" s="174" t="s">
        <v>177</v>
      </c>
      <c r="D208" s="144">
        <v>1.1599999999999999</v>
      </c>
      <c r="E208"/>
      <c r="F208"/>
      <c r="G208" s="237"/>
      <c r="H208" s="237"/>
      <c r="I208" s="237"/>
      <c r="J208" s="237"/>
      <c r="K208" s="237"/>
      <c r="L208" s="237"/>
      <c r="M208" s="237"/>
      <c r="N208" s="237"/>
      <c r="O208" s="237"/>
      <c r="P208" s="237"/>
      <c r="Q208" s="237"/>
      <c r="R208" s="237"/>
      <c r="S208" s="237"/>
      <c r="T208" s="237"/>
      <c r="U208" s="237"/>
      <c r="V208" s="237"/>
      <c r="W208" s="237"/>
      <c r="X208" s="237"/>
      <c r="Y208" s="238" t="s">
        <v>176</v>
      </c>
      <c r="Z208" s="237"/>
      <c r="AA208" s="237"/>
      <c r="AB208" s="237"/>
      <c r="AC208" s="237"/>
      <c r="AD208" s="237"/>
      <c r="AE208" s="237"/>
      <c r="AF208" s="237"/>
      <c r="AG208" s="237"/>
      <c r="AH208" s="237"/>
      <c r="AI208" s="237"/>
      <c r="AJ208" s="237"/>
      <c r="AK208" s="237"/>
      <c r="AL208" s="237"/>
      <c r="AM208" s="237"/>
      <c r="AN208" s="237"/>
      <c r="AO208" s="237"/>
      <c r="AP208" s="237"/>
      <c r="AQ208" s="237"/>
      <c r="AR208" s="237"/>
      <c r="AS208" s="237"/>
      <c r="AT208" s="237"/>
      <c r="AU208" s="237"/>
      <c r="AV208" s="237"/>
      <c r="AW208" s="237"/>
      <c r="AX208" s="237"/>
      <c r="AY208" s="237"/>
      <c r="AZ208"/>
      <c r="BA208" s="244" t="s">
        <v>176</v>
      </c>
      <c r="BB208"/>
      <c r="BC208"/>
      <c r="BD208"/>
      <c r="BE208"/>
      <c r="BF208"/>
      <c r="BG208"/>
      <c r="BH208"/>
      <c r="BI208"/>
      <c r="BJ208"/>
      <c r="BK208"/>
      <c r="BL208"/>
      <c r="BM208"/>
      <c r="BN208"/>
      <c r="BO208"/>
      <c r="BP208"/>
      <c r="BQ208"/>
      <c r="BR208"/>
      <c r="BS208"/>
      <c r="BT208"/>
      <c r="BU208"/>
      <c r="BV208"/>
      <c r="BW208"/>
      <c r="BX208"/>
      <c r="BY208"/>
      <c r="BZ208"/>
      <c r="CA208"/>
      <c r="CB208"/>
    </row>
    <row r="209" spans="1:80" x14ac:dyDescent="0.25">
      <c r="A209" s="293" t="s">
        <v>178</v>
      </c>
      <c r="B209" s="293"/>
      <c r="C209" s="174" t="s">
        <v>177</v>
      </c>
      <c r="D209" s="144">
        <v>0.69</v>
      </c>
      <c r="E209"/>
      <c r="F209"/>
      <c r="G209" s="237"/>
      <c r="H209" s="237"/>
      <c r="I209" s="237"/>
      <c r="J209" s="237"/>
      <c r="K209" s="237"/>
      <c r="L209" s="237"/>
      <c r="M209" s="237"/>
      <c r="N209" s="237"/>
      <c r="O209" s="237"/>
      <c r="P209" s="237"/>
      <c r="Q209" s="237"/>
      <c r="R209" s="237"/>
      <c r="S209" s="237"/>
      <c r="T209" s="237"/>
      <c r="U209" s="237"/>
      <c r="V209" s="237"/>
      <c r="W209" s="237"/>
      <c r="X209" s="237"/>
      <c r="Y209" s="238" t="s">
        <v>178</v>
      </c>
      <c r="Z209" s="237"/>
      <c r="AA209" s="237"/>
      <c r="AB209" s="237"/>
      <c r="AC209" s="237"/>
      <c r="AD209" s="237"/>
      <c r="AE209" s="237"/>
      <c r="AF209" s="237"/>
      <c r="AG209" s="237"/>
      <c r="AH209" s="237"/>
      <c r="AI209" s="237"/>
      <c r="AJ209" s="237"/>
      <c r="AK209" s="237"/>
      <c r="AL209" s="237"/>
      <c r="AM209" s="237"/>
      <c r="AN209" s="237"/>
      <c r="AO209" s="237"/>
      <c r="AP209" s="237"/>
      <c r="AQ209" s="237"/>
      <c r="AR209" s="237"/>
      <c r="AS209" s="237"/>
      <c r="AT209" s="237"/>
      <c r="AU209" s="237"/>
      <c r="AV209" s="237"/>
      <c r="AW209" s="237"/>
      <c r="AX209" s="237"/>
      <c r="AY209" s="237"/>
      <c r="AZ209"/>
      <c r="BA209" s="244" t="s">
        <v>178</v>
      </c>
      <c r="BB209"/>
      <c r="BC209"/>
      <c r="BD209"/>
      <c r="BE209"/>
      <c r="BF209"/>
      <c r="BG209"/>
      <c r="BH209"/>
      <c r="BI209"/>
      <c r="BJ209"/>
      <c r="BK209"/>
      <c r="BL209"/>
      <c r="BM209"/>
      <c r="BN209"/>
      <c r="BO209"/>
      <c r="BP209"/>
      <c r="BQ209"/>
      <c r="BR209"/>
      <c r="BS209"/>
      <c r="BT209"/>
      <c r="BU209"/>
      <c r="BV209"/>
      <c r="BW209"/>
      <c r="BX209"/>
      <c r="BY209"/>
      <c r="BZ209"/>
      <c r="CA209"/>
      <c r="CB209"/>
    </row>
    <row r="210" spans="1:80" x14ac:dyDescent="0.25">
      <c r="A210" s="293" t="s">
        <v>179</v>
      </c>
      <c r="B210" s="293"/>
      <c r="C210" s="174" t="s">
        <v>177</v>
      </c>
      <c r="D210" s="144">
        <v>-0.69</v>
      </c>
      <c r="E210"/>
      <c r="F210"/>
      <c r="G210" s="237"/>
      <c r="H210" s="237"/>
      <c r="I210" s="237"/>
      <c r="J210" s="237"/>
      <c r="K210" s="237"/>
      <c r="L210" s="237"/>
      <c r="M210" s="237"/>
      <c r="N210" s="237"/>
      <c r="O210" s="237"/>
      <c r="P210" s="237"/>
      <c r="Q210" s="237"/>
      <c r="R210" s="237"/>
      <c r="S210" s="237"/>
      <c r="T210" s="237"/>
      <c r="U210" s="237"/>
      <c r="V210" s="237"/>
      <c r="W210" s="237"/>
      <c r="X210" s="237"/>
      <c r="Y210" s="238" t="s">
        <v>179</v>
      </c>
      <c r="Z210" s="237"/>
      <c r="AA210" s="237"/>
      <c r="AB210" s="237"/>
      <c r="AC210" s="237"/>
      <c r="AD210" s="237"/>
      <c r="AE210" s="237"/>
      <c r="AF210" s="237"/>
      <c r="AG210" s="237"/>
      <c r="AH210" s="237"/>
      <c r="AI210" s="237"/>
      <c r="AJ210" s="237"/>
      <c r="AK210" s="237"/>
      <c r="AL210" s="237"/>
      <c r="AM210" s="237"/>
      <c r="AN210" s="237"/>
      <c r="AO210" s="237"/>
      <c r="AP210" s="237"/>
      <c r="AQ210" s="237"/>
      <c r="AR210" s="237"/>
      <c r="AS210" s="237"/>
      <c r="AT210" s="237"/>
      <c r="AU210" s="237"/>
      <c r="AV210" s="237"/>
      <c r="AW210" s="237"/>
      <c r="AX210" s="237"/>
      <c r="AY210" s="237"/>
      <c r="AZ210"/>
      <c r="BA210" s="244" t="s">
        <v>179</v>
      </c>
      <c r="BB210"/>
      <c r="BC210"/>
      <c r="BD210"/>
      <c r="BE210"/>
      <c r="BF210"/>
      <c r="BG210"/>
      <c r="BH210"/>
      <c r="BI210"/>
      <c r="BJ210"/>
      <c r="BK210"/>
      <c r="BL210"/>
      <c r="BM210"/>
      <c r="BN210"/>
      <c r="BO210"/>
      <c r="BP210"/>
      <c r="BQ210"/>
      <c r="BR210"/>
      <c r="BS210"/>
      <c r="BT210"/>
      <c r="BU210"/>
      <c r="BV210"/>
      <c r="BW210"/>
      <c r="BX210"/>
      <c r="BY210"/>
      <c r="BZ210"/>
      <c r="CA210"/>
      <c r="CB210"/>
    </row>
    <row r="211" spans="1:80" x14ac:dyDescent="0.25">
      <c r="A211" s="293" t="s">
        <v>180</v>
      </c>
      <c r="B211" s="293"/>
      <c r="C211" s="175"/>
      <c r="D211" s="169"/>
      <c r="E211"/>
      <c r="F211"/>
      <c r="G211" s="237"/>
      <c r="H211" s="237"/>
      <c r="I211" s="237"/>
      <c r="J211" s="237"/>
      <c r="K211" s="237"/>
      <c r="L211" s="237"/>
      <c r="M211" s="237"/>
      <c r="N211" s="237"/>
      <c r="O211" s="237"/>
      <c r="P211" s="237"/>
      <c r="Q211" s="237"/>
      <c r="R211" s="237"/>
      <c r="S211" s="237"/>
      <c r="T211" s="237"/>
      <c r="U211" s="237"/>
      <c r="V211" s="237"/>
      <c r="W211" s="237"/>
      <c r="X211" s="237"/>
      <c r="Y211" s="238" t="s">
        <v>180</v>
      </c>
      <c r="Z211" s="237"/>
      <c r="AA211" s="237"/>
      <c r="AB211" s="237"/>
      <c r="AC211" s="237"/>
      <c r="AD211" s="237"/>
      <c r="AE211" s="237"/>
      <c r="AF211" s="237"/>
      <c r="AG211" s="237"/>
      <c r="AH211" s="237"/>
      <c r="AI211" s="237"/>
      <c r="AJ211" s="237"/>
      <c r="AK211" s="237"/>
      <c r="AL211" s="237"/>
      <c r="AM211" s="237"/>
      <c r="AN211" s="237"/>
      <c r="AO211" s="237"/>
      <c r="AP211" s="237"/>
      <c r="AQ211" s="237"/>
      <c r="AR211" s="237"/>
      <c r="AS211" s="237"/>
      <c r="AT211" s="237"/>
      <c r="AU211" s="237"/>
      <c r="AV211" s="237"/>
      <c r="AW211" s="237"/>
      <c r="AX211" s="237"/>
      <c r="AY211" s="237"/>
      <c r="AZ211"/>
      <c r="BA211" s="244" t="s">
        <v>180</v>
      </c>
      <c r="BB211"/>
      <c r="BC211"/>
      <c r="BD211"/>
      <c r="BE211"/>
      <c r="BF211"/>
      <c r="BG211"/>
      <c r="BH211"/>
      <c r="BI211"/>
      <c r="BJ211"/>
      <c r="BK211"/>
      <c r="BL211"/>
      <c r="BM211"/>
      <c r="BN211"/>
      <c r="BO211"/>
      <c r="BP211"/>
      <c r="BQ211"/>
      <c r="BR211"/>
      <c r="BS211"/>
      <c r="BT211"/>
      <c r="BU211"/>
      <c r="BV211"/>
      <c r="BW211"/>
      <c r="BX211"/>
      <c r="BY211"/>
      <c r="BZ211"/>
      <c r="CA211"/>
      <c r="CB211"/>
    </row>
    <row r="212" spans="1:80" x14ac:dyDescent="0.25">
      <c r="A212" s="294" t="s">
        <v>181</v>
      </c>
      <c r="B212" s="294"/>
      <c r="C212" s="174" t="s">
        <v>28</v>
      </c>
      <c r="D212" s="144">
        <v>0.59</v>
      </c>
      <c r="E212"/>
      <c r="F212"/>
      <c r="G212" s="237"/>
      <c r="H212" s="237"/>
      <c r="I212" s="237"/>
      <c r="J212" s="237"/>
      <c r="K212" s="237"/>
      <c r="L212" s="237"/>
      <c r="M212" s="237"/>
      <c r="N212" s="237"/>
      <c r="O212" s="237"/>
      <c r="P212" s="237"/>
      <c r="Q212" s="237"/>
      <c r="R212" s="237"/>
      <c r="S212" s="237"/>
      <c r="T212" s="237"/>
      <c r="U212" s="237"/>
      <c r="V212" s="237"/>
      <c r="W212" s="237"/>
      <c r="X212" s="237"/>
      <c r="Y212" s="238" t="s">
        <v>181</v>
      </c>
      <c r="Z212" s="237"/>
      <c r="AA212" s="237"/>
      <c r="AB212" s="237"/>
      <c r="AC212" s="237"/>
      <c r="AD212" s="237"/>
      <c r="AE212" s="237"/>
      <c r="AF212" s="237"/>
      <c r="AG212" s="237"/>
      <c r="AH212" s="237"/>
      <c r="AI212" s="237"/>
      <c r="AJ212" s="237"/>
      <c r="AK212" s="237"/>
      <c r="AL212" s="237"/>
      <c r="AM212" s="237"/>
      <c r="AN212" s="237"/>
      <c r="AO212" s="237"/>
      <c r="AP212" s="237"/>
      <c r="AQ212" s="237"/>
      <c r="AR212" s="237"/>
      <c r="AS212" s="237"/>
      <c r="AT212" s="237"/>
      <c r="AU212" s="237"/>
      <c r="AV212" s="237"/>
      <c r="AW212" s="237"/>
      <c r="AX212" s="237"/>
      <c r="AY212" s="237"/>
      <c r="AZ212"/>
      <c r="BA212" s="244" t="s">
        <v>181</v>
      </c>
      <c r="BB212"/>
      <c r="BC212"/>
      <c r="BD212"/>
      <c r="BE212"/>
      <c r="BF212"/>
      <c r="BG212"/>
      <c r="BH212"/>
      <c r="BI212"/>
      <c r="BJ212"/>
      <c r="BK212"/>
      <c r="BL212"/>
      <c r="BM212"/>
      <c r="BN212"/>
      <c r="BO212"/>
      <c r="BP212"/>
      <c r="BQ212"/>
      <c r="BR212"/>
      <c r="BS212"/>
      <c r="BT212"/>
      <c r="BU212"/>
      <c r="BV212"/>
      <c r="BW212"/>
      <c r="BX212"/>
      <c r="BY212"/>
      <c r="BZ212"/>
      <c r="CA212"/>
      <c r="CB212"/>
    </row>
    <row r="213" spans="1:80" x14ac:dyDescent="0.25">
      <c r="A213" s="294" t="s">
        <v>182</v>
      </c>
      <c r="B213" s="294"/>
      <c r="C213" s="174" t="s">
        <v>28</v>
      </c>
      <c r="D213" s="144">
        <v>1.1599999999999999</v>
      </c>
      <c r="E213"/>
      <c r="F213"/>
      <c r="G213" s="237"/>
      <c r="H213" s="237"/>
      <c r="I213" s="237"/>
      <c r="J213" s="237"/>
      <c r="K213" s="237"/>
      <c r="L213" s="237"/>
      <c r="M213" s="237"/>
      <c r="N213" s="237"/>
      <c r="O213" s="237"/>
      <c r="P213" s="237"/>
      <c r="Q213" s="237"/>
      <c r="R213" s="237"/>
      <c r="S213" s="237"/>
      <c r="T213" s="237"/>
      <c r="U213" s="237"/>
      <c r="V213" s="237"/>
      <c r="W213" s="237"/>
      <c r="X213" s="237"/>
      <c r="Y213" s="238" t="s">
        <v>182</v>
      </c>
      <c r="Z213" s="237"/>
      <c r="AA213" s="237"/>
      <c r="AB213" s="237"/>
      <c r="AC213" s="237"/>
      <c r="AD213" s="237"/>
      <c r="AE213" s="237"/>
      <c r="AF213" s="237"/>
      <c r="AG213" s="237"/>
      <c r="AH213" s="237"/>
      <c r="AI213" s="237"/>
      <c r="AJ213" s="237"/>
      <c r="AK213" s="237"/>
      <c r="AL213" s="237"/>
      <c r="AM213" s="237"/>
      <c r="AN213" s="237"/>
      <c r="AO213" s="237"/>
      <c r="AP213" s="237"/>
      <c r="AQ213" s="237"/>
      <c r="AR213" s="237"/>
      <c r="AS213" s="237"/>
      <c r="AT213" s="237"/>
      <c r="AU213" s="237"/>
      <c r="AV213" s="237"/>
      <c r="AW213" s="237"/>
      <c r="AX213" s="237"/>
      <c r="AY213" s="237"/>
      <c r="AZ213"/>
      <c r="BA213" s="244" t="s">
        <v>182</v>
      </c>
      <c r="BB213"/>
      <c r="BC213"/>
      <c r="BD213"/>
      <c r="BE213"/>
      <c r="BF213"/>
      <c r="BG213"/>
      <c r="BH213"/>
      <c r="BI213"/>
      <c r="BJ213"/>
      <c r="BK213"/>
      <c r="BL213"/>
      <c r="BM213"/>
      <c r="BN213"/>
      <c r="BO213"/>
      <c r="BP213"/>
      <c r="BQ213"/>
      <c r="BR213"/>
      <c r="BS213"/>
      <c r="BT213"/>
      <c r="BU213"/>
      <c r="BV213"/>
      <c r="BW213"/>
      <c r="BX213"/>
      <c r="BY213"/>
      <c r="BZ213"/>
      <c r="CA213"/>
      <c r="CB213"/>
    </row>
    <row r="214" spans="1:80" x14ac:dyDescent="0.25">
      <c r="A214" s="293" t="s">
        <v>183</v>
      </c>
      <c r="B214" s="293"/>
      <c r="C214" s="175"/>
      <c r="D214" s="169"/>
      <c r="E214"/>
      <c r="F214"/>
      <c r="G214" s="237"/>
      <c r="H214" s="237"/>
      <c r="I214" s="237"/>
      <c r="J214" s="237"/>
      <c r="K214" s="237"/>
      <c r="L214" s="237"/>
      <c r="M214" s="237"/>
      <c r="N214" s="237"/>
      <c r="O214" s="237"/>
      <c r="P214" s="237"/>
      <c r="Q214" s="237"/>
      <c r="R214" s="237"/>
      <c r="S214" s="237"/>
      <c r="T214" s="237"/>
      <c r="U214" s="237"/>
      <c r="V214" s="237"/>
      <c r="W214" s="237"/>
      <c r="X214" s="237"/>
      <c r="Y214" s="238" t="s">
        <v>183</v>
      </c>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c r="BA214" s="244" t="s">
        <v>183</v>
      </c>
      <c r="BB214"/>
      <c r="BC214"/>
      <c r="BD214"/>
      <c r="BE214"/>
      <c r="BF214"/>
      <c r="BG214"/>
      <c r="BH214"/>
      <c r="BI214"/>
      <c r="BJ214"/>
      <c r="BK214"/>
      <c r="BL214"/>
      <c r="BM214"/>
      <c r="BN214"/>
      <c r="BO214"/>
      <c r="BP214"/>
      <c r="BQ214"/>
      <c r="BR214"/>
      <c r="BS214"/>
      <c r="BT214"/>
      <c r="BU214"/>
      <c r="BV214"/>
      <c r="BW214"/>
      <c r="BX214"/>
      <c r="BY214"/>
      <c r="BZ214"/>
      <c r="CA214"/>
      <c r="CB214"/>
    </row>
    <row r="215" spans="1:80" x14ac:dyDescent="0.25">
      <c r="A215" s="293" t="s">
        <v>184</v>
      </c>
      <c r="B215" s="293"/>
      <c r="C215" s="175"/>
      <c r="D215" s="169"/>
      <c r="E215"/>
      <c r="F215"/>
      <c r="G215" s="237"/>
      <c r="H215" s="237"/>
      <c r="I215" s="237"/>
      <c r="J215" s="237"/>
      <c r="K215" s="237"/>
      <c r="L215" s="237"/>
      <c r="M215" s="237"/>
      <c r="N215" s="237"/>
      <c r="O215" s="237"/>
      <c r="P215" s="237"/>
      <c r="Q215" s="237"/>
      <c r="R215" s="237"/>
      <c r="S215" s="237"/>
      <c r="T215" s="237"/>
      <c r="U215" s="237"/>
      <c r="V215" s="237"/>
      <c r="W215" s="237"/>
      <c r="X215" s="237"/>
      <c r="Y215" s="238" t="s">
        <v>184</v>
      </c>
      <c r="Z215" s="237"/>
      <c r="AA215" s="237"/>
      <c r="AB215" s="237"/>
      <c r="AC215" s="237"/>
      <c r="AD215" s="237"/>
      <c r="AE215" s="237"/>
      <c r="AF215" s="237"/>
      <c r="AG215" s="237"/>
      <c r="AH215" s="237"/>
      <c r="AI215" s="237"/>
      <c r="AJ215" s="237"/>
      <c r="AK215" s="237"/>
      <c r="AL215" s="237"/>
      <c r="AM215" s="237"/>
      <c r="AN215" s="237"/>
      <c r="AO215" s="237"/>
      <c r="AP215" s="237"/>
      <c r="AQ215" s="237"/>
      <c r="AR215" s="237"/>
      <c r="AS215" s="237"/>
      <c r="AT215" s="237"/>
      <c r="AU215" s="237"/>
      <c r="AV215" s="237"/>
      <c r="AW215" s="237"/>
      <c r="AX215" s="237"/>
      <c r="AY215" s="237"/>
      <c r="AZ215"/>
      <c r="BA215" s="244" t="s">
        <v>184</v>
      </c>
      <c r="BB215"/>
      <c r="BC215"/>
      <c r="BD215"/>
      <c r="BE215"/>
      <c r="BF215"/>
      <c r="BG215"/>
      <c r="BH215"/>
      <c r="BI215"/>
      <c r="BJ215"/>
      <c r="BK215"/>
      <c r="BL215"/>
      <c r="BM215"/>
      <c r="BN215"/>
      <c r="BO215"/>
      <c r="BP215"/>
      <c r="BQ215"/>
      <c r="BR215"/>
      <c r="BS215"/>
      <c r="BT215"/>
      <c r="BU215"/>
      <c r="BV215"/>
      <c r="BW215"/>
      <c r="BX215"/>
      <c r="BY215"/>
      <c r="BZ215"/>
      <c r="CA215"/>
      <c r="CB215"/>
    </row>
    <row r="216" spans="1:80" x14ac:dyDescent="0.25">
      <c r="A216" s="293" t="s">
        <v>185</v>
      </c>
      <c r="B216" s="293"/>
      <c r="C216" s="175"/>
      <c r="D216" s="169"/>
      <c r="E216"/>
      <c r="F216"/>
      <c r="G216" s="237"/>
      <c r="H216" s="237"/>
      <c r="I216" s="237"/>
      <c r="J216" s="237"/>
      <c r="K216" s="237"/>
      <c r="L216" s="237"/>
      <c r="M216" s="237"/>
      <c r="N216" s="237"/>
      <c r="O216" s="237"/>
      <c r="P216" s="237"/>
      <c r="Q216" s="237"/>
      <c r="R216" s="237"/>
      <c r="S216" s="237"/>
      <c r="T216" s="237"/>
      <c r="U216" s="237"/>
      <c r="V216" s="237"/>
      <c r="W216" s="237"/>
      <c r="X216" s="237"/>
      <c r="Y216" s="238" t="s">
        <v>185</v>
      </c>
      <c r="Z216" s="237"/>
      <c r="AA216" s="237"/>
      <c r="AB216" s="237"/>
      <c r="AC216" s="237"/>
      <c r="AD216" s="237"/>
      <c r="AE216" s="237"/>
      <c r="AF216" s="237"/>
      <c r="AG216" s="237"/>
      <c r="AH216" s="237"/>
      <c r="AI216" s="237"/>
      <c r="AJ216" s="237"/>
      <c r="AK216" s="237"/>
      <c r="AL216" s="237"/>
      <c r="AM216" s="237"/>
      <c r="AN216" s="237"/>
      <c r="AO216" s="237"/>
      <c r="AP216" s="237"/>
      <c r="AQ216" s="237"/>
      <c r="AR216" s="237"/>
      <c r="AS216" s="237"/>
      <c r="AT216" s="237"/>
      <c r="AU216" s="237"/>
      <c r="AV216" s="237"/>
      <c r="AW216" s="237"/>
      <c r="AX216" s="237"/>
      <c r="AY216" s="237"/>
      <c r="AZ216"/>
      <c r="BA216" s="244" t="s">
        <v>185</v>
      </c>
      <c r="BB216"/>
      <c r="BC216"/>
      <c r="BD216"/>
      <c r="BE216"/>
      <c r="BF216"/>
      <c r="BG216"/>
      <c r="BH216"/>
      <c r="BI216"/>
      <c r="BJ216"/>
      <c r="BK216"/>
      <c r="BL216"/>
      <c r="BM216"/>
      <c r="BN216"/>
      <c r="BO216"/>
      <c r="BP216"/>
      <c r="BQ216"/>
      <c r="BR216"/>
      <c r="BS216"/>
      <c r="BT216"/>
      <c r="BU216"/>
      <c r="BV216"/>
      <c r="BW216"/>
      <c r="BX216"/>
      <c r="BY216"/>
      <c r="BZ216"/>
      <c r="CA216"/>
      <c r="CB216"/>
    </row>
    <row r="217" spans="1:80" x14ac:dyDescent="0.25">
      <c r="A217" s="294" t="s">
        <v>186</v>
      </c>
      <c r="B217" s="294"/>
      <c r="C217" s="174" t="s">
        <v>28</v>
      </c>
      <c r="D217" s="169" t="s">
        <v>187</v>
      </c>
      <c r="E217"/>
      <c r="F217"/>
      <c r="G217" s="237"/>
      <c r="H217" s="237"/>
      <c r="I217" s="237"/>
      <c r="J217" s="237"/>
      <c r="K217" s="237"/>
      <c r="L217" s="237"/>
      <c r="M217" s="237"/>
      <c r="N217" s="237"/>
      <c r="O217" s="237"/>
      <c r="P217" s="237"/>
      <c r="Q217" s="237"/>
      <c r="R217" s="237"/>
      <c r="S217" s="237"/>
      <c r="T217" s="237"/>
      <c r="U217" s="237"/>
      <c r="V217" s="237"/>
      <c r="W217" s="237"/>
      <c r="X217" s="237"/>
      <c r="Y217" s="238" t="s">
        <v>186</v>
      </c>
      <c r="Z217" s="237"/>
      <c r="AA217" s="237"/>
      <c r="AB217" s="237"/>
      <c r="AC217" s="237"/>
      <c r="AD217" s="237"/>
      <c r="AE217" s="237"/>
      <c r="AF217" s="237"/>
      <c r="AG217" s="237"/>
      <c r="AH217" s="237"/>
      <c r="AI217" s="237"/>
      <c r="AJ217" s="237"/>
      <c r="AK217" s="237"/>
      <c r="AL217" s="237"/>
      <c r="AM217" s="237"/>
      <c r="AN217" s="237"/>
      <c r="AO217" s="237"/>
      <c r="AP217" s="237"/>
      <c r="AQ217" s="237"/>
      <c r="AR217" s="237"/>
      <c r="AS217" s="237"/>
      <c r="AT217" s="237"/>
      <c r="AU217" s="237"/>
      <c r="AV217" s="237"/>
      <c r="AW217" s="237"/>
      <c r="AX217" s="237"/>
      <c r="AY217" s="237"/>
      <c r="AZ217"/>
      <c r="BA217" s="244" t="s">
        <v>186</v>
      </c>
      <c r="BB217"/>
      <c r="BC217"/>
      <c r="BD217"/>
      <c r="BE217"/>
      <c r="BF217"/>
      <c r="BG217"/>
      <c r="BH217"/>
      <c r="BI217"/>
      <c r="BJ217"/>
      <c r="BK217"/>
      <c r="BL217"/>
      <c r="BM217"/>
      <c r="BN217"/>
      <c r="BO217"/>
      <c r="BP217"/>
      <c r="BQ217"/>
      <c r="BR217"/>
      <c r="BS217"/>
      <c r="BT217"/>
      <c r="BU217"/>
      <c r="BV217"/>
      <c r="BW217"/>
      <c r="BX217"/>
      <c r="BY217"/>
      <c r="BZ217"/>
      <c r="CA217"/>
      <c r="CB217"/>
    </row>
    <row r="218" spans="1:80" x14ac:dyDescent="0.25">
      <c r="A218" s="294" t="s">
        <v>188</v>
      </c>
      <c r="B218" s="294"/>
      <c r="C218" s="174" t="s">
        <v>28</v>
      </c>
      <c r="D218" s="144">
        <v>4.68</v>
      </c>
      <c r="E218"/>
      <c r="F218"/>
      <c r="G218" s="237"/>
      <c r="H218" s="237"/>
      <c r="I218" s="237"/>
      <c r="J218" s="237"/>
      <c r="K218" s="237"/>
      <c r="L218" s="237"/>
      <c r="M218" s="237"/>
      <c r="N218" s="237"/>
      <c r="O218" s="237"/>
      <c r="P218" s="237"/>
      <c r="Q218" s="237"/>
      <c r="R218" s="237"/>
      <c r="S218" s="237"/>
      <c r="T218" s="237"/>
      <c r="U218" s="237"/>
      <c r="V218" s="237"/>
      <c r="W218" s="237"/>
      <c r="X218" s="237"/>
      <c r="Y218" s="238" t="s">
        <v>188</v>
      </c>
      <c r="Z218" s="237"/>
      <c r="AA218" s="237"/>
      <c r="AB218" s="237"/>
      <c r="AC218" s="237"/>
      <c r="AD218" s="237"/>
      <c r="AE218" s="237"/>
      <c r="AF218" s="237"/>
      <c r="AG218" s="237"/>
      <c r="AH218" s="237"/>
      <c r="AI218" s="237"/>
      <c r="AJ218" s="237"/>
      <c r="AK218" s="237"/>
      <c r="AL218" s="237"/>
      <c r="AM218" s="237"/>
      <c r="AN218" s="237"/>
      <c r="AO218" s="237"/>
      <c r="AP218" s="237"/>
      <c r="AQ218" s="237"/>
      <c r="AR218" s="237"/>
      <c r="AS218" s="237"/>
      <c r="AT218" s="237"/>
      <c r="AU218" s="237"/>
      <c r="AV218" s="237"/>
      <c r="AW218" s="237"/>
      <c r="AX218" s="237"/>
      <c r="AY218" s="237"/>
      <c r="AZ218"/>
      <c r="BA218" s="244" t="s">
        <v>188</v>
      </c>
      <c r="BB218"/>
      <c r="BC218"/>
      <c r="BD218"/>
      <c r="BE218"/>
      <c r="BF218"/>
      <c r="BG218"/>
      <c r="BH218"/>
      <c r="BI218"/>
      <c r="BJ218"/>
      <c r="BK218"/>
      <c r="BL218"/>
      <c r="BM218"/>
      <c r="BN218"/>
      <c r="BO218"/>
      <c r="BP218"/>
      <c r="BQ218"/>
      <c r="BR218"/>
      <c r="BS218"/>
      <c r="BT218"/>
      <c r="BU218"/>
      <c r="BV218"/>
      <c r="BW218"/>
      <c r="BX218"/>
      <c r="BY218"/>
      <c r="BZ218"/>
      <c r="CA218"/>
      <c r="CB218"/>
    </row>
    <row r="219" spans="1:80" ht="22.5" x14ac:dyDescent="0.25">
      <c r="A219" s="295" t="s">
        <v>189</v>
      </c>
      <c r="B219" s="295"/>
      <c r="C219" s="173" t="s">
        <v>28</v>
      </c>
      <c r="D219" s="144">
        <v>2.34</v>
      </c>
      <c r="E219"/>
      <c r="F219"/>
      <c r="G219" s="237"/>
      <c r="H219" s="237"/>
      <c r="I219" s="237"/>
      <c r="J219" s="237"/>
      <c r="K219" s="237"/>
      <c r="L219" s="237"/>
      <c r="M219" s="237"/>
      <c r="N219" s="237"/>
      <c r="O219" s="237"/>
      <c r="P219" s="237"/>
      <c r="Q219" s="237"/>
      <c r="R219" s="237"/>
      <c r="S219" s="237"/>
      <c r="T219" s="237"/>
      <c r="U219" s="237"/>
      <c r="V219" s="237"/>
      <c r="W219" s="237"/>
      <c r="X219" s="237"/>
      <c r="Y219" s="238" t="s">
        <v>189</v>
      </c>
      <c r="Z219" s="237"/>
      <c r="AA219" s="237"/>
      <c r="AB219" s="237"/>
      <c r="AC219" s="237"/>
      <c r="AD219" s="237"/>
      <c r="AE219" s="237"/>
      <c r="AF219" s="237"/>
      <c r="AG219" s="237"/>
      <c r="AH219" s="237"/>
      <c r="AI219" s="237"/>
      <c r="AJ219" s="237"/>
      <c r="AK219" s="237"/>
      <c r="AL219" s="237"/>
      <c r="AM219" s="237"/>
      <c r="AN219" s="237"/>
      <c r="AO219" s="237"/>
      <c r="AP219" s="237"/>
      <c r="AQ219" s="237"/>
      <c r="AR219" s="237"/>
      <c r="AS219" s="237"/>
      <c r="AT219" s="237"/>
      <c r="AU219" s="237"/>
      <c r="AV219" s="237"/>
      <c r="AW219" s="237"/>
      <c r="AX219" s="237"/>
      <c r="AY219" s="237"/>
      <c r="AZ219"/>
      <c r="BA219" s="244" t="s">
        <v>189</v>
      </c>
      <c r="BB219"/>
      <c r="BC219"/>
      <c r="BD219"/>
      <c r="BE219"/>
      <c r="BF219"/>
      <c r="BG219"/>
      <c r="BH219"/>
      <c r="BI219"/>
      <c r="BJ219"/>
      <c r="BK219"/>
      <c r="BL219"/>
      <c r="BM219"/>
      <c r="BN219"/>
      <c r="BO219"/>
      <c r="BP219"/>
      <c r="BQ219"/>
      <c r="BR219"/>
      <c r="BS219"/>
      <c r="BT219"/>
      <c r="BU219"/>
      <c r="BV219"/>
      <c r="BW219"/>
      <c r="BX219"/>
      <c r="BY219"/>
      <c r="BZ219"/>
      <c r="CA219"/>
      <c r="CB219"/>
    </row>
    <row r="220" spans="1:80" x14ac:dyDescent="0.25">
      <c r="A220" s="176"/>
      <c r="B220" s="176"/>
      <c r="C220" s="173"/>
      <c r="D220" s="144"/>
      <c r="E220"/>
      <c r="F220"/>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c r="AP220" s="237"/>
      <c r="AQ220" s="237"/>
      <c r="AR220" s="237"/>
      <c r="AS220" s="237"/>
      <c r="AT220" s="237"/>
      <c r="AU220" s="237"/>
      <c r="AV220" s="237"/>
      <c r="AW220" s="237"/>
      <c r="AX220" s="237"/>
      <c r="AY220" s="237"/>
      <c r="AZ220"/>
      <c r="BA220"/>
      <c r="BB220"/>
      <c r="BC220"/>
      <c r="BD220"/>
      <c r="BE220"/>
      <c r="BF220"/>
      <c r="BG220"/>
      <c r="BH220"/>
      <c r="BI220"/>
      <c r="BJ220"/>
      <c r="BK220"/>
      <c r="BL220"/>
      <c r="BM220"/>
      <c r="BN220"/>
      <c r="BO220"/>
      <c r="BP220"/>
      <c r="BQ220"/>
      <c r="BR220"/>
      <c r="BS220"/>
      <c r="BT220"/>
      <c r="BU220"/>
      <c r="BV220"/>
      <c r="BW220"/>
      <c r="BX220"/>
      <c r="BY220"/>
      <c r="BZ220"/>
      <c r="CA220"/>
      <c r="CB220"/>
    </row>
    <row r="221" spans="1:80" ht="18" x14ac:dyDescent="0.25">
      <c r="A221" s="252" t="s">
        <v>190</v>
      </c>
      <c r="B221" s="158"/>
      <c r="C221" s="158"/>
      <c r="D221" s="159"/>
      <c r="E221"/>
      <c r="F221"/>
      <c r="G221" s="237" t="s">
        <v>292</v>
      </c>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c r="AP221" s="237"/>
      <c r="AQ221" s="237"/>
      <c r="AR221" s="237"/>
      <c r="AS221" s="237"/>
      <c r="AT221" s="237"/>
      <c r="AU221" s="237"/>
      <c r="AV221" s="237"/>
      <c r="AW221" s="237"/>
      <c r="AX221" s="237"/>
      <c r="AY221" s="237"/>
      <c r="AZ221"/>
      <c r="BA221"/>
      <c r="BB221"/>
      <c r="BC221"/>
      <c r="BD221"/>
      <c r="BE221"/>
      <c r="BF221"/>
      <c r="BG221"/>
      <c r="BH221"/>
      <c r="BI221"/>
      <c r="BJ221"/>
      <c r="BK221"/>
      <c r="BL221"/>
      <c r="BM221"/>
      <c r="BN221"/>
      <c r="BO221"/>
      <c r="BP221"/>
      <c r="BQ221"/>
      <c r="BR221"/>
      <c r="BS221"/>
      <c r="BT221"/>
      <c r="BU221"/>
      <c r="BV221"/>
      <c r="BW221"/>
      <c r="BX221"/>
      <c r="BY221"/>
      <c r="BZ221"/>
      <c r="CA221"/>
      <c r="CB221"/>
    </row>
    <row r="222" spans="1:80" ht="18" x14ac:dyDescent="0.25">
      <c r="A222" s="252"/>
      <c r="B222" s="158"/>
      <c r="C222" s="158"/>
      <c r="D222" s="159"/>
      <c r="E222"/>
      <c r="F222"/>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c r="AP222" s="237"/>
      <c r="AQ222" s="237"/>
      <c r="AR222" s="237"/>
      <c r="AS222" s="237"/>
      <c r="AT222" s="237"/>
      <c r="AU222" s="237"/>
      <c r="AV222" s="237"/>
      <c r="AW222" s="237"/>
      <c r="AX222" s="237"/>
      <c r="AY222" s="237"/>
      <c r="AZ222"/>
      <c r="BA222"/>
      <c r="BB222"/>
      <c r="BC222"/>
      <c r="BD222"/>
      <c r="BE222"/>
      <c r="BF222"/>
      <c r="BG222"/>
      <c r="BH222"/>
      <c r="BI222"/>
      <c r="BJ222"/>
      <c r="BK222"/>
      <c r="BL222"/>
      <c r="BM222"/>
      <c r="BN222"/>
      <c r="BO222"/>
      <c r="BP222"/>
      <c r="BQ222"/>
      <c r="BR222"/>
      <c r="BS222"/>
      <c r="BT222"/>
      <c r="BU222"/>
      <c r="BV222"/>
      <c r="BW222"/>
      <c r="BX222"/>
      <c r="BY222"/>
      <c r="BZ222"/>
      <c r="CA222"/>
      <c r="CB222"/>
    </row>
    <row r="223" spans="1:80" ht="22.5" x14ac:dyDescent="0.25">
      <c r="A223" s="291" t="s">
        <v>191</v>
      </c>
      <c r="B223" s="291"/>
      <c r="C223" s="291"/>
      <c r="D223" s="292"/>
      <c r="E223"/>
      <c r="F223"/>
      <c r="G223" s="237"/>
      <c r="H223" s="237"/>
      <c r="I223" s="237"/>
      <c r="J223" s="237"/>
      <c r="K223" s="237"/>
      <c r="L223" s="237"/>
      <c r="M223" s="237"/>
      <c r="N223" s="237"/>
      <c r="O223" s="237"/>
      <c r="P223" s="237"/>
      <c r="Q223" s="237"/>
      <c r="R223" s="237"/>
      <c r="S223" s="237"/>
      <c r="T223" s="237"/>
      <c r="U223" s="237"/>
      <c r="V223" s="237"/>
      <c r="W223" s="237"/>
      <c r="X223" s="237"/>
      <c r="Y223" s="237"/>
      <c r="Z223" s="238" t="s">
        <v>191</v>
      </c>
      <c r="AA223" s="237"/>
      <c r="AB223" s="237"/>
      <c r="AC223" s="237"/>
      <c r="AD223" s="237"/>
      <c r="AE223" s="237"/>
      <c r="AF223" s="237"/>
      <c r="AG223" s="237"/>
      <c r="AH223" s="237"/>
      <c r="AI223" s="237"/>
      <c r="AJ223" s="237"/>
      <c r="AK223" s="237"/>
      <c r="AL223" s="237"/>
      <c r="AM223" s="237"/>
      <c r="AN223" s="237"/>
      <c r="AO223" s="237"/>
      <c r="AP223" s="237"/>
      <c r="AQ223" s="237"/>
      <c r="AR223" s="237"/>
      <c r="AS223" s="237"/>
      <c r="AT223" s="237"/>
      <c r="AU223" s="237"/>
      <c r="AV223" s="237"/>
      <c r="AW223" s="237"/>
      <c r="AX223" s="237"/>
      <c r="AY223" s="237"/>
      <c r="AZ223"/>
      <c r="BA223"/>
      <c r="BB223" s="244" t="s">
        <v>191</v>
      </c>
      <c r="BC223"/>
      <c r="BD223"/>
      <c r="BE223"/>
      <c r="BF223"/>
      <c r="BG223"/>
      <c r="BH223"/>
      <c r="BI223"/>
      <c r="BJ223"/>
      <c r="BK223"/>
      <c r="BL223"/>
      <c r="BM223"/>
      <c r="BN223"/>
      <c r="BO223"/>
      <c r="BP223"/>
      <c r="BQ223"/>
      <c r="BR223"/>
      <c r="BS223"/>
      <c r="BT223"/>
      <c r="BU223"/>
      <c r="BV223"/>
      <c r="BW223"/>
      <c r="BX223"/>
      <c r="BY223"/>
      <c r="BZ223"/>
      <c r="CA223"/>
      <c r="CB223"/>
    </row>
    <row r="224" spans="1:80" x14ac:dyDescent="0.25">
      <c r="A224" s="293" t="s">
        <v>192</v>
      </c>
      <c r="B224" s="293"/>
      <c r="C224" s="177"/>
      <c r="D224" s="169">
        <v>1.0829</v>
      </c>
      <c r="E224"/>
      <c r="F224"/>
      <c r="G224" s="237"/>
      <c r="H224" s="237"/>
      <c r="I224" s="237"/>
      <c r="J224" s="237"/>
      <c r="K224" s="237"/>
      <c r="L224" s="237"/>
      <c r="M224" s="237"/>
      <c r="N224" s="237"/>
      <c r="O224" s="237"/>
      <c r="P224" s="237"/>
      <c r="Q224" s="237"/>
      <c r="R224" s="237"/>
      <c r="S224" s="237"/>
      <c r="T224" s="237"/>
      <c r="U224" s="237"/>
      <c r="V224" s="237"/>
      <c r="W224" s="237"/>
      <c r="X224" s="237"/>
      <c r="Y224" s="238" t="s">
        <v>192</v>
      </c>
      <c r="Z224" s="237"/>
      <c r="AA224" s="237"/>
      <c r="AB224" s="237"/>
      <c r="AC224" s="237"/>
      <c r="AD224" s="237"/>
      <c r="AE224" s="237"/>
      <c r="AF224" s="237"/>
      <c r="AG224" s="237"/>
      <c r="AH224" s="237"/>
      <c r="AI224" s="237"/>
      <c r="AJ224" s="237"/>
      <c r="AK224" s="237"/>
      <c r="AL224" s="237"/>
      <c r="AM224" s="237"/>
      <c r="AN224" s="237"/>
      <c r="AO224" s="237"/>
      <c r="AP224" s="237"/>
      <c r="AQ224" s="237"/>
      <c r="AR224" s="237"/>
      <c r="AS224" s="237"/>
      <c r="AT224" s="237"/>
      <c r="AU224" s="237"/>
      <c r="AV224" s="237"/>
      <c r="AW224" s="237"/>
      <c r="AX224" s="237"/>
      <c r="AY224" s="237"/>
      <c r="AZ224"/>
      <c r="BA224" s="244" t="s">
        <v>192</v>
      </c>
      <c r="BB224"/>
      <c r="BC224"/>
      <c r="BD224"/>
      <c r="BE224"/>
      <c r="BF224"/>
      <c r="BG224"/>
      <c r="BH224"/>
      <c r="BI224"/>
      <c r="BJ224"/>
      <c r="BK224"/>
      <c r="BL224"/>
      <c r="BM224"/>
      <c r="BN224"/>
      <c r="BO224"/>
      <c r="BP224"/>
      <c r="BQ224"/>
      <c r="BR224"/>
      <c r="BS224"/>
      <c r="BT224"/>
      <c r="BU224"/>
      <c r="BV224"/>
      <c r="BW224"/>
      <c r="BX224"/>
      <c r="BY224"/>
      <c r="BZ224"/>
      <c r="CA224"/>
      <c r="CB224"/>
    </row>
    <row r="225" spans="1:80" x14ac:dyDescent="0.25">
      <c r="A225" s="293" t="s">
        <v>193</v>
      </c>
      <c r="B225" s="293"/>
      <c r="C225" s="177"/>
      <c r="D225" s="169">
        <v>1.0721000000000001</v>
      </c>
      <c r="E225"/>
      <c r="F225" t="s">
        <v>293</v>
      </c>
      <c r="G225" s="237"/>
      <c r="H225" s="237"/>
      <c r="I225" s="237"/>
      <c r="J225" s="237"/>
      <c r="K225" s="237"/>
      <c r="L225" s="237"/>
      <c r="M225" s="237"/>
      <c r="N225" s="237"/>
      <c r="O225" s="237"/>
      <c r="P225" s="237"/>
      <c r="Q225" s="237"/>
      <c r="R225" s="237"/>
      <c r="S225" s="237"/>
      <c r="T225" s="237"/>
      <c r="U225" s="237"/>
      <c r="V225" s="237"/>
      <c r="W225" s="237"/>
      <c r="X225" s="237"/>
      <c r="Y225" s="238" t="s">
        <v>193</v>
      </c>
      <c r="Z225" s="237"/>
      <c r="AA225" s="237"/>
      <c r="AB225" s="237"/>
      <c r="AC225" s="237"/>
      <c r="AD225" s="237"/>
      <c r="AE225" s="237"/>
      <c r="AF225" s="237"/>
      <c r="AG225" s="237"/>
      <c r="AH225" s="237"/>
      <c r="AI225" s="237"/>
      <c r="AJ225" s="237"/>
      <c r="AK225" s="237"/>
      <c r="AL225" s="237"/>
      <c r="AM225" s="237"/>
      <c r="AN225" s="237"/>
      <c r="AO225" s="237"/>
      <c r="AP225" s="237"/>
      <c r="AQ225" s="237"/>
      <c r="AR225" s="237"/>
      <c r="AS225" s="237"/>
      <c r="AT225" s="237"/>
      <c r="AU225" s="237"/>
      <c r="AV225" s="237"/>
      <c r="AW225" s="237"/>
      <c r="AX225" s="237"/>
      <c r="AY225" s="237"/>
      <c r="AZ225"/>
      <c r="BA225" s="244" t="s">
        <v>193</v>
      </c>
      <c r="BB225"/>
      <c r="BC225"/>
      <c r="BD225"/>
      <c r="BE225"/>
      <c r="BF225"/>
      <c r="BG225"/>
      <c r="BH225"/>
      <c r="BI225"/>
      <c r="BJ225"/>
      <c r="BK225"/>
      <c r="BL225"/>
      <c r="BM225"/>
      <c r="BN225"/>
      <c r="BO225"/>
      <c r="BP225"/>
      <c r="BQ225"/>
      <c r="BR225"/>
      <c r="BS225"/>
      <c r="BT225"/>
      <c r="BU225"/>
      <c r="BV225"/>
      <c r="BW225"/>
      <c r="BX225"/>
      <c r="BY225"/>
      <c r="BZ225"/>
      <c r="CA225"/>
      <c r="CB225"/>
    </row>
  </sheetData>
  <mergeCells count="160">
    <mergeCell ref="A1:D1"/>
    <mergeCell ref="A2:D2"/>
    <mergeCell ref="A3:D3"/>
    <mergeCell ref="A4:D4"/>
    <mergeCell ref="A5:D5"/>
    <mergeCell ref="A6:D6"/>
    <mergeCell ref="A17:D17"/>
    <mergeCell ref="A19:D19"/>
    <mergeCell ref="A21:D21"/>
    <mergeCell ref="A23:B23"/>
    <mergeCell ref="A24:B24"/>
    <mergeCell ref="A26:B26"/>
    <mergeCell ref="A7:D7"/>
    <mergeCell ref="A8:D8"/>
    <mergeCell ref="A9:D9"/>
    <mergeCell ref="A11:D11"/>
    <mergeCell ref="A13:D13"/>
    <mergeCell ref="A15:D15"/>
    <mergeCell ref="A35:B35"/>
    <mergeCell ref="A36:B36"/>
    <mergeCell ref="A37:B37"/>
    <mergeCell ref="A38:B38"/>
    <mergeCell ref="A39:D39"/>
    <mergeCell ref="A40:D40"/>
    <mergeCell ref="A27:B27"/>
    <mergeCell ref="A28:B28"/>
    <mergeCell ref="A29:B29"/>
    <mergeCell ref="A30:B30"/>
    <mergeCell ref="A31:B31"/>
    <mergeCell ref="A33:B33"/>
    <mergeCell ref="A54:D54"/>
    <mergeCell ref="A56:D56"/>
    <mergeCell ref="A58:B58"/>
    <mergeCell ref="A59:B59"/>
    <mergeCell ref="A60:B60"/>
    <mergeCell ref="A61:B61"/>
    <mergeCell ref="A42:D42"/>
    <mergeCell ref="A44:D44"/>
    <mergeCell ref="A46:D46"/>
    <mergeCell ref="A48:D48"/>
    <mergeCell ref="A50:D50"/>
    <mergeCell ref="A52:D52"/>
    <mergeCell ref="A70:B70"/>
    <mergeCell ref="A71:B71"/>
    <mergeCell ref="A72:B72"/>
    <mergeCell ref="A73:D73"/>
    <mergeCell ref="A74:D74"/>
    <mergeCell ref="A76:D76"/>
    <mergeCell ref="A62:B62"/>
    <mergeCell ref="A63:B63"/>
    <mergeCell ref="A64:B64"/>
    <mergeCell ref="A65:B65"/>
    <mergeCell ref="A67:B67"/>
    <mergeCell ref="A69:B69"/>
    <mergeCell ref="A89:B89"/>
    <mergeCell ref="A90:B90"/>
    <mergeCell ref="A91:B91"/>
    <mergeCell ref="A92:B92"/>
    <mergeCell ref="A93:B93"/>
    <mergeCell ref="A94:B94"/>
    <mergeCell ref="A78:D78"/>
    <mergeCell ref="A80:D80"/>
    <mergeCell ref="A82:D82"/>
    <mergeCell ref="A84:D84"/>
    <mergeCell ref="A86:D86"/>
    <mergeCell ref="A88:B88"/>
    <mergeCell ref="A103:B103"/>
    <mergeCell ref="A104:D104"/>
    <mergeCell ref="A105:D105"/>
    <mergeCell ref="A107:D107"/>
    <mergeCell ref="A109:D109"/>
    <mergeCell ref="A111:D111"/>
    <mergeCell ref="A95:B95"/>
    <mergeCell ref="A96:B96"/>
    <mergeCell ref="A98:B98"/>
    <mergeCell ref="A100:B100"/>
    <mergeCell ref="A101:B101"/>
    <mergeCell ref="A102:B102"/>
    <mergeCell ref="A122:B122"/>
    <mergeCell ref="A123:B123"/>
    <mergeCell ref="A124:B124"/>
    <mergeCell ref="A125:B125"/>
    <mergeCell ref="A126:B126"/>
    <mergeCell ref="A127:B127"/>
    <mergeCell ref="A113:D113"/>
    <mergeCell ref="A115:D115"/>
    <mergeCell ref="A117:D117"/>
    <mergeCell ref="A119:B119"/>
    <mergeCell ref="A120:B120"/>
    <mergeCell ref="A121:B121"/>
    <mergeCell ref="A136:D136"/>
    <mergeCell ref="A138:D138"/>
    <mergeCell ref="A140:D140"/>
    <mergeCell ref="A142:D142"/>
    <mergeCell ref="A144:D144"/>
    <mergeCell ref="A146:D146"/>
    <mergeCell ref="A129:B129"/>
    <mergeCell ref="A131:B131"/>
    <mergeCell ref="A132:B132"/>
    <mergeCell ref="A133:B133"/>
    <mergeCell ref="A134:B134"/>
    <mergeCell ref="A135:D135"/>
    <mergeCell ref="A160:D160"/>
    <mergeCell ref="A163:B163"/>
    <mergeCell ref="A164:B164"/>
    <mergeCell ref="A165:B165"/>
    <mergeCell ref="A166:B166"/>
    <mergeCell ref="A167:B167"/>
    <mergeCell ref="A148:D148"/>
    <mergeCell ref="A150:B150"/>
    <mergeCell ref="A153:B153"/>
    <mergeCell ref="A154:B154"/>
    <mergeCell ref="A156:D156"/>
    <mergeCell ref="A158:D158"/>
    <mergeCell ref="A174:B174"/>
    <mergeCell ref="A175:B175"/>
    <mergeCell ref="A176:B176"/>
    <mergeCell ref="A177:B177"/>
    <mergeCell ref="A178:B178"/>
    <mergeCell ref="A181:B181"/>
    <mergeCell ref="A168:B168"/>
    <mergeCell ref="A169:B169"/>
    <mergeCell ref="A170:B170"/>
    <mergeCell ref="A171:B171"/>
    <mergeCell ref="A172:B172"/>
    <mergeCell ref="A173:B173"/>
    <mergeCell ref="A192:B192"/>
    <mergeCell ref="A193:B193"/>
    <mergeCell ref="A194:B194"/>
    <mergeCell ref="A197:D197"/>
    <mergeCell ref="A182:B182"/>
    <mergeCell ref="A183:B183"/>
    <mergeCell ref="A184:B184"/>
    <mergeCell ref="A185:B185"/>
    <mergeCell ref="A188:B188"/>
    <mergeCell ref="A189:B189"/>
    <mergeCell ref="A223:D223"/>
    <mergeCell ref="A224:B224"/>
    <mergeCell ref="A225:B225"/>
    <mergeCell ref="A25:B25"/>
    <mergeCell ref="A214:B214"/>
    <mergeCell ref="A215:B215"/>
    <mergeCell ref="A216:B216"/>
    <mergeCell ref="A217:B217"/>
    <mergeCell ref="A218:B218"/>
    <mergeCell ref="A219:B219"/>
    <mergeCell ref="A208:B208"/>
    <mergeCell ref="A209:B209"/>
    <mergeCell ref="A210:B210"/>
    <mergeCell ref="A211:B211"/>
    <mergeCell ref="A212:B212"/>
    <mergeCell ref="A213:B213"/>
    <mergeCell ref="A199:D199"/>
    <mergeCell ref="A201:D201"/>
    <mergeCell ref="A203:D203"/>
    <mergeCell ref="A205:D205"/>
    <mergeCell ref="A206:B206"/>
    <mergeCell ref="A207:B207"/>
    <mergeCell ref="A190:B190"/>
    <mergeCell ref="A191:B19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dimension ref="A2:I236"/>
  <sheetViews>
    <sheetView topLeftCell="A136" workbookViewId="0"/>
  </sheetViews>
  <sheetFormatPr defaultRowHeight="15" x14ac:dyDescent="0.25"/>
  <cols>
    <col min="1" max="1" width="58.28515625" customWidth="1"/>
    <col min="2" max="2" width="16.42578125" customWidth="1"/>
    <col min="3" max="3" width="6.28515625" customWidth="1"/>
    <col min="4" max="4" width="17" customWidth="1"/>
    <col min="5" max="5" width="19.42578125" customWidth="1"/>
    <col min="6" max="6" width="23.85546875" customWidth="1"/>
  </cols>
  <sheetData>
    <row r="2" spans="1:9" ht="23.25" x14ac:dyDescent="0.25">
      <c r="A2" s="310" t="s">
        <v>83</v>
      </c>
      <c r="B2" s="310"/>
      <c r="C2" s="310"/>
      <c r="D2" s="310"/>
    </row>
    <row r="3" spans="1:9" ht="18" x14ac:dyDescent="0.25">
      <c r="A3" s="311" t="s">
        <v>84</v>
      </c>
      <c r="B3" s="311"/>
      <c r="C3" s="311"/>
      <c r="D3" s="311"/>
    </row>
    <row r="4" spans="1:9" ht="15.75" x14ac:dyDescent="0.25">
      <c r="A4" s="312" t="s">
        <v>85</v>
      </c>
      <c r="B4" s="312"/>
      <c r="C4" s="312"/>
      <c r="D4" s="312"/>
      <c r="E4" t="s">
        <v>200</v>
      </c>
      <c r="I4" s="180">
        <v>39.49</v>
      </c>
    </row>
    <row r="5" spans="1:9" x14ac:dyDescent="0.25">
      <c r="A5" s="313" t="s">
        <v>86</v>
      </c>
      <c r="B5" s="313"/>
      <c r="C5" s="313"/>
      <c r="D5" s="313"/>
    </row>
    <row r="6" spans="1:9" x14ac:dyDescent="0.25">
      <c r="A6" s="313" t="s">
        <v>87</v>
      </c>
      <c r="B6" s="313"/>
      <c r="C6" s="313"/>
      <c r="D6" s="313"/>
    </row>
    <row r="7" spans="1:9" x14ac:dyDescent="0.25">
      <c r="A7" s="314" t="s">
        <v>88</v>
      </c>
      <c r="B7" s="314"/>
      <c r="C7" s="314"/>
      <c r="D7" s="314"/>
    </row>
    <row r="8" spans="1:9" x14ac:dyDescent="0.25">
      <c r="A8" s="305" t="s">
        <v>12</v>
      </c>
      <c r="B8" s="309"/>
      <c r="C8" s="309"/>
      <c r="D8" s="309"/>
    </row>
    <row r="9" spans="1:9" x14ac:dyDescent="0.25">
      <c r="A9" s="302" t="s">
        <v>89</v>
      </c>
      <c r="B9" s="302"/>
      <c r="C9" s="302"/>
      <c r="D9" s="302"/>
    </row>
    <row r="10" spans="1:9" x14ac:dyDescent="0.25">
      <c r="A10" s="302" t="s">
        <v>90</v>
      </c>
      <c r="B10" s="296"/>
      <c r="C10" s="296"/>
      <c r="D10" s="296"/>
    </row>
    <row r="11" spans="1:9" x14ac:dyDescent="0.25">
      <c r="A11" s="136"/>
      <c r="B11" s="137"/>
      <c r="C11" s="137"/>
      <c r="D11" s="137"/>
    </row>
    <row r="12" spans="1:9" x14ac:dyDescent="0.25">
      <c r="A12" s="300" t="s">
        <v>91</v>
      </c>
      <c r="B12" s="301"/>
      <c r="C12" s="301"/>
      <c r="D12" s="301"/>
    </row>
    <row r="13" spans="1:9" x14ac:dyDescent="0.25">
      <c r="A13" s="138"/>
      <c r="B13" s="139"/>
      <c r="C13" s="139"/>
      <c r="D13" s="139"/>
    </row>
    <row r="14" spans="1:9" x14ac:dyDescent="0.25">
      <c r="A14" s="302" t="s">
        <v>92</v>
      </c>
      <c r="B14" s="302"/>
      <c r="C14" s="302"/>
      <c r="D14" s="302"/>
    </row>
    <row r="15" spans="1:9" x14ac:dyDescent="0.25">
      <c r="A15" s="136"/>
      <c r="B15" s="136"/>
      <c r="C15" s="136"/>
      <c r="D15" s="136"/>
    </row>
    <row r="16" spans="1:9" x14ac:dyDescent="0.25">
      <c r="A16" s="302" t="s">
        <v>93</v>
      </c>
      <c r="B16" s="302"/>
      <c r="C16" s="302"/>
      <c r="D16" s="302"/>
    </row>
    <row r="17" spans="1:6" x14ac:dyDescent="0.25">
      <c r="A17" s="136"/>
      <c r="B17" s="136"/>
      <c r="C17" s="136"/>
      <c r="D17" s="136"/>
    </row>
    <row r="18" spans="1:6" x14ac:dyDescent="0.25">
      <c r="A18" s="302" t="s">
        <v>94</v>
      </c>
      <c r="B18" s="302"/>
      <c r="C18" s="302"/>
      <c r="D18" s="302"/>
    </row>
    <row r="19" spans="1:6" x14ac:dyDescent="0.25">
      <c r="A19" s="136"/>
      <c r="B19" s="136"/>
      <c r="C19" s="136"/>
      <c r="D19" s="136"/>
    </row>
    <row r="20" spans="1:6" x14ac:dyDescent="0.25">
      <c r="A20" s="302" t="s">
        <v>95</v>
      </c>
      <c r="B20" s="302"/>
      <c r="C20" s="302"/>
      <c r="D20" s="302"/>
    </row>
    <row r="21" spans="1:6" x14ac:dyDescent="0.25">
      <c r="A21" s="136"/>
      <c r="B21" s="136"/>
      <c r="C21" s="136"/>
      <c r="D21" s="136"/>
    </row>
    <row r="22" spans="1:6" x14ac:dyDescent="0.25">
      <c r="A22" s="317" t="s">
        <v>96</v>
      </c>
      <c r="B22" s="318"/>
      <c r="C22" s="318"/>
      <c r="D22" s="318"/>
    </row>
    <row r="23" spans="1:6" x14ac:dyDescent="0.25">
      <c r="A23" s="140"/>
      <c r="B23" s="141"/>
      <c r="C23" s="141"/>
      <c r="D23" s="141"/>
      <c r="E23" s="187" t="s">
        <v>194</v>
      </c>
      <c r="F23" s="187" t="s">
        <v>195</v>
      </c>
    </row>
    <row r="24" spans="1:6" x14ac:dyDescent="0.25">
      <c r="A24" s="315" t="s">
        <v>97</v>
      </c>
      <c r="B24" s="315"/>
      <c r="C24" s="143" t="s">
        <v>28</v>
      </c>
      <c r="D24" s="144">
        <v>62.11</v>
      </c>
      <c r="E24" s="180" t="s">
        <v>197</v>
      </c>
      <c r="F24" t="s">
        <v>198</v>
      </c>
    </row>
    <row r="25" spans="1:6" x14ac:dyDescent="0.25">
      <c r="A25" s="315" t="s">
        <v>98</v>
      </c>
      <c r="B25" s="315"/>
      <c r="C25" s="143" t="s">
        <v>28</v>
      </c>
      <c r="D25" s="144">
        <v>27.85</v>
      </c>
      <c r="E25" t="s">
        <v>198</v>
      </c>
      <c r="F25" s="184" t="s">
        <v>199</v>
      </c>
    </row>
    <row r="26" spans="1:6" x14ac:dyDescent="0.25">
      <c r="A26" s="315" t="s">
        <v>99</v>
      </c>
      <c r="B26" s="315"/>
      <c r="C26" s="143" t="s">
        <v>28</v>
      </c>
      <c r="D26" s="144">
        <v>0.42</v>
      </c>
      <c r="E26" s="180" t="s">
        <v>199</v>
      </c>
      <c r="F26" s="184" t="s">
        <v>199</v>
      </c>
    </row>
    <row r="27" spans="1:6" x14ac:dyDescent="0.25">
      <c r="A27" s="315" t="s">
        <v>100</v>
      </c>
      <c r="B27" s="316"/>
      <c r="C27" s="143" t="s">
        <v>28</v>
      </c>
      <c r="D27" s="144">
        <v>11.16</v>
      </c>
      <c r="E27" t="s">
        <v>196</v>
      </c>
      <c r="F27" t="s">
        <v>196</v>
      </c>
    </row>
    <row r="28" spans="1:6" x14ac:dyDescent="0.25">
      <c r="A28" s="315" t="s">
        <v>101</v>
      </c>
      <c r="B28" s="315"/>
      <c r="C28" s="143" t="s">
        <v>102</v>
      </c>
      <c r="D28" s="146">
        <v>3.9199999999999999E-2</v>
      </c>
      <c r="E28" t="s">
        <v>198</v>
      </c>
      <c r="F28" s="184" t="s">
        <v>199</v>
      </c>
    </row>
    <row r="29" spans="1:6" ht="42" customHeight="1" x14ac:dyDescent="0.25">
      <c r="A29" s="315" t="s">
        <v>103</v>
      </c>
      <c r="B29" s="316"/>
      <c r="C29" s="143" t="s">
        <v>102</v>
      </c>
      <c r="D29" s="146">
        <v>-1E-4</v>
      </c>
      <c r="E29" s="180" t="s">
        <v>197</v>
      </c>
      <c r="F29" s="184" t="s">
        <v>199</v>
      </c>
    </row>
    <row r="30" spans="1:6" x14ac:dyDescent="0.25">
      <c r="A30" s="315" t="s">
        <v>104</v>
      </c>
      <c r="B30" s="316"/>
      <c r="C30" s="143" t="s">
        <v>102</v>
      </c>
      <c r="D30" s="146">
        <v>3.0999999999999999E-3</v>
      </c>
      <c r="E30" s="180" t="s">
        <v>197</v>
      </c>
      <c r="F30" s="184" t="s">
        <v>199</v>
      </c>
    </row>
    <row r="31" spans="1:6" ht="41.25" customHeight="1" x14ac:dyDescent="0.25">
      <c r="A31" s="315" t="s">
        <v>105</v>
      </c>
      <c r="B31" s="316"/>
      <c r="C31" s="143" t="s">
        <v>102</v>
      </c>
      <c r="D31" s="146">
        <v>1E-4</v>
      </c>
      <c r="E31" s="180" t="s">
        <v>197</v>
      </c>
      <c r="F31" s="184" t="s">
        <v>199</v>
      </c>
    </row>
    <row r="32" spans="1:6" ht="34.5" customHeight="1" x14ac:dyDescent="0.25">
      <c r="A32" s="315" t="s">
        <v>202</v>
      </c>
      <c r="B32" s="315"/>
      <c r="C32" s="143" t="s">
        <v>102</v>
      </c>
      <c r="D32" s="146">
        <v>5.9999999999999995E-4</v>
      </c>
      <c r="E32" s="180" t="s">
        <v>197</v>
      </c>
      <c r="F32" s="184" t="s">
        <v>199</v>
      </c>
    </row>
    <row r="33" spans="1:6" x14ac:dyDescent="0.25">
      <c r="A33" s="315" t="s">
        <v>107</v>
      </c>
      <c r="B33" s="315"/>
      <c r="C33" s="143" t="s">
        <v>102</v>
      </c>
      <c r="D33" s="146">
        <v>1.0500000000000001E-2</v>
      </c>
      <c r="E33" s="180" t="s">
        <v>197</v>
      </c>
      <c r="F33" s="184" t="s">
        <v>199</v>
      </c>
    </row>
    <row r="34" spans="1:6" x14ac:dyDescent="0.25">
      <c r="A34" s="315" t="s">
        <v>108</v>
      </c>
      <c r="B34" s="315"/>
      <c r="C34" s="143" t="s">
        <v>102</v>
      </c>
      <c r="D34" s="146">
        <v>7.3000000000000001E-3</v>
      </c>
      <c r="E34" s="180" t="s">
        <v>197</v>
      </c>
      <c r="F34" s="184" t="s">
        <v>199</v>
      </c>
    </row>
    <row r="35" spans="1:6" x14ac:dyDescent="0.25">
      <c r="A35" s="142"/>
      <c r="B35" s="142"/>
      <c r="C35" s="143"/>
      <c r="D35" s="146"/>
    </row>
    <row r="36" spans="1:6" x14ac:dyDescent="0.25">
      <c r="A36" s="319" t="s">
        <v>109</v>
      </c>
      <c r="B36" s="316"/>
      <c r="C36" s="148"/>
      <c r="D36" s="148"/>
    </row>
    <row r="37" spans="1:6" x14ac:dyDescent="0.25">
      <c r="A37" s="147"/>
      <c r="B37" s="145"/>
      <c r="C37" s="148"/>
      <c r="D37" s="148"/>
    </row>
    <row r="38" spans="1:6" x14ac:dyDescent="0.25">
      <c r="A38" s="315" t="s">
        <v>110</v>
      </c>
      <c r="B38" s="315"/>
      <c r="C38" s="149" t="s">
        <v>102</v>
      </c>
      <c r="D38" s="150">
        <v>3.0000000000000001E-3</v>
      </c>
      <c r="E38" s="180" t="s">
        <v>197</v>
      </c>
      <c r="F38" s="184" t="s">
        <v>197</v>
      </c>
    </row>
    <row r="39" spans="1:6" x14ac:dyDescent="0.25">
      <c r="A39" s="315" t="s">
        <v>111</v>
      </c>
      <c r="B39" s="315"/>
      <c r="C39" s="149" t="s">
        <v>102</v>
      </c>
      <c r="D39" s="150">
        <v>4.0000000000000002E-4</v>
      </c>
      <c r="E39" s="180" t="s">
        <v>197</v>
      </c>
      <c r="F39" s="184" t="s">
        <v>197</v>
      </c>
    </row>
    <row r="40" spans="1:6" x14ac:dyDescent="0.25">
      <c r="A40" s="315" t="s">
        <v>112</v>
      </c>
      <c r="B40" s="315"/>
      <c r="C40" s="149" t="s">
        <v>102</v>
      </c>
      <c r="D40" s="150">
        <v>5.0000000000000001E-4</v>
      </c>
      <c r="E40" s="180" t="s">
        <v>197</v>
      </c>
      <c r="F40" s="184" t="s">
        <v>197</v>
      </c>
    </row>
    <row r="41" spans="1:6" x14ac:dyDescent="0.25">
      <c r="A41" s="315" t="s">
        <v>113</v>
      </c>
      <c r="B41" s="315"/>
      <c r="C41" s="149" t="s">
        <v>28</v>
      </c>
      <c r="D41" s="151">
        <v>0.25</v>
      </c>
      <c r="E41" s="180" t="s">
        <v>197</v>
      </c>
      <c r="F41" s="184" t="s">
        <v>197</v>
      </c>
    </row>
    <row r="42" spans="1:6" ht="18" x14ac:dyDescent="0.25">
      <c r="A42" s="305" t="s">
        <v>15</v>
      </c>
      <c r="B42" s="305"/>
      <c r="C42" s="305"/>
      <c r="D42" s="305"/>
    </row>
    <row r="43" spans="1:6" x14ac:dyDescent="0.25">
      <c r="A43" s="302" t="s">
        <v>114</v>
      </c>
      <c r="B43" s="302"/>
      <c r="C43" s="302"/>
      <c r="D43" s="303"/>
    </row>
    <row r="44" spans="1:6" x14ac:dyDescent="0.25">
      <c r="A44" s="136"/>
      <c r="B44" s="136"/>
      <c r="C44" s="136"/>
      <c r="D44" s="152"/>
    </row>
    <row r="45" spans="1:6" x14ac:dyDescent="0.25">
      <c r="A45" s="300" t="s">
        <v>91</v>
      </c>
      <c r="B45" s="301"/>
      <c r="C45" s="301"/>
      <c r="D45" s="301"/>
    </row>
    <row r="46" spans="1:6" x14ac:dyDescent="0.25">
      <c r="A46" s="138"/>
      <c r="B46" s="139"/>
      <c r="C46" s="139"/>
      <c r="D46" s="139"/>
    </row>
    <row r="47" spans="1:6" x14ac:dyDescent="0.25">
      <c r="A47" s="302" t="s">
        <v>92</v>
      </c>
      <c r="B47" s="302"/>
      <c r="C47" s="302"/>
      <c r="D47" s="302"/>
    </row>
    <row r="48" spans="1:6" x14ac:dyDescent="0.25">
      <c r="A48" s="136"/>
      <c r="B48" s="136"/>
      <c r="C48" s="136"/>
      <c r="D48" s="136"/>
    </row>
    <row r="49" spans="1:5" x14ac:dyDescent="0.25">
      <c r="A49" s="302" t="s">
        <v>93</v>
      </c>
      <c r="B49" s="302"/>
      <c r="C49" s="302"/>
      <c r="D49" s="302"/>
    </row>
    <row r="50" spans="1:5" x14ac:dyDescent="0.25">
      <c r="A50" s="136"/>
      <c r="B50" s="136"/>
      <c r="C50" s="136"/>
      <c r="D50" s="136"/>
    </row>
    <row r="51" spans="1:5" x14ac:dyDescent="0.25">
      <c r="A51" s="302" t="s">
        <v>94</v>
      </c>
      <c r="B51" s="302"/>
      <c r="C51" s="302"/>
      <c r="D51" s="302"/>
    </row>
    <row r="52" spans="1:5" x14ac:dyDescent="0.25">
      <c r="A52" s="136"/>
      <c r="B52" s="136"/>
      <c r="C52" s="136"/>
      <c r="D52" s="136"/>
    </row>
    <row r="53" spans="1:5" x14ac:dyDescent="0.25">
      <c r="A53" s="302" t="s">
        <v>115</v>
      </c>
      <c r="B53" s="302"/>
      <c r="C53" s="302"/>
      <c r="D53" s="302"/>
    </row>
    <row r="54" spans="1:5" x14ac:dyDescent="0.25">
      <c r="A54" s="136"/>
      <c r="B54" s="136"/>
      <c r="C54" s="136"/>
      <c r="D54" s="136"/>
    </row>
    <row r="55" spans="1:5" x14ac:dyDescent="0.25">
      <c r="A55" s="302" t="s">
        <v>116</v>
      </c>
      <c r="B55" s="302"/>
      <c r="C55" s="302"/>
      <c r="D55" s="302"/>
    </row>
    <row r="56" spans="1:5" x14ac:dyDescent="0.25">
      <c r="A56" s="136"/>
      <c r="B56" s="136"/>
      <c r="C56" s="136"/>
      <c r="D56" s="136"/>
    </row>
    <row r="57" spans="1:5" x14ac:dyDescent="0.25">
      <c r="A57" s="302" t="s">
        <v>95</v>
      </c>
      <c r="B57" s="302"/>
      <c r="C57" s="302"/>
      <c r="D57" s="302"/>
    </row>
    <row r="58" spans="1:5" x14ac:dyDescent="0.25">
      <c r="A58" s="136"/>
      <c r="B58" s="136"/>
      <c r="C58" s="136"/>
      <c r="D58" s="136"/>
    </row>
    <row r="59" spans="1:5" x14ac:dyDescent="0.25">
      <c r="A59" s="317" t="s">
        <v>96</v>
      </c>
      <c r="B59" s="318"/>
      <c r="C59" s="318"/>
      <c r="D59" s="318"/>
    </row>
    <row r="60" spans="1:5" x14ac:dyDescent="0.25">
      <c r="A60" s="140"/>
      <c r="B60" s="141"/>
      <c r="C60" s="141"/>
      <c r="D60" s="141"/>
    </row>
    <row r="61" spans="1:5" x14ac:dyDescent="0.25">
      <c r="A61" s="316" t="s">
        <v>117</v>
      </c>
      <c r="B61" s="316"/>
      <c r="C61" s="153" t="s">
        <v>28</v>
      </c>
      <c r="D61" s="194">
        <v>716.69</v>
      </c>
    </row>
    <row r="62" spans="1:5" ht="29.25" customHeight="1" x14ac:dyDescent="0.25">
      <c r="A62" s="315" t="s">
        <v>118</v>
      </c>
      <c r="B62" s="316"/>
      <c r="C62" s="143" t="s">
        <v>28</v>
      </c>
      <c r="D62" s="144">
        <v>11.16</v>
      </c>
      <c r="E62" s="196" t="s">
        <v>201</v>
      </c>
    </row>
    <row r="63" spans="1:5" x14ac:dyDescent="0.25">
      <c r="A63" s="316" t="s">
        <v>48</v>
      </c>
      <c r="B63" s="316"/>
      <c r="C63" s="153" t="s">
        <v>119</v>
      </c>
      <c r="D63" s="197">
        <v>3.7134999999999998</v>
      </c>
    </row>
    <row r="64" spans="1:5" ht="48.75" customHeight="1" x14ac:dyDescent="0.25">
      <c r="A64" s="316" t="s">
        <v>103</v>
      </c>
      <c r="B64" s="316"/>
      <c r="C64" s="153" t="s">
        <v>119</v>
      </c>
      <c r="D64" s="197">
        <v>-2.9700000000000001E-2</v>
      </c>
    </row>
    <row r="65" spans="1:4" x14ac:dyDescent="0.25">
      <c r="A65" s="316" t="s">
        <v>104</v>
      </c>
      <c r="B65" s="316"/>
      <c r="C65" s="153" t="s">
        <v>119</v>
      </c>
      <c r="D65" s="197">
        <v>1.5642</v>
      </c>
    </row>
    <row r="66" spans="1:4" ht="35.25" customHeight="1" x14ac:dyDescent="0.25">
      <c r="A66" s="316" t="s">
        <v>105</v>
      </c>
      <c r="B66" s="316"/>
      <c r="C66" s="153" t="s">
        <v>119</v>
      </c>
      <c r="D66" s="197">
        <v>-0.17230000000000001</v>
      </c>
    </row>
    <row r="67" spans="1:4" ht="35.25" customHeight="1" x14ac:dyDescent="0.25">
      <c r="A67" s="315" t="s">
        <v>120</v>
      </c>
      <c r="B67" s="315"/>
      <c r="C67" s="153" t="s">
        <v>119</v>
      </c>
      <c r="D67" s="197">
        <v>-3.5000000000000001E-3</v>
      </c>
    </row>
    <row r="68" spans="1:4" ht="32.25" customHeight="1" x14ac:dyDescent="0.25">
      <c r="A68" s="315" t="s">
        <v>106</v>
      </c>
      <c r="B68" s="315"/>
      <c r="C68" s="153" t="s">
        <v>119</v>
      </c>
      <c r="D68" s="197">
        <v>-3.8300000000000001E-2</v>
      </c>
    </row>
    <row r="69" spans="1:4" x14ac:dyDescent="0.25">
      <c r="A69" s="316" t="s">
        <v>107</v>
      </c>
      <c r="B69" s="316"/>
      <c r="C69" s="153" t="s">
        <v>119</v>
      </c>
      <c r="D69" s="197">
        <v>3.9977999999999998</v>
      </c>
    </row>
    <row r="70" spans="1:4" x14ac:dyDescent="0.25">
      <c r="A70" s="316" t="s">
        <v>108</v>
      </c>
      <c r="B70" s="316"/>
      <c r="C70" s="153" t="s">
        <v>119</v>
      </c>
      <c r="D70" s="197">
        <v>2.7667999999999999</v>
      </c>
    </row>
    <row r="71" spans="1:4" x14ac:dyDescent="0.25">
      <c r="A71" s="145"/>
      <c r="B71" s="145"/>
      <c r="C71" s="153"/>
      <c r="D71" s="146"/>
    </row>
    <row r="72" spans="1:4" x14ac:dyDescent="0.25">
      <c r="A72" s="319" t="s">
        <v>109</v>
      </c>
      <c r="B72" s="316"/>
      <c r="C72" s="148"/>
      <c r="D72" s="148"/>
    </row>
    <row r="73" spans="1:4" x14ac:dyDescent="0.25">
      <c r="A73" s="147"/>
      <c r="B73" s="145"/>
      <c r="C73" s="148"/>
      <c r="D73" s="148"/>
    </row>
    <row r="74" spans="1:4" x14ac:dyDescent="0.25">
      <c r="A74" s="315" t="s">
        <v>110</v>
      </c>
      <c r="B74" s="315"/>
      <c r="C74" s="149" t="s">
        <v>102</v>
      </c>
      <c r="D74" s="199">
        <v>3.0000000000000001E-3</v>
      </c>
    </row>
    <row r="75" spans="1:4" x14ac:dyDescent="0.25">
      <c r="A75" s="315" t="s">
        <v>111</v>
      </c>
      <c r="B75" s="315"/>
      <c r="C75" s="149" t="s">
        <v>102</v>
      </c>
      <c r="D75" s="199">
        <v>4.0000000000000002E-4</v>
      </c>
    </row>
    <row r="76" spans="1:4" x14ac:dyDescent="0.25">
      <c r="A76" s="315" t="s">
        <v>112</v>
      </c>
      <c r="B76" s="315"/>
      <c r="C76" s="149" t="s">
        <v>102</v>
      </c>
      <c r="D76" s="199">
        <v>5.0000000000000001E-4</v>
      </c>
    </row>
    <row r="77" spans="1:4" x14ac:dyDescent="0.25">
      <c r="A77" s="315" t="s">
        <v>113</v>
      </c>
      <c r="B77" s="315"/>
      <c r="C77" s="149" t="s">
        <v>28</v>
      </c>
      <c r="D77" s="200">
        <v>0.25</v>
      </c>
    </row>
    <row r="78" spans="1:4" ht="18" x14ac:dyDescent="0.25">
      <c r="A78" s="305" t="s">
        <v>18</v>
      </c>
      <c r="B78" s="305"/>
      <c r="C78" s="305"/>
      <c r="D78" s="306"/>
    </row>
    <row r="79" spans="1:4" x14ac:dyDescent="0.25">
      <c r="A79" s="302" t="s">
        <v>121</v>
      </c>
      <c r="B79" s="302"/>
      <c r="C79" s="302"/>
      <c r="D79" s="303"/>
    </row>
    <row r="80" spans="1:4" x14ac:dyDescent="0.25">
      <c r="A80" s="136"/>
      <c r="B80" s="136"/>
      <c r="C80" s="136"/>
      <c r="D80" s="152"/>
    </row>
    <row r="81" spans="1:4" x14ac:dyDescent="0.25">
      <c r="A81" s="300" t="s">
        <v>91</v>
      </c>
      <c r="B81" s="301"/>
      <c r="C81" s="301"/>
      <c r="D81" s="301"/>
    </row>
    <row r="82" spans="1:4" x14ac:dyDescent="0.25">
      <c r="A82" s="138"/>
      <c r="B82" s="139"/>
      <c r="C82" s="139"/>
      <c r="D82" s="139"/>
    </row>
    <row r="83" spans="1:4" x14ac:dyDescent="0.25">
      <c r="A83" s="302" t="s">
        <v>92</v>
      </c>
      <c r="B83" s="302"/>
      <c r="C83" s="302"/>
      <c r="D83" s="302"/>
    </row>
    <row r="84" spans="1:4" x14ac:dyDescent="0.25">
      <c r="A84" s="136"/>
      <c r="B84" s="136"/>
      <c r="C84" s="136"/>
      <c r="D84" s="136"/>
    </row>
    <row r="85" spans="1:4" x14ac:dyDescent="0.25">
      <c r="A85" s="302" t="s">
        <v>93</v>
      </c>
      <c r="B85" s="302"/>
      <c r="C85" s="302"/>
      <c r="D85" s="302"/>
    </row>
    <row r="86" spans="1:4" x14ac:dyDescent="0.25">
      <c r="A86" s="136"/>
      <c r="B86" s="136"/>
      <c r="C86" s="136"/>
      <c r="D86" s="136"/>
    </row>
    <row r="87" spans="1:4" x14ac:dyDescent="0.25">
      <c r="A87" s="302" t="s">
        <v>94</v>
      </c>
      <c r="B87" s="302"/>
      <c r="C87" s="302"/>
      <c r="D87" s="302"/>
    </row>
    <row r="88" spans="1:4" x14ac:dyDescent="0.25">
      <c r="A88" s="136"/>
      <c r="B88" s="136"/>
      <c r="C88" s="136"/>
      <c r="D88" s="136"/>
    </row>
    <row r="89" spans="1:4" x14ac:dyDescent="0.25">
      <c r="A89" s="302" t="s">
        <v>95</v>
      </c>
      <c r="B89" s="302"/>
      <c r="C89" s="302"/>
      <c r="D89" s="302"/>
    </row>
    <row r="90" spans="1:4" x14ac:dyDescent="0.25">
      <c r="A90" s="136"/>
      <c r="B90" s="136"/>
      <c r="C90" s="136"/>
      <c r="D90" s="136"/>
    </row>
    <row r="91" spans="1:4" x14ac:dyDescent="0.25">
      <c r="A91" s="317" t="s">
        <v>96</v>
      </c>
      <c r="B91" s="318"/>
      <c r="C91" s="318"/>
      <c r="D91" s="318"/>
    </row>
    <row r="92" spans="1:4" x14ac:dyDescent="0.25">
      <c r="A92" s="140"/>
      <c r="B92" s="141"/>
      <c r="C92" s="141"/>
      <c r="D92" s="141"/>
    </row>
    <row r="93" spans="1:4" x14ac:dyDescent="0.25">
      <c r="A93" s="315" t="s">
        <v>117</v>
      </c>
      <c r="B93" s="315"/>
      <c r="C93" s="149" t="s">
        <v>28</v>
      </c>
      <c r="D93" s="188">
        <v>75.61</v>
      </c>
    </row>
    <row r="94" spans="1:4" ht="34.5" customHeight="1" x14ac:dyDescent="0.25">
      <c r="A94" s="315" t="s">
        <v>122</v>
      </c>
      <c r="B94" s="316"/>
      <c r="C94" s="149" t="s">
        <v>28</v>
      </c>
      <c r="D94" s="188">
        <v>1.8</v>
      </c>
    </row>
    <row r="95" spans="1:4" ht="34.5" customHeight="1" x14ac:dyDescent="0.25">
      <c r="A95" s="315" t="s">
        <v>123</v>
      </c>
      <c r="B95" s="316"/>
      <c r="C95" s="149" t="s">
        <v>28</v>
      </c>
      <c r="D95" s="188">
        <v>3.48</v>
      </c>
    </row>
    <row r="96" spans="1:4" ht="34.5" customHeight="1" x14ac:dyDescent="0.25">
      <c r="A96" s="315" t="s">
        <v>99</v>
      </c>
      <c r="B96" s="315"/>
      <c r="C96" s="143" t="s">
        <v>28</v>
      </c>
      <c r="D96" s="188">
        <v>0.42</v>
      </c>
    </row>
    <row r="97" spans="1:4" x14ac:dyDescent="0.25">
      <c r="A97" s="315" t="s">
        <v>124</v>
      </c>
      <c r="B97" s="315"/>
      <c r="C97" s="149" t="s">
        <v>102</v>
      </c>
      <c r="D97" s="190">
        <v>6.0100000000000001E-2</v>
      </c>
    </row>
    <row r="98" spans="1:4" ht="32.25" customHeight="1" x14ac:dyDescent="0.25">
      <c r="A98" s="315" t="s">
        <v>103</v>
      </c>
      <c r="B98" s="316"/>
      <c r="C98" s="149" t="s">
        <v>102</v>
      </c>
      <c r="D98" s="190">
        <v>-1E-4</v>
      </c>
    </row>
    <row r="99" spans="1:4" ht="25.5" customHeight="1" x14ac:dyDescent="0.25">
      <c r="A99" s="315" t="s">
        <v>104</v>
      </c>
      <c r="B99" s="316"/>
      <c r="C99" s="149" t="s">
        <v>102</v>
      </c>
      <c r="D99" s="190">
        <v>2.8E-3</v>
      </c>
    </row>
    <row r="100" spans="1:4" ht="28.5" customHeight="1" x14ac:dyDescent="0.25">
      <c r="A100" s="315" t="s">
        <v>125</v>
      </c>
      <c r="B100" s="316"/>
      <c r="C100" s="149" t="s">
        <v>102</v>
      </c>
      <c r="D100" s="190">
        <v>5.0000000000000001E-4</v>
      </c>
    </row>
    <row r="101" spans="1:4" ht="28.5" customHeight="1" x14ac:dyDescent="0.25">
      <c r="A101" s="315" t="s">
        <v>126</v>
      </c>
      <c r="B101" s="315"/>
      <c r="C101" s="149" t="s">
        <v>102</v>
      </c>
      <c r="D101" s="190">
        <v>2E-3</v>
      </c>
    </row>
    <row r="102" spans="1:4" ht="23.25" customHeight="1" x14ac:dyDescent="0.25">
      <c r="A102" s="315" t="s">
        <v>127</v>
      </c>
      <c r="B102" s="315"/>
      <c r="C102" s="149" t="s">
        <v>102</v>
      </c>
      <c r="D102" s="190">
        <v>3.0700000000000002E-2</v>
      </c>
    </row>
    <row r="103" spans="1:4" ht="33" customHeight="1" x14ac:dyDescent="0.25">
      <c r="A103" s="315" t="s">
        <v>106</v>
      </c>
      <c r="B103" s="315"/>
      <c r="C103" s="149" t="s">
        <v>102</v>
      </c>
      <c r="D103" s="190">
        <v>1E-4</v>
      </c>
    </row>
    <row r="104" spans="1:4" x14ac:dyDescent="0.25">
      <c r="A104" s="315" t="s">
        <v>107</v>
      </c>
      <c r="B104" s="315"/>
      <c r="C104" s="149" t="s">
        <v>102</v>
      </c>
      <c r="D104" s="190">
        <v>1.0500000000000001E-2</v>
      </c>
    </row>
    <row r="105" spans="1:4" x14ac:dyDescent="0.25">
      <c r="A105" s="315" t="s">
        <v>108</v>
      </c>
      <c r="B105" s="315"/>
      <c r="C105" s="149" t="s">
        <v>102</v>
      </c>
      <c r="D105" s="190">
        <v>7.3000000000000001E-3</v>
      </c>
    </row>
    <row r="106" spans="1:4" x14ac:dyDescent="0.25">
      <c r="A106" s="142"/>
      <c r="B106" s="142"/>
      <c r="C106" s="149"/>
      <c r="D106" s="146"/>
    </row>
    <row r="107" spans="1:4" x14ac:dyDescent="0.25">
      <c r="A107" s="319" t="s">
        <v>109</v>
      </c>
      <c r="B107" s="316"/>
      <c r="C107" s="148"/>
      <c r="D107" s="148"/>
    </row>
    <row r="108" spans="1:4" x14ac:dyDescent="0.25">
      <c r="A108" s="147"/>
      <c r="B108" s="145"/>
      <c r="C108" s="148"/>
      <c r="D108" s="148"/>
    </row>
    <row r="109" spans="1:4" x14ac:dyDescent="0.25">
      <c r="A109" s="315" t="s">
        <v>110</v>
      </c>
      <c r="B109" s="315"/>
      <c r="C109" s="149" t="s">
        <v>102</v>
      </c>
      <c r="D109" s="193">
        <v>3.0000000000000001E-3</v>
      </c>
    </row>
    <row r="110" spans="1:4" x14ac:dyDescent="0.25">
      <c r="A110" s="315" t="s">
        <v>111</v>
      </c>
      <c r="B110" s="315"/>
      <c r="C110" s="149" t="s">
        <v>102</v>
      </c>
      <c r="D110" s="193">
        <v>4.0000000000000002E-4</v>
      </c>
    </row>
    <row r="111" spans="1:4" x14ac:dyDescent="0.25">
      <c r="A111" s="315" t="s">
        <v>112</v>
      </c>
      <c r="B111" s="315"/>
      <c r="C111" s="149" t="s">
        <v>102</v>
      </c>
      <c r="D111" s="193">
        <v>5.0000000000000001E-4</v>
      </c>
    </row>
    <row r="112" spans="1:4" x14ac:dyDescent="0.25">
      <c r="A112" s="315" t="s">
        <v>113</v>
      </c>
      <c r="B112" s="315"/>
      <c r="C112" s="149" t="s">
        <v>28</v>
      </c>
      <c r="D112" s="151">
        <v>0.25</v>
      </c>
    </row>
    <row r="113" spans="1:4" ht="18" x14ac:dyDescent="0.25">
      <c r="A113" s="305" t="s">
        <v>19</v>
      </c>
      <c r="B113" s="305"/>
      <c r="C113" s="305"/>
      <c r="D113" s="306"/>
    </row>
    <row r="114" spans="1:4" x14ac:dyDescent="0.25">
      <c r="A114" s="302" t="s">
        <v>128</v>
      </c>
      <c r="B114" s="302"/>
      <c r="C114" s="302"/>
      <c r="D114" s="303"/>
    </row>
    <row r="115" spans="1:4" x14ac:dyDescent="0.25">
      <c r="A115" s="136"/>
      <c r="B115" s="136"/>
      <c r="C115" s="136"/>
      <c r="D115" s="152"/>
    </row>
    <row r="116" spans="1:4" x14ac:dyDescent="0.25">
      <c r="A116" s="300" t="s">
        <v>91</v>
      </c>
      <c r="B116" s="301"/>
      <c r="C116" s="301"/>
      <c r="D116" s="301"/>
    </row>
    <row r="117" spans="1:4" x14ac:dyDescent="0.25">
      <c r="A117" s="138"/>
      <c r="B117" s="139"/>
      <c r="C117" s="139"/>
      <c r="D117" s="139"/>
    </row>
    <row r="118" spans="1:4" x14ac:dyDescent="0.25">
      <c r="A118" s="302" t="s">
        <v>92</v>
      </c>
      <c r="B118" s="302"/>
      <c r="C118" s="302"/>
      <c r="D118" s="302"/>
    </row>
    <row r="119" spans="1:4" x14ac:dyDescent="0.25">
      <c r="A119" s="136"/>
      <c r="B119" s="136"/>
      <c r="C119" s="136"/>
      <c r="D119" s="136"/>
    </row>
    <row r="120" spans="1:4" x14ac:dyDescent="0.25">
      <c r="A120" s="302" t="s">
        <v>93</v>
      </c>
      <c r="B120" s="302"/>
      <c r="C120" s="302"/>
      <c r="D120" s="302"/>
    </row>
    <row r="121" spans="1:4" x14ac:dyDescent="0.25">
      <c r="A121" s="136"/>
      <c r="B121" s="136"/>
      <c r="C121" s="136"/>
      <c r="D121" s="136"/>
    </row>
    <row r="122" spans="1:4" x14ac:dyDescent="0.25">
      <c r="A122" s="302" t="s">
        <v>94</v>
      </c>
      <c r="B122" s="302"/>
      <c r="C122" s="302"/>
      <c r="D122" s="302"/>
    </row>
    <row r="123" spans="1:4" x14ac:dyDescent="0.25">
      <c r="A123" s="136"/>
      <c r="B123" s="136"/>
      <c r="C123" s="136"/>
      <c r="D123" s="136"/>
    </row>
    <row r="124" spans="1:4" x14ac:dyDescent="0.25">
      <c r="A124" s="302" t="s">
        <v>95</v>
      </c>
      <c r="B124" s="302"/>
      <c r="C124" s="302"/>
      <c r="D124" s="302"/>
    </row>
    <row r="125" spans="1:4" x14ac:dyDescent="0.25">
      <c r="A125" s="136"/>
      <c r="B125" s="136"/>
      <c r="C125" s="136"/>
      <c r="D125" s="136"/>
    </row>
    <row r="126" spans="1:4" x14ac:dyDescent="0.25">
      <c r="A126" s="317" t="s">
        <v>96</v>
      </c>
      <c r="B126" s="318"/>
      <c r="C126" s="318"/>
      <c r="D126" s="318"/>
    </row>
    <row r="127" spans="1:4" x14ac:dyDescent="0.25">
      <c r="A127" s="140"/>
      <c r="B127" s="141"/>
      <c r="C127" s="141"/>
      <c r="D127" s="141"/>
    </row>
    <row r="128" spans="1:4" x14ac:dyDescent="0.25">
      <c r="A128" s="315" t="s">
        <v>129</v>
      </c>
      <c r="B128" s="315"/>
      <c r="C128" s="143" t="s">
        <v>28</v>
      </c>
      <c r="D128" s="202">
        <v>2</v>
      </c>
    </row>
    <row r="129" spans="1:4" ht="32.25" customHeight="1" x14ac:dyDescent="0.25">
      <c r="A129" s="315" t="s">
        <v>122</v>
      </c>
      <c r="B129" s="316"/>
      <c r="C129" s="143" t="s">
        <v>28</v>
      </c>
      <c r="D129" s="202">
        <v>0.32</v>
      </c>
    </row>
    <row r="130" spans="1:4" x14ac:dyDescent="0.25">
      <c r="A130" s="315" t="s">
        <v>123</v>
      </c>
      <c r="B130" s="316"/>
      <c r="C130" s="143" t="s">
        <v>28</v>
      </c>
      <c r="D130" s="202">
        <v>0.64</v>
      </c>
    </row>
    <row r="131" spans="1:4" x14ac:dyDescent="0.25">
      <c r="A131" s="315" t="s">
        <v>48</v>
      </c>
      <c r="B131" s="315"/>
      <c r="C131" s="143" t="s">
        <v>102</v>
      </c>
      <c r="D131" s="203">
        <v>0.3226</v>
      </c>
    </row>
    <row r="132" spans="1:4" ht="32.25" customHeight="1" x14ac:dyDescent="0.25">
      <c r="A132" s="315" t="s">
        <v>103</v>
      </c>
      <c r="B132" s="316"/>
      <c r="C132" s="143" t="s">
        <v>102</v>
      </c>
      <c r="D132" s="203">
        <v>-1E-4</v>
      </c>
    </row>
    <row r="133" spans="1:4" x14ac:dyDescent="0.25">
      <c r="A133" s="315" t="s">
        <v>104</v>
      </c>
      <c r="B133" s="316"/>
      <c r="C133" s="143" t="s">
        <v>102</v>
      </c>
      <c r="D133" s="203">
        <v>3.8999999999999998E-3</v>
      </c>
    </row>
    <row r="134" spans="1:4" ht="33" customHeight="1" x14ac:dyDescent="0.25">
      <c r="A134" s="315" t="s">
        <v>105</v>
      </c>
      <c r="B134" s="316"/>
      <c r="C134" s="143" t="s">
        <v>102</v>
      </c>
      <c r="D134" s="203">
        <v>9.64E-2</v>
      </c>
    </row>
    <row r="135" spans="1:4" ht="26.25" customHeight="1" x14ac:dyDescent="0.25">
      <c r="A135" s="315" t="s">
        <v>120</v>
      </c>
      <c r="B135" s="315"/>
      <c r="C135" s="149" t="s">
        <v>102</v>
      </c>
      <c r="D135" s="203">
        <v>5.45E-2</v>
      </c>
    </row>
    <row r="136" spans="1:4" ht="32.25" customHeight="1" x14ac:dyDescent="0.25">
      <c r="A136" s="315" t="s">
        <v>106</v>
      </c>
      <c r="B136" s="315"/>
      <c r="C136" s="149" t="s">
        <v>102</v>
      </c>
      <c r="D136" s="203">
        <v>1.24E-2</v>
      </c>
    </row>
    <row r="137" spans="1:4" x14ac:dyDescent="0.25">
      <c r="A137" s="315" t="s">
        <v>107</v>
      </c>
      <c r="B137" s="316"/>
      <c r="C137" s="143" t="s">
        <v>119</v>
      </c>
      <c r="D137" s="146">
        <v>2.8948</v>
      </c>
    </row>
    <row r="138" spans="1:4" x14ac:dyDescent="0.25">
      <c r="A138" s="315" t="s">
        <v>108</v>
      </c>
      <c r="B138" s="316"/>
      <c r="C138" s="143" t="s">
        <v>119</v>
      </c>
      <c r="D138" s="146">
        <v>1.9959</v>
      </c>
    </row>
    <row r="139" spans="1:4" x14ac:dyDescent="0.25">
      <c r="A139" s="142"/>
      <c r="B139" s="145"/>
      <c r="C139" s="143"/>
      <c r="D139" s="146"/>
    </row>
    <row r="140" spans="1:4" x14ac:dyDescent="0.25">
      <c r="A140" s="319" t="s">
        <v>109</v>
      </c>
      <c r="B140" s="316"/>
      <c r="C140" s="148"/>
      <c r="D140" s="148"/>
    </row>
    <row r="141" spans="1:4" x14ac:dyDescent="0.25">
      <c r="A141" s="147"/>
      <c r="B141" s="145"/>
      <c r="C141" s="148"/>
      <c r="D141" s="148"/>
    </row>
    <row r="142" spans="1:4" x14ac:dyDescent="0.25">
      <c r="A142" s="315" t="s">
        <v>110</v>
      </c>
      <c r="B142" s="315"/>
      <c r="C142" s="149" t="s">
        <v>102</v>
      </c>
      <c r="D142" s="205">
        <v>3.0000000000000001E-3</v>
      </c>
    </row>
    <row r="143" spans="1:4" x14ac:dyDescent="0.25">
      <c r="A143" s="315" t="s">
        <v>111</v>
      </c>
      <c r="B143" s="315"/>
      <c r="C143" s="149" t="s">
        <v>102</v>
      </c>
      <c r="D143" s="205">
        <v>4.0000000000000002E-4</v>
      </c>
    </row>
    <row r="144" spans="1:4" x14ac:dyDescent="0.25">
      <c r="A144" s="315" t="s">
        <v>112</v>
      </c>
      <c r="B144" s="316"/>
      <c r="C144" s="149" t="s">
        <v>102</v>
      </c>
      <c r="D144" s="205">
        <v>5.0000000000000001E-4</v>
      </c>
    </row>
    <row r="145" spans="1:4" x14ac:dyDescent="0.25">
      <c r="A145" s="315" t="s">
        <v>113</v>
      </c>
      <c r="B145" s="315"/>
      <c r="C145" s="149" t="s">
        <v>28</v>
      </c>
      <c r="D145" s="206">
        <v>0.25</v>
      </c>
    </row>
    <row r="146" spans="1:4" ht="18" x14ac:dyDescent="0.25">
      <c r="A146" s="305" t="s">
        <v>130</v>
      </c>
      <c r="B146" s="305"/>
      <c r="C146" s="305"/>
      <c r="D146" s="306"/>
    </row>
    <row r="147" spans="1:4" x14ac:dyDescent="0.25">
      <c r="A147" s="302" t="s">
        <v>131</v>
      </c>
      <c r="B147" s="302"/>
      <c r="C147" s="302"/>
      <c r="D147" s="303"/>
    </row>
    <row r="148" spans="1:4" x14ac:dyDescent="0.25">
      <c r="A148" s="136"/>
      <c r="B148" s="136"/>
      <c r="C148" s="136"/>
      <c r="D148" s="152"/>
    </row>
    <row r="149" spans="1:4" x14ac:dyDescent="0.25">
      <c r="A149" s="300" t="s">
        <v>91</v>
      </c>
      <c r="B149" s="301"/>
      <c r="C149" s="301"/>
      <c r="D149" s="301"/>
    </row>
    <row r="150" spans="1:4" x14ac:dyDescent="0.25">
      <c r="A150" s="138"/>
      <c r="B150" s="139"/>
      <c r="C150" s="139"/>
      <c r="D150" s="139"/>
    </row>
    <row r="151" spans="1:4" x14ac:dyDescent="0.25">
      <c r="A151" s="302" t="s">
        <v>92</v>
      </c>
      <c r="B151" s="302"/>
      <c r="C151" s="302"/>
      <c r="D151" s="302"/>
    </row>
    <row r="152" spans="1:4" x14ac:dyDescent="0.25">
      <c r="A152" s="136"/>
      <c r="B152" s="136"/>
      <c r="C152" s="136"/>
      <c r="D152" s="136"/>
    </row>
    <row r="153" spans="1:4" x14ac:dyDescent="0.25">
      <c r="A153" s="302" t="s">
        <v>93</v>
      </c>
      <c r="B153" s="302"/>
      <c r="C153" s="302"/>
      <c r="D153" s="302"/>
    </row>
    <row r="154" spans="1:4" x14ac:dyDescent="0.25">
      <c r="A154" s="136"/>
      <c r="B154" s="136"/>
      <c r="C154" s="136"/>
      <c r="D154" s="136"/>
    </row>
    <row r="155" spans="1:4" x14ac:dyDescent="0.25">
      <c r="A155" s="302" t="s">
        <v>132</v>
      </c>
      <c r="B155" s="302"/>
      <c r="C155" s="302"/>
      <c r="D155" s="302"/>
    </row>
    <row r="156" spans="1:4" x14ac:dyDescent="0.25">
      <c r="A156" s="136"/>
      <c r="B156" s="136"/>
      <c r="C156" s="136"/>
      <c r="D156" s="136"/>
    </row>
    <row r="157" spans="1:4" x14ac:dyDescent="0.25">
      <c r="A157" s="302" t="s">
        <v>95</v>
      </c>
      <c r="B157" s="302"/>
      <c r="C157" s="302"/>
      <c r="D157" s="302"/>
    </row>
    <row r="158" spans="1:4" x14ac:dyDescent="0.25">
      <c r="A158" s="136"/>
      <c r="B158" s="136"/>
      <c r="C158" s="136"/>
      <c r="D158" s="136"/>
    </row>
    <row r="159" spans="1:4" x14ac:dyDescent="0.25">
      <c r="A159" s="317" t="s">
        <v>96</v>
      </c>
      <c r="B159" s="318"/>
      <c r="C159" s="318"/>
      <c r="D159" s="318"/>
    </row>
    <row r="160" spans="1:4" x14ac:dyDescent="0.25">
      <c r="A160" s="140"/>
      <c r="B160" s="141"/>
      <c r="C160" s="141"/>
      <c r="D160" s="141"/>
    </row>
    <row r="161" spans="1:4" x14ac:dyDescent="0.25">
      <c r="A161" s="315" t="s">
        <v>117</v>
      </c>
      <c r="B161" s="315"/>
      <c r="C161" s="143" t="s">
        <v>28</v>
      </c>
      <c r="D161" s="144">
        <v>4.55</v>
      </c>
    </row>
    <row r="162" spans="1:4" x14ac:dyDescent="0.25">
      <c r="A162" s="154"/>
      <c r="B162" s="142"/>
      <c r="C162" s="143"/>
      <c r="D162" s="144"/>
    </row>
    <row r="163" spans="1:4" ht="18.75" x14ac:dyDescent="0.25">
      <c r="A163" s="155" t="s">
        <v>133</v>
      </c>
      <c r="B163" s="156"/>
      <c r="C163" s="156"/>
      <c r="D163" s="156"/>
    </row>
    <row r="164" spans="1:4" x14ac:dyDescent="0.25">
      <c r="A164" s="315" t="s">
        <v>134</v>
      </c>
      <c r="B164" s="315"/>
      <c r="C164" s="143" t="s">
        <v>119</v>
      </c>
      <c r="D164" s="144">
        <v>-0.6</v>
      </c>
    </row>
    <row r="165" spans="1:4" x14ac:dyDescent="0.25">
      <c r="A165" s="315" t="s">
        <v>135</v>
      </c>
      <c r="B165" s="315"/>
      <c r="C165" s="143" t="s">
        <v>29</v>
      </c>
      <c r="D165" s="144">
        <v>-1</v>
      </c>
    </row>
    <row r="166" spans="1:4" ht="18" x14ac:dyDescent="0.25">
      <c r="A166" s="157" t="s">
        <v>136</v>
      </c>
      <c r="B166" s="158"/>
      <c r="C166" s="158"/>
      <c r="D166" s="159"/>
    </row>
    <row r="167" spans="1:4" x14ac:dyDescent="0.25">
      <c r="A167" s="296" t="s">
        <v>92</v>
      </c>
      <c r="B167" s="296"/>
      <c r="C167" s="296"/>
      <c r="D167" s="297"/>
    </row>
    <row r="168" spans="1:4" x14ac:dyDescent="0.25">
      <c r="A168" s="137"/>
      <c r="B168" s="137"/>
      <c r="C168" s="137"/>
      <c r="D168" s="160"/>
    </row>
    <row r="169" spans="1:4" x14ac:dyDescent="0.25">
      <c r="A169" s="296" t="s">
        <v>137</v>
      </c>
      <c r="B169" s="296"/>
      <c r="C169" s="296"/>
      <c r="D169" s="297"/>
    </row>
    <row r="170" spans="1:4" x14ac:dyDescent="0.25">
      <c r="A170" s="137"/>
      <c r="B170" s="137"/>
      <c r="C170" s="137"/>
      <c r="D170" s="160"/>
    </row>
    <row r="171" spans="1:4" x14ac:dyDescent="0.25">
      <c r="A171" s="296" t="s">
        <v>138</v>
      </c>
      <c r="B171" s="296"/>
      <c r="C171" s="296"/>
      <c r="D171" s="297"/>
    </row>
    <row r="172" spans="1:4" x14ac:dyDescent="0.25">
      <c r="A172" s="137"/>
      <c r="B172" s="137"/>
      <c r="C172" s="137"/>
      <c r="D172" s="160"/>
    </row>
    <row r="173" spans="1:4" x14ac:dyDescent="0.25">
      <c r="A173" s="161" t="s">
        <v>139</v>
      </c>
      <c r="B173" s="162"/>
      <c r="C173" s="162"/>
      <c r="D173" s="163"/>
    </row>
    <row r="174" spans="1:4" x14ac:dyDescent="0.25">
      <c r="A174" s="320" t="s">
        <v>140</v>
      </c>
      <c r="B174" s="320"/>
      <c r="C174" s="143" t="s">
        <v>28</v>
      </c>
      <c r="D174" s="144">
        <v>15</v>
      </c>
    </row>
    <row r="175" spans="1:4" x14ac:dyDescent="0.25">
      <c r="A175" s="320" t="s">
        <v>141</v>
      </c>
      <c r="B175" s="320"/>
      <c r="C175" s="143" t="s">
        <v>28</v>
      </c>
      <c r="D175" s="144">
        <v>15</v>
      </c>
    </row>
    <row r="176" spans="1:4" x14ac:dyDescent="0.25">
      <c r="A176" s="320" t="s">
        <v>142</v>
      </c>
      <c r="B176" s="320"/>
      <c r="C176" s="143" t="s">
        <v>28</v>
      </c>
      <c r="D176" s="144">
        <v>15</v>
      </c>
    </row>
    <row r="177" spans="1:4" x14ac:dyDescent="0.25">
      <c r="A177" s="320" t="s">
        <v>143</v>
      </c>
      <c r="B177" s="320"/>
      <c r="C177" s="143" t="s">
        <v>28</v>
      </c>
      <c r="D177" s="144">
        <v>15</v>
      </c>
    </row>
    <row r="178" spans="1:4" x14ac:dyDescent="0.25">
      <c r="A178" s="320" t="s">
        <v>144</v>
      </c>
      <c r="B178" s="320"/>
      <c r="C178" s="143" t="s">
        <v>28</v>
      </c>
      <c r="D178" s="144">
        <v>15</v>
      </c>
    </row>
    <row r="179" spans="1:4" x14ac:dyDescent="0.25">
      <c r="A179" s="320" t="s">
        <v>145</v>
      </c>
      <c r="B179" s="320"/>
      <c r="C179" s="143" t="s">
        <v>28</v>
      </c>
      <c r="D179" s="144">
        <v>15</v>
      </c>
    </row>
    <row r="180" spans="1:4" x14ac:dyDescent="0.25">
      <c r="A180" s="320" t="s">
        <v>146</v>
      </c>
      <c r="B180" s="320"/>
      <c r="C180" s="143" t="s">
        <v>28</v>
      </c>
      <c r="D180" s="144">
        <v>15</v>
      </c>
    </row>
    <row r="181" spans="1:4" x14ac:dyDescent="0.25">
      <c r="A181" s="320" t="s">
        <v>147</v>
      </c>
      <c r="B181" s="320"/>
      <c r="C181" s="143" t="s">
        <v>28</v>
      </c>
      <c r="D181" s="144">
        <v>15</v>
      </c>
    </row>
    <row r="182" spans="1:4" x14ac:dyDescent="0.25">
      <c r="A182" s="320" t="s">
        <v>148</v>
      </c>
      <c r="B182" s="320"/>
      <c r="C182" s="143" t="s">
        <v>28</v>
      </c>
      <c r="D182" s="144">
        <v>15</v>
      </c>
    </row>
    <row r="183" spans="1:4" x14ac:dyDescent="0.25">
      <c r="A183" s="320" t="s">
        <v>149</v>
      </c>
      <c r="B183" s="320"/>
      <c r="C183" s="143" t="s">
        <v>28</v>
      </c>
      <c r="D183" s="144">
        <v>15</v>
      </c>
    </row>
    <row r="184" spans="1:4" x14ac:dyDescent="0.25">
      <c r="A184" s="320" t="s">
        <v>150</v>
      </c>
      <c r="B184" s="320"/>
      <c r="C184" s="143" t="s">
        <v>28</v>
      </c>
      <c r="D184" s="144">
        <v>30</v>
      </c>
    </row>
    <row r="185" spans="1:4" x14ac:dyDescent="0.25">
      <c r="A185" s="320" t="s">
        <v>151</v>
      </c>
      <c r="B185" s="320"/>
      <c r="C185" s="143" t="s">
        <v>28</v>
      </c>
      <c r="D185" s="144">
        <v>15</v>
      </c>
    </row>
    <row r="186" spans="1:4" x14ac:dyDescent="0.25">
      <c r="A186" s="320" t="s">
        <v>152</v>
      </c>
      <c r="B186" s="320"/>
      <c r="C186" s="143" t="s">
        <v>28</v>
      </c>
      <c r="D186" s="144">
        <v>15</v>
      </c>
    </row>
    <row r="187" spans="1:4" x14ac:dyDescent="0.25">
      <c r="A187" s="320" t="s">
        <v>153</v>
      </c>
      <c r="B187" s="320"/>
      <c r="C187" s="143" t="s">
        <v>28</v>
      </c>
      <c r="D187" s="144">
        <v>15</v>
      </c>
    </row>
    <row r="188" spans="1:4" x14ac:dyDescent="0.25">
      <c r="A188" s="320" t="s">
        <v>154</v>
      </c>
      <c r="B188" s="321"/>
      <c r="C188" s="143" t="s">
        <v>28</v>
      </c>
      <c r="D188" s="144">
        <v>30</v>
      </c>
    </row>
    <row r="189" spans="1:4" x14ac:dyDescent="0.25">
      <c r="A189" s="320" t="s">
        <v>155</v>
      </c>
      <c r="B189" s="320"/>
      <c r="C189" s="143" t="s">
        <v>28</v>
      </c>
      <c r="D189" s="144">
        <v>30</v>
      </c>
    </row>
    <row r="190" spans="1:4" x14ac:dyDescent="0.25">
      <c r="A190" s="164"/>
      <c r="B190" s="164"/>
      <c r="C190" s="143"/>
      <c r="D190" s="144"/>
    </row>
    <row r="191" spans="1:4" x14ac:dyDescent="0.25">
      <c r="A191" s="161" t="s">
        <v>156</v>
      </c>
      <c r="B191" s="165"/>
      <c r="C191" s="165"/>
      <c r="D191" s="166"/>
    </row>
    <row r="192" spans="1:4" x14ac:dyDescent="0.25">
      <c r="A192" s="320" t="s">
        <v>157</v>
      </c>
      <c r="B192" s="320"/>
      <c r="C192" s="143" t="s">
        <v>29</v>
      </c>
      <c r="D192" s="144">
        <v>1.5</v>
      </c>
    </row>
    <row r="193" spans="1:4" x14ac:dyDescent="0.25">
      <c r="A193" s="320" t="s">
        <v>158</v>
      </c>
      <c r="B193" s="320"/>
      <c r="C193" s="143" t="s">
        <v>28</v>
      </c>
      <c r="D193" s="144">
        <v>65</v>
      </c>
    </row>
    <row r="194" spans="1:4" x14ac:dyDescent="0.25">
      <c r="A194" s="320" t="s">
        <v>159</v>
      </c>
      <c r="B194" s="320"/>
      <c r="C194" s="143" t="s">
        <v>28</v>
      </c>
      <c r="D194" s="144">
        <v>185</v>
      </c>
    </row>
    <row r="195" spans="1:4" x14ac:dyDescent="0.25">
      <c r="A195" s="320" t="s">
        <v>160</v>
      </c>
      <c r="B195" s="320"/>
      <c r="C195" s="143" t="s">
        <v>28</v>
      </c>
      <c r="D195" s="144">
        <v>185</v>
      </c>
    </row>
    <row r="196" spans="1:4" x14ac:dyDescent="0.25">
      <c r="A196" s="320" t="s">
        <v>161</v>
      </c>
      <c r="B196" s="320"/>
      <c r="C196" s="143" t="s">
        <v>28</v>
      </c>
      <c r="D196" s="144">
        <v>415</v>
      </c>
    </row>
    <row r="197" spans="1:4" x14ac:dyDescent="0.25">
      <c r="A197" s="164"/>
      <c r="B197" s="164"/>
      <c r="C197" s="143"/>
      <c r="D197" s="144"/>
    </row>
    <row r="198" spans="1:4" x14ac:dyDescent="0.25">
      <c r="A198" s="161" t="s">
        <v>162</v>
      </c>
      <c r="B198" s="167"/>
      <c r="C198" s="168"/>
      <c r="D198" s="168"/>
    </row>
    <row r="199" spans="1:4" x14ac:dyDescent="0.25">
      <c r="A199" s="320" t="s">
        <v>163</v>
      </c>
      <c r="B199" s="320"/>
      <c r="C199" s="143"/>
      <c r="D199" s="169"/>
    </row>
    <row r="200" spans="1:4" x14ac:dyDescent="0.25">
      <c r="A200" s="320" t="s">
        <v>164</v>
      </c>
      <c r="B200" s="321"/>
      <c r="C200" s="143" t="s">
        <v>28</v>
      </c>
      <c r="D200" s="144">
        <v>36.049999999999997</v>
      </c>
    </row>
    <row r="201" spans="1:4" x14ac:dyDescent="0.25">
      <c r="A201" s="320" t="s">
        <v>165</v>
      </c>
      <c r="B201" s="320"/>
      <c r="C201" s="143" t="s">
        <v>28</v>
      </c>
      <c r="D201" s="144">
        <v>30</v>
      </c>
    </row>
    <row r="202" spans="1:4" x14ac:dyDescent="0.25">
      <c r="A202" s="320" t="s">
        <v>166</v>
      </c>
      <c r="B202" s="320"/>
      <c r="C202" s="143" t="s">
        <v>28</v>
      </c>
      <c r="D202" s="144">
        <v>165</v>
      </c>
    </row>
    <row r="203" spans="1:4" x14ac:dyDescent="0.25">
      <c r="A203" s="320" t="s">
        <v>167</v>
      </c>
      <c r="B203" s="320"/>
      <c r="C203" s="143" t="s">
        <v>28</v>
      </c>
      <c r="D203" s="144">
        <v>500</v>
      </c>
    </row>
    <row r="204" spans="1:4" x14ac:dyDescent="0.25">
      <c r="A204" s="320" t="s">
        <v>168</v>
      </c>
      <c r="B204" s="320"/>
      <c r="C204" s="143" t="s">
        <v>28</v>
      </c>
      <c r="D204" s="144">
        <v>300</v>
      </c>
    </row>
    <row r="205" spans="1:4" x14ac:dyDescent="0.25">
      <c r="A205" s="320" t="s">
        <v>169</v>
      </c>
      <c r="B205" s="320"/>
      <c r="C205" s="143" t="s">
        <v>28</v>
      </c>
      <c r="D205" s="144">
        <v>1000</v>
      </c>
    </row>
    <row r="206" spans="1:4" ht="18" x14ac:dyDescent="0.25">
      <c r="A206" s="170" t="s">
        <v>170</v>
      </c>
      <c r="B206" s="171"/>
      <c r="C206" s="171"/>
      <c r="D206" s="172"/>
    </row>
    <row r="207" spans="1:4" ht="18" x14ac:dyDescent="0.25">
      <c r="A207" s="170"/>
      <c r="B207" s="171"/>
      <c r="C207" s="171"/>
      <c r="D207" s="172"/>
    </row>
    <row r="208" spans="1:4" x14ac:dyDescent="0.25">
      <c r="A208" s="296" t="s">
        <v>92</v>
      </c>
      <c r="B208" s="296"/>
      <c r="C208" s="296"/>
      <c r="D208" s="297"/>
    </row>
    <row r="209" spans="1:4" x14ac:dyDescent="0.25">
      <c r="A209" s="137"/>
      <c r="B209" s="137"/>
      <c r="C209" s="137"/>
      <c r="D209" s="160"/>
    </row>
    <row r="210" spans="1:4" x14ac:dyDescent="0.25">
      <c r="A210" s="296" t="s">
        <v>171</v>
      </c>
      <c r="B210" s="296"/>
      <c r="C210" s="296"/>
      <c r="D210" s="297"/>
    </row>
    <row r="211" spans="1:4" x14ac:dyDescent="0.25">
      <c r="A211" s="137"/>
      <c r="B211" s="137"/>
      <c r="C211" s="137"/>
      <c r="D211" s="160"/>
    </row>
    <row r="212" spans="1:4" x14ac:dyDescent="0.25">
      <c r="A212" s="296" t="s">
        <v>132</v>
      </c>
      <c r="B212" s="296"/>
      <c r="C212" s="296"/>
      <c r="D212" s="297"/>
    </row>
    <row r="213" spans="1:4" x14ac:dyDescent="0.25">
      <c r="A213" s="137"/>
      <c r="B213" s="137"/>
      <c r="C213" s="137"/>
      <c r="D213" s="160"/>
    </row>
    <row r="214" spans="1:4" x14ac:dyDescent="0.25">
      <c r="A214" s="296" t="s">
        <v>172</v>
      </c>
      <c r="B214" s="296"/>
      <c r="C214" s="296"/>
      <c r="D214" s="297"/>
    </row>
    <row r="215" spans="1:4" x14ac:dyDescent="0.25">
      <c r="A215" s="137"/>
      <c r="B215" s="137"/>
      <c r="C215" s="137"/>
      <c r="D215" s="160"/>
    </row>
    <row r="216" spans="1:4" x14ac:dyDescent="0.25">
      <c r="A216" s="296" t="s">
        <v>173</v>
      </c>
      <c r="B216" s="296"/>
      <c r="C216" s="296"/>
      <c r="D216" s="297"/>
    </row>
    <row r="217" spans="1:4" x14ac:dyDescent="0.25">
      <c r="A217" s="315" t="s">
        <v>174</v>
      </c>
      <c r="B217" s="315"/>
      <c r="C217" s="173" t="s">
        <v>28</v>
      </c>
      <c r="D217" s="144">
        <v>111.66</v>
      </c>
    </row>
    <row r="218" spans="1:4" x14ac:dyDescent="0.25">
      <c r="A218" s="315" t="s">
        <v>175</v>
      </c>
      <c r="B218" s="315"/>
      <c r="C218" s="174" t="s">
        <v>28</v>
      </c>
      <c r="D218" s="144">
        <v>44.67</v>
      </c>
    </row>
    <row r="219" spans="1:4" x14ac:dyDescent="0.25">
      <c r="A219" s="315" t="s">
        <v>176</v>
      </c>
      <c r="B219" s="315"/>
      <c r="C219" s="174" t="s">
        <v>177</v>
      </c>
      <c r="D219" s="144">
        <v>1.1100000000000001</v>
      </c>
    </row>
    <row r="220" spans="1:4" x14ac:dyDescent="0.25">
      <c r="A220" s="315" t="s">
        <v>178</v>
      </c>
      <c r="B220" s="315"/>
      <c r="C220" s="174" t="s">
        <v>177</v>
      </c>
      <c r="D220" s="144">
        <v>0.66</v>
      </c>
    </row>
    <row r="221" spans="1:4" x14ac:dyDescent="0.25">
      <c r="A221" s="315" t="s">
        <v>179</v>
      </c>
      <c r="B221" s="315"/>
      <c r="C221" s="174" t="s">
        <v>177</v>
      </c>
      <c r="D221" s="144">
        <v>-0.66</v>
      </c>
    </row>
    <row r="222" spans="1:4" x14ac:dyDescent="0.25">
      <c r="A222" s="315" t="s">
        <v>180</v>
      </c>
      <c r="B222" s="315"/>
      <c r="C222" s="175"/>
      <c r="D222" s="169"/>
    </row>
    <row r="223" spans="1:4" x14ac:dyDescent="0.25">
      <c r="A223" s="322" t="s">
        <v>181</v>
      </c>
      <c r="B223" s="322"/>
      <c r="C223" s="174" t="s">
        <v>28</v>
      </c>
      <c r="D223" s="144">
        <v>0.56000000000000005</v>
      </c>
    </row>
    <row r="224" spans="1:4" x14ac:dyDescent="0.25">
      <c r="A224" s="322" t="s">
        <v>182</v>
      </c>
      <c r="B224" s="322"/>
      <c r="C224" s="174" t="s">
        <v>28</v>
      </c>
      <c r="D224" s="144">
        <v>1.1100000000000001</v>
      </c>
    </row>
    <row r="225" spans="1:4" x14ac:dyDescent="0.25">
      <c r="A225" s="315" t="s">
        <v>183</v>
      </c>
      <c r="B225" s="315"/>
      <c r="C225" s="175"/>
      <c r="D225" s="169"/>
    </row>
    <row r="226" spans="1:4" x14ac:dyDescent="0.25">
      <c r="A226" s="315" t="s">
        <v>184</v>
      </c>
      <c r="B226" s="315"/>
      <c r="C226" s="175"/>
      <c r="D226" s="169"/>
    </row>
    <row r="227" spans="1:4" x14ac:dyDescent="0.25">
      <c r="A227" s="315" t="s">
        <v>185</v>
      </c>
      <c r="B227" s="315"/>
      <c r="C227" s="175"/>
      <c r="D227" s="169"/>
    </row>
    <row r="228" spans="1:4" x14ac:dyDescent="0.25">
      <c r="A228" s="322" t="s">
        <v>186</v>
      </c>
      <c r="B228" s="322"/>
      <c r="C228" s="174" t="s">
        <v>28</v>
      </c>
      <c r="D228" s="169" t="s">
        <v>187</v>
      </c>
    </row>
    <row r="229" spans="1:4" x14ac:dyDescent="0.25">
      <c r="A229" s="322" t="s">
        <v>188</v>
      </c>
      <c r="B229" s="322"/>
      <c r="C229" s="174" t="s">
        <v>28</v>
      </c>
      <c r="D229" s="144">
        <v>4.47</v>
      </c>
    </row>
    <row r="230" spans="1:4" x14ac:dyDescent="0.25">
      <c r="A230" s="295" t="s">
        <v>189</v>
      </c>
      <c r="B230" s="295"/>
      <c r="C230" s="173" t="s">
        <v>28</v>
      </c>
      <c r="D230" s="144">
        <v>2.23</v>
      </c>
    </row>
    <row r="231" spans="1:4" x14ac:dyDescent="0.25">
      <c r="A231" s="176"/>
      <c r="B231" s="176"/>
      <c r="C231" s="173"/>
      <c r="D231" s="144"/>
    </row>
    <row r="232" spans="1:4" ht="18" x14ac:dyDescent="0.25">
      <c r="A232" s="170" t="s">
        <v>190</v>
      </c>
      <c r="B232" s="158"/>
      <c r="C232" s="158"/>
      <c r="D232" s="159"/>
    </row>
    <row r="233" spans="1:4" ht="18" x14ac:dyDescent="0.25">
      <c r="A233" s="170"/>
      <c r="B233" s="158"/>
      <c r="C233" s="158"/>
      <c r="D233" s="159"/>
    </row>
    <row r="234" spans="1:4" x14ac:dyDescent="0.25">
      <c r="A234" s="291" t="s">
        <v>191</v>
      </c>
      <c r="B234" s="291"/>
      <c r="C234" s="291"/>
      <c r="D234" s="292"/>
    </row>
    <row r="235" spans="1:4" x14ac:dyDescent="0.25">
      <c r="A235" s="315" t="s">
        <v>192</v>
      </c>
      <c r="B235" s="315"/>
      <c r="C235" s="177"/>
      <c r="D235" s="169">
        <v>1.0829</v>
      </c>
    </row>
    <row r="236" spans="1:4" x14ac:dyDescent="0.25">
      <c r="A236" s="315" t="s">
        <v>193</v>
      </c>
      <c r="B236" s="315"/>
      <c r="C236" s="177"/>
      <c r="D236" s="169">
        <v>1.0721000000000001</v>
      </c>
    </row>
  </sheetData>
  <mergeCells count="170">
    <mergeCell ref="A235:B235"/>
    <mergeCell ref="A236:B236"/>
    <mergeCell ref="A226:B226"/>
    <mergeCell ref="A227:B227"/>
    <mergeCell ref="A228:B228"/>
    <mergeCell ref="A229:B229"/>
    <mergeCell ref="A230:B230"/>
    <mergeCell ref="A234:D234"/>
    <mergeCell ref="A220:B220"/>
    <mergeCell ref="A221:B221"/>
    <mergeCell ref="A222:B222"/>
    <mergeCell ref="A223:B223"/>
    <mergeCell ref="A224:B224"/>
    <mergeCell ref="A225:B225"/>
    <mergeCell ref="A212:D212"/>
    <mergeCell ref="A214:D214"/>
    <mergeCell ref="A216:D216"/>
    <mergeCell ref="A217:B217"/>
    <mergeCell ref="A218:B218"/>
    <mergeCell ref="A219:B219"/>
    <mergeCell ref="A202:B202"/>
    <mergeCell ref="A203:B203"/>
    <mergeCell ref="A204:B204"/>
    <mergeCell ref="A205:B205"/>
    <mergeCell ref="A208:D208"/>
    <mergeCell ref="A210:D210"/>
    <mergeCell ref="A194:B194"/>
    <mergeCell ref="A195:B195"/>
    <mergeCell ref="A196:B196"/>
    <mergeCell ref="A199:B199"/>
    <mergeCell ref="A200:B200"/>
    <mergeCell ref="A201:B201"/>
    <mergeCell ref="A186:B186"/>
    <mergeCell ref="A187:B187"/>
    <mergeCell ref="A188:B188"/>
    <mergeCell ref="A189:B189"/>
    <mergeCell ref="A192:B192"/>
    <mergeCell ref="A193:B193"/>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61:B161"/>
    <mergeCell ref="A164:B164"/>
    <mergeCell ref="A165:B165"/>
    <mergeCell ref="A167:D167"/>
    <mergeCell ref="A169:D169"/>
    <mergeCell ref="A171:D171"/>
    <mergeCell ref="A149:D149"/>
    <mergeCell ref="A151:D151"/>
    <mergeCell ref="A153:D153"/>
    <mergeCell ref="A155:D155"/>
    <mergeCell ref="A157:D157"/>
    <mergeCell ref="A159:D159"/>
    <mergeCell ref="A142:B142"/>
    <mergeCell ref="A143:B143"/>
    <mergeCell ref="A144:B144"/>
    <mergeCell ref="A145:B145"/>
    <mergeCell ref="A146:D146"/>
    <mergeCell ref="A147:D147"/>
    <mergeCell ref="A134:B134"/>
    <mergeCell ref="A135:B135"/>
    <mergeCell ref="A136:B136"/>
    <mergeCell ref="A137:B137"/>
    <mergeCell ref="A138:B138"/>
    <mergeCell ref="A140:B140"/>
    <mergeCell ref="A128:B128"/>
    <mergeCell ref="A129:B129"/>
    <mergeCell ref="A130:B130"/>
    <mergeCell ref="A131:B131"/>
    <mergeCell ref="A132:B132"/>
    <mergeCell ref="A133:B133"/>
    <mergeCell ref="A116:D116"/>
    <mergeCell ref="A118:D118"/>
    <mergeCell ref="A120:D120"/>
    <mergeCell ref="A122:D122"/>
    <mergeCell ref="A124:D124"/>
    <mergeCell ref="A126:D126"/>
    <mergeCell ref="A109:B109"/>
    <mergeCell ref="A110:B110"/>
    <mergeCell ref="A111:B111"/>
    <mergeCell ref="A112:B112"/>
    <mergeCell ref="A113:D113"/>
    <mergeCell ref="A114:D114"/>
    <mergeCell ref="A101:B101"/>
    <mergeCell ref="A102:B102"/>
    <mergeCell ref="A103:B103"/>
    <mergeCell ref="A104:B104"/>
    <mergeCell ref="A105:B105"/>
    <mergeCell ref="A107:B107"/>
    <mergeCell ref="A95:B95"/>
    <mergeCell ref="A96:B96"/>
    <mergeCell ref="A97:B97"/>
    <mergeCell ref="A98:B98"/>
    <mergeCell ref="A99:B99"/>
    <mergeCell ref="A100:B100"/>
    <mergeCell ref="A85:D85"/>
    <mergeCell ref="A87:D87"/>
    <mergeCell ref="A89:D89"/>
    <mergeCell ref="A91:D91"/>
    <mergeCell ref="A93:B93"/>
    <mergeCell ref="A94:B94"/>
    <mergeCell ref="A76:B76"/>
    <mergeCell ref="A77:B77"/>
    <mergeCell ref="A78:D78"/>
    <mergeCell ref="A79:D79"/>
    <mergeCell ref="A81:D81"/>
    <mergeCell ref="A83:D83"/>
    <mergeCell ref="A68:B68"/>
    <mergeCell ref="A69:B69"/>
    <mergeCell ref="A70:B70"/>
    <mergeCell ref="A72:B72"/>
    <mergeCell ref="A74:B74"/>
    <mergeCell ref="A75:B75"/>
    <mergeCell ref="A62:B62"/>
    <mergeCell ref="A63:B63"/>
    <mergeCell ref="A64:B64"/>
    <mergeCell ref="A65:B65"/>
    <mergeCell ref="A66:B66"/>
    <mergeCell ref="A67:B67"/>
    <mergeCell ref="A51:D51"/>
    <mergeCell ref="A53:D53"/>
    <mergeCell ref="A55:D55"/>
    <mergeCell ref="A57:D57"/>
    <mergeCell ref="A59:D59"/>
    <mergeCell ref="A61:B61"/>
    <mergeCell ref="A41:B41"/>
    <mergeCell ref="A42:D42"/>
    <mergeCell ref="A43:D43"/>
    <mergeCell ref="A45:D45"/>
    <mergeCell ref="A47:D47"/>
    <mergeCell ref="A49:D49"/>
    <mergeCell ref="A33:B33"/>
    <mergeCell ref="A34:B34"/>
    <mergeCell ref="A36:B36"/>
    <mergeCell ref="A38:B38"/>
    <mergeCell ref="A39:B39"/>
    <mergeCell ref="A40:B40"/>
    <mergeCell ref="A27:B27"/>
    <mergeCell ref="A28:B28"/>
    <mergeCell ref="A29:B29"/>
    <mergeCell ref="A30:B30"/>
    <mergeCell ref="A31:B31"/>
    <mergeCell ref="A32:B32"/>
    <mergeCell ref="A18:D18"/>
    <mergeCell ref="A20:D20"/>
    <mergeCell ref="A22:D22"/>
    <mergeCell ref="A24:B24"/>
    <mergeCell ref="A25:B25"/>
    <mergeCell ref="A26:B26"/>
    <mergeCell ref="A8:D8"/>
    <mergeCell ref="A9:D9"/>
    <mergeCell ref="A10:D10"/>
    <mergeCell ref="A12:D12"/>
    <mergeCell ref="A14:D14"/>
    <mergeCell ref="A16:D16"/>
    <mergeCell ref="A2:D2"/>
    <mergeCell ref="A3:D3"/>
    <mergeCell ref="A4:D4"/>
    <mergeCell ref="A5:D5"/>
    <mergeCell ref="A6:D6"/>
    <mergeCell ref="A7:D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 Impact</vt:lpstr>
      <vt:lpstr>Proposed (2024) Tariff</vt:lpstr>
      <vt:lpstr>Current (2023) Tariff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2023-08-17T15:59:24Z</cp:lastPrinted>
  <dcterms:created xsi:type="dcterms:W3CDTF">2023-08-09T20:19:33Z</dcterms:created>
  <dcterms:modified xsi:type="dcterms:W3CDTF">2023-10-23T16:18:07Z</dcterms:modified>
</cp:coreProperties>
</file>