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Finance\Regulatory Documents\Cost of Service Files\2024 COS\06 - OEB feedback for Completion Letter\"/>
    </mc:Choice>
  </mc:AlternateContent>
  <xr:revisionPtr revIDLastSave="0" documentId="13_ncr:1_{E278CF81-B122-4FBC-AD91-8B268BF10A85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2018-2022" sheetId="1" r:id="rId1"/>
    <sheet name="AIIP Summary 2022" sheetId="3" r:id="rId2"/>
    <sheet name="PV Calculation " sheetId="7" r:id="rId3"/>
    <sheet name="1592 Continuity Schedule" sheetId="5" r:id="rId4"/>
    <sheet name="Rate Rider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7" l="1"/>
  <c r="I34" i="7" s="1"/>
  <c r="J34" i="7" s="1"/>
  <c r="K34" i="7" s="1"/>
  <c r="L34" i="7" s="1"/>
  <c r="M34" i="7" s="1"/>
  <c r="N34" i="7" s="1"/>
  <c r="O34" i="7" s="1"/>
  <c r="P34" i="7" s="1"/>
  <c r="Q34" i="7" s="1"/>
  <c r="R34" i="7" s="1"/>
  <c r="S34" i="7" s="1"/>
  <c r="T34" i="7" s="1"/>
  <c r="U34" i="7" s="1"/>
  <c r="V34" i="7" s="1"/>
  <c r="W34" i="7" s="1"/>
  <c r="X34" i="7" s="1"/>
  <c r="Y34" i="7" s="1"/>
  <c r="Z34" i="7" s="1"/>
  <c r="AA34" i="7" s="1"/>
  <c r="AB34" i="7" s="1"/>
  <c r="AC34" i="7" s="1"/>
  <c r="AD34" i="7" s="1"/>
  <c r="AE34" i="7" s="1"/>
  <c r="AF34" i="7" s="1"/>
  <c r="AG34" i="7" s="1"/>
  <c r="AH34" i="7" s="1"/>
  <c r="AI34" i="7" s="1"/>
  <c r="AJ34" i="7" s="1"/>
  <c r="AK34" i="7" s="1"/>
  <c r="AL34" i="7" s="1"/>
  <c r="AM34" i="7" s="1"/>
  <c r="AN34" i="7" s="1"/>
  <c r="AO34" i="7" s="1"/>
  <c r="AP34" i="7" s="1"/>
  <c r="AQ34" i="7" s="1"/>
  <c r="AR34" i="7" s="1"/>
  <c r="AS34" i="7" s="1"/>
  <c r="AT34" i="7" s="1"/>
  <c r="AU34" i="7" s="1"/>
  <c r="AV34" i="7" s="1"/>
  <c r="AW34" i="7" s="1"/>
  <c r="AX34" i="7" s="1"/>
  <c r="AY34" i="7" s="1"/>
  <c r="AZ34" i="7" s="1"/>
  <c r="BA34" i="7" s="1"/>
  <c r="BB34" i="7" s="1"/>
  <c r="BC34" i="7" s="1"/>
  <c r="BD34" i="7" s="1"/>
  <c r="BE34" i="7" s="1"/>
  <c r="BF34" i="7" s="1"/>
  <c r="BG34" i="7" s="1"/>
  <c r="BH34" i="7" s="1"/>
  <c r="BI34" i="7" s="1"/>
  <c r="BJ34" i="7" s="1"/>
  <c r="BK34" i="7" s="1"/>
  <c r="BL34" i="7" s="1"/>
  <c r="BM34" i="7" s="1"/>
  <c r="BN34" i="7" s="1"/>
  <c r="BO34" i="7" s="1"/>
  <c r="BP34" i="7" s="1"/>
  <c r="BQ34" i="7" s="1"/>
  <c r="BR34" i="7" s="1"/>
  <c r="BS34" i="7" s="1"/>
  <c r="BT34" i="7" s="1"/>
  <c r="BU34" i="7" s="1"/>
  <c r="BV34" i="7" s="1"/>
  <c r="BW34" i="7" s="1"/>
  <c r="BX34" i="7" s="1"/>
  <c r="BY34" i="7" s="1"/>
  <c r="BZ34" i="7" s="1"/>
  <c r="CA34" i="7" s="1"/>
  <c r="CB34" i="7" s="1"/>
  <c r="CC34" i="7" s="1"/>
  <c r="CD34" i="7" s="1"/>
  <c r="CE34" i="7" s="1"/>
  <c r="CF34" i="7" s="1"/>
  <c r="CG34" i="7" s="1"/>
  <c r="CH34" i="7" s="1"/>
  <c r="CI34" i="7" s="1"/>
  <c r="CJ34" i="7" s="1"/>
  <c r="CK34" i="7" s="1"/>
  <c r="CL34" i="7" s="1"/>
  <c r="CM34" i="7" s="1"/>
  <c r="CN34" i="7" s="1"/>
  <c r="CO34" i="7" s="1"/>
  <c r="CP34" i="7" s="1"/>
  <c r="CQ34" i="7" s="1"/>
  <c r="CR34" i="7" s="1"/>
  <c r="CS34" i="7" s="1"/>
  <c r="CT34" i="7" s="1"/>
  <c r="CU34" i="7" s="1"/>
  <c r="CV34" i="7" s="1"/>
  <c r="CW34" i="7" s="1"/>
  <c r="CX34" i="7" s="1"/>
  <c r="CY34" i="7" s="1"/>
  <c r="CZ34" i="7" s="1"/>
  <c r="DA34" i="7" s="1"/>
  <c r="DB34" i="7" s="1"/>
  <c r="DC34" i="7" s="1"/>
  <c r="DD34" i="7" s="1"/>
  <c r="DE34" i="7" s="1"/>
  <c r="DF34" i="7" s="1"/>
  <c r="DG34" i="7" s="1"/>
  <c r="DH34" i="7" s="1"/>
  <c r="DI34" i="7" s="1"/>
  <c r="DJ34" i="7" s="1"/>
  <c r="DK34" i="7" s="1"/>
  <c r="DL34" i="7" s="1"/>
  <c r="DM34" i="7" s="1"/>
  <c r="DN34" i="7" s="1"/>
  <c r="DO34" i="7" s="1"/>
  <c r="DP34" i="7" s="1"/>
  <c r="DQ34" i="7" s="1"/>
  <c r="DR34" i="7" s="1"/>
  <c r="DS34" i="7" s="1"/>
  <c r="G34" i="7"/>
  <c r="D31" i="7"/>
  <c r="F30" i="7"/>
  <c r="F40" i="7" s="1"/>
  <c r="F29" i="7"/>
  <c r="F39" i="7" s="1"/>
  <c r="F28" i="7"/>
  <c r="F38" i="7" s="1"/>
  <c r="F27" i="7"/>
  <c r="F37" i="7" s="1"/>
  <c r="F26" i="7"/>
  <c r="F36" i="7" s="1"/>
  <c r="F25" i="7"/>
  <c r="H14" i="7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AG14" i="7" s="1"/>
  <c r="AH14" i="7" s="1"/>
  <c r="AI14" i="7" s="1"/>
  <c r="AJ14" i="7" s="1"/>
  <c r="AK14" i="7" s="1"/>
  <c r="AL14" i="7" s="1"/>
  <c r="AM14" i="7" s="1"/>
  <c r="AN14" i="7" s="1"/>
  <c r="AO14" i="7" s="1"/>
  <c r="AP14" i="7" s="1"/>
  <c r="AQ14" i="7" s="1"/>
  <c r="AR14" i="7" s="1"/>
  <c r="AS14" i="7" s="1"/>
  <c r="AT14" i="7" s="1"/>
  <c r="AU14" i="7" s="1"/>
  <c r="AV14" i="7" s="1"/>
  <c r="AW14" i="7" s="1"/>
  <c r="AX14" i="7" s="1"/>
  <c r="AY14" i="7" s="1"/>
  <c r="AZ14" i="7" s="1"/>
  <c r="BA14" i="7" s="1"/>
  <c r="BB14" i="7" s="1"/>
  <c r="BC14" i="7" s="1"/>
  <c r="BD14" i="7" s="1"/>
  <c r="BE14" i="7" s="1"/>
  <c r="BF14" i="7" s="1"/>
  <c r="BG14" i="7" s="1"/>
  <c r="BH14" i="7" s="1"/>
  <c r="BI14" i="7" s="1"/>
  <c r="BJ14" i="7" s="1"/>
  <c r="BK14" i="7" s="1"/>
  <c r="BL14" i="7" s="1"/>
  <c r="BM14" i="7" s="1"/>
  <c r="BN14" i="7" s="1"/>
  <c r="BO14" i="7" s="1"/>
  <c r="BP14" i="7" s="1"/>
  <c r="BQ14" i="7" s="1"/>
  <c r="BR14" i="7" s="1"/>
  <c r="BS14" i="7" s="1"/>
  <c r="BT14" i="7" s="1"/>
  <c r="BU14" i="7" s="1"/>
  <c r="BV14" i="7" s="1"/>
  <c r="BW14" i="7" s="1"/>
  <c r="BX14" i="7" s="1"/>
  <c r="BY14" i="7" s="1"/>
  <c r="BZ14" i="7" s="1"/>
  <c r="CA14" i="7" s="1"/>
  <c r="CB14" i="7" s="1"/>
  <c r="CC14" i="7" s="1"/>
  <c r="CD14" i="7" s="1"/>
  <c r="CE14" i="7" s="1"/>
  <c r="CF14" i="7" s="1"/>
  <c r="CG14" i="7" s="1"/>
  <c r="CH14" i="7" s="1"/>
  <c r="CI14" i="7" s="1"/>
  <c r="CJ14" i="7" s="1"/>
  <c r="CK14" i="7" s="1"/>
  <c r="CL14" i="7" s="1"/>
  <c r="CM14" i="7" s="1"/>
  <c r="CN14" i="7" s="1"/>
  <c r="CO14" i="7" s="1"/>
  <c r="CP14" i="7" s="1"/>
  <c r="CQ14" i="7" s="1"/>
  <c r="CR14" i="7" s="1"/>
  <c r="CS14" i="7" s="1"/>
  <c r="CT14" i="7" s="1"/>
  <c r="CU14" i="7" s="1"/>
  <c r="CV14" i="7" s="1"/>
  <c r="CW14" i="7" s="1"/>
  <c r="CX14" i="7" s="1"/>
  <c r="CY14" i="7" s="1"/>
  <c r="CZ14" i="7" s="1"/>
  <c r="DA14" i="7" s="1"/>
  <c r="DB14" i="7" s="1"/>
  <c r="DC14" i="7" s="1"/>
  <c r="DD14" i="7" s="1"/>
  <c r="DE14" i="7" s="1"/>
  <c r="DF14" i="7" s="1"/>
  <c r="DG14" i="7" s="1"/>
  <c r="DH14" i="7" s="1"/>
  <c r="DI14" i="7" s="1"/>
  <c r="DJ14" i="7" s="1"/>
  <c r="DK14" i="7" s="1"/>
  <c r="DL14" i="7" s="1"/>
  <c r="DM14" i="7" s="1"/>
  <c r="DN14" i="7" s="1"/>
  <c r="DO14" i="7" s="1"/>
  <c r="DP14" i="7" s="1"/>
  <c r="DQ14" i="7" s="1"/>
  <c r="DR14" i="7" s="1"/>
  <c r="DS14" i="7" s="1"/>
  <c r="G14" i="7"/>
  <c r="D11" i="7"/>
  <c r="G10" i="7"/>
  <c r="F10" i="7"/>
  <c r="F20" i="7" s="1"/>
  <c r="G9" i="7"/>
  <c r="F9" i="7"/>
  <c r="F19" i="7" s="1"/>
  <c r="F8" i="7"/>
  <c r="F18" i="7" s="1"/>
  <c r="G7" i="7"/>
  <c r="F7" i="7"/>
  <c r="F17" i="7" s="1"/>
  <c r="F6" i="7"/>
  <c r="F16" i="7" s="1"/>
  <c r="G5" i="7"/>
  <c r="F5" i="7"/>
  <c r="F15" i="7" s="1"/>
  <c r="G19" i="7" l="1"/>
  <c r="G6" i="7"/>
  <c r="G16" i="7" s="1"/>
  <c r="F21" i="7"/>
  <c r="G17" i="7"/>
  <c r="F11" i="7"/>
  <c r="G20" i="7"/>
  <c r="G8" i="7"/>
  <c r="G11" i="7" s="1"/>
  <c r="G15" i="7"/>
  <c r="G36" i="7"/>
  <c r="G26" i="7"/>
  <c r="G29" i="7"/>
  <c r="G39" i="7" s="1"/>
  <c r="G28" i="7"/>
  <c r="G38" i="7" s="1"/>
  <c r="G30" i="7"/>
  <c r="G40" i="7" s="1"/>
  <c r="F35" i="7"/>
  <c r="F31" i="7"/>
  <c r="G27" i="7"/>
  <c r="G37" i="7" s="1"/>
  <c r="H28" i="7" l="1"/>
  <c r="H38" i="7" s="1"/>
  <c r="H29" i="7"/>
  <c r="H39" i="7" s="1"/>
  <c r="H6" i="7"/>
  <c r="H16" i="7" s="1"/>
  <c r="G43" i="7"/>
  <c r="G44" i="7" s="1"/>
  <c r="H27" i="7"/>
  <c r="H37" i="7" s="1"/>
  <c r="H30" i="7"/>
  <c r="H40" i="7" s="1"/>
  <c r="H20" i="7"/>
  <c r="H10" i="7"/>
  <c r="H5" i="7"/>
  <c r="H15" i="7" s="1"/>
  <c r="G18" i="7"/>
  <c r="H7" i="7"/>
  <c r="H17" i="7"/>
  <c r="H26" i="7"/>
  <c r="H36" i="7" s="1"/>
  <c r="F43" i="7"/>
  <c r="F44" i="7" s="1"/>
  <c r="F41" i="7"/>
  <c r="G35" i="7"/>
  <c r="G25" i="7"/>
  <c r="G31" i="7" s="1"/>
  <c r="H19" i="7"/>
  <c r="H9" i="7"/>
  <c r="I5" i="7" l="1"/>
  <c r="I30" i="7"/>
  <c r="I40" i="7" s="1"/>
  <c r="I27" i="7"/>
  <c r="I37" i="7" s="1"/>
  <c r="I6" i="7"/>
  <c r="I16" i="7" s="1"/>
  <c r="I29" i="7"/>
  <c r="I39" i="7"/>
  <c r="I36" i="7"/>
  <c r="I26" i="7"/>
  <c r="I28" i="7"/>
  <c r="I38" i="7" s="1"/>
  <c r="I10" i="7"/>
  <c r="I20" i="7" s="1"/>
  <c r="G45" i="7"/>
  <c r="G51" i="7" s="1"/>
  <c r="G50" i="7"/>
  <c r="G41" i="7"/>
  <c r="H25" i="7"/>
  <c r="H31" i="7" s="1"/>
  <c r="I7" i="7"/>
  <c r="I17" i="7" s="1"/>
  <c r="H8" i="7"/>
  <c r="H18" i="7" s="1"/>
  <c r="G21" i="7"/>
  <c r="F50" i="7"/>
  <c r="F45" i="7"/>
  <c r="F51" i="7" s="1"/>
  <c r="H11" i="7"/>
  <c r="I9" i="7"/>
  <c r="I19" i="7" s="1"/>
  <c r="J28" i="7" l="1"/>
  <c r="J38" i="7" s="1"/>
  <c r="J9" i="7"/>
  <c r="J19" i="7" s="1"/>
  <c r="J7" i="7"/>
  <c r="J17" i="7" s="1"/>
  <c r="J10" i="7"/>
  <c r="J20" i="7"/>
  <c r="I8" i="7"/>
  <c r="I18" i="7" s="1"/>
  <c r="H21" i="7"/>
  <c r="J16" i="7"/>
  <c r="J6" i="7"/>
  <c r="J27" i="7"/>
  <c r="J37" i="7" s="1"/>
  <c r="J30" i="7"/>
  <c r="J40" i="7" s="1"/>
  <c r="J29" i="7"/>
  <c r="J39" i="7" s="1"/>
  <c r="H35" i="7"/>
  <c r="H43" i="7"/>
  <c r="H44" i="7" s="1"/>
  <c r="I11" i="7"/>
  <c r="J36" i="7"/>
  <c r="J26" i="7"/>
  <c r="I15" i="7"/>
  <c r="K29" i="7" l="1"/>
  <c r="K39" i="7" s="1"/>
  <c r="K30" i="7"/>
  <c r="K40" i="7" s="1"/>
  <c r="K27" i="7"/>
  <c r="K37" i="7" s="1"/>
  <c r="J8" i="7"/>
  <c r="J18" i="7"/>
  <c r="K7" i="7"/>
  <c r="K17" i="7" s="1"/>
  <c r="K9" i="7"/>
  <c r="K19" i="7" s="1"/>
  <c r="K28" i="7"/>
  <c r="K38" i="7" s="1"/>
  <c r="H41" i="7"/>
  <c r="I25" i="7"/>
  <c r="I31" i="7" s="1"/>
  <c r="I43" i="7" s="1"/>
  <c r="I44" i="7" s="1"/>
  <c r="H50" i="7"/>
  <c r="H45" i="7"/>
  <c r="H51" i="7" s="1"/>
  <c r="K26" i="7"/>
  <c r="K36" i="7" s="1"/>
  <c r="K6" i="7"/>
  <c r="K16" i="7"/>
  <c r="K10" i="7"/>
  <c r="K20" i="7"/>
  <c r="I21" i="7"/>
  <c r="J5" i="7"/>
  <c r="I45" i="7" l="1"/>
  <c r="I51" i="7" s="1"/>
  <c r="I50" i="7"/>
  <c r="L9" i="7"/>
  <c r="L19" i="7"/>
  <c r="L28" i="7"/>
  <c r="L38" i="7" s="1"/>
  <c r="L7" i="7"/>
  <c r="L17" i="7" s="1"/>
  <c r="L27" i="7"/>
  <c r="L37" i="7" s="1"/>
  <c r="L30" i="7"/>
  <c r="L40" i="7" s="1"/>
  <c r="L26" i="7"/>
  <c r="L36" i="7" s="1"/>
  <c r="L29" i="7"/>
  <c r="L39" i="7" s="1"/>
  <c r="L6" i="7"/>
  <c r="L16" i="7" s="1"/>
  <c r="J11" i="7"/>
  <c r="K8" i="7"/>
  <c r="K18" i="7" s="1"/>
  <c r="J15" i="7"/>
  <c r="L20" i="7"/>
  <c r="L10" i="7"/>
  <c r="I35" i="7"/>
  <c r="M6" i="7" l="1"/>
  <c r="M16" i="7" s="1"/>
  <c r="M29" i="7"/>
  <c r="M39" i="7" s="1"/>
  <c r="M27" i="7"/>
  <c r="M37" i="7" s="1"/>
  <c r="M26" i="7"/>
  <c r="M36" i="7" s="1"/>
  <c r="M30" i="7"/>
  <c r="M40" i="7" s="1"/>
  <c r="M7" i="7"/>
  <c r="M17" i="7" s="1"/>
  <c r="M28" i="7"/>
  <c r="M38" i="7" s="1"/>
  <c r="L8" i="7"/>
  <c r="L18" i="7" s="1"/>
  <c r="J43" i="7"/>
  <c r="J44" i="7" s="1"/>
  <c r="M10" i="7"/>
  <c r="M20" i="7" s="1"/>
  <c r="M9" i="7"/>
  <c r="M19" i="7" s="1"/>
  <c r="J21" i="7"/>
  <c r="K5" i="7"/>
  <c r="K11" i="7" s="1"/>
  <c r="I41" i="7"/>
  <c r="J25" i="7"/>
  <c r="J31" i="7" s="1"/>
  <c r="N9" i="7" l="1"/>
  <c r="N19" i="7" s="1"/>
  <c r="N7" i="7"/>
  <c r="N17" i="7" s="1"/>
  <c r="N10" i="7"/>
  <c r="N20" i="7" s="1"/>
  <c r="M8" i="7"/>
  <c r="M18" i="7" s="1"/>
  <c r="N28" i="7"/>
  <c r="N38" i="7" s="1"/>
  <c r="N30" i="7"/>
  <c r="N40" i="7" s="1"/>
  <c r="N26" i="7"/>
  <c r="N36" i="7" s="1"/>
  <c r="N27" i="7"/>
  <c r="N37" i="7" s="1"/>
  <c r="N29" i="7"/>
  <c r="N39" i="7" s="1"/>
  <c r="N6" i="7"/>
  <c r="N16" i="7" s="1"/>
  <c r="J45" i="7"/>
  <c r="J51" i="7" s="1"/>
  <c r="J50" i="7"/>
  <c r="J35" i="7"/>
  <c r="K15" i="7"/>
  <c r="O6" i="7" l="1"/>
  <c r="O16" i="7" s="1"/>
  <c r="O27" i="7"/>
  <c r="O37" i="7" s="1"/>
  <c r="O30" i="7"/>
  <c r="O40" i="7" s="1"/>
  <c r="O7" i="7"/>
  <c r="O17" i="7" s="1"/>
  <c r="O29" i="7"/>
  <c r="O39" i="7" s="1"/>
  <c r="O26" i="7"/>
  <c r="O36" i="7" s="1"/>
  <c r="O28" i="7"/>
  <c r="O38" i="7" s="1"/>
  <c r="N8" i="7"/>
  <c r="N18" i="7" s="1"/>
  <c r="O10" i="7"/>
  <c r="O20" i="7" s="1"/>
  <c r="O9" i="7"/>
  <c r="O19" i="7" s="1"/>
  <c r="J41" i="7"/>
  <c r="K25" i="7"/>
  <c r="K31" i="7" s="1"/>
  <c r="K43" i="7" s="1"/>
  <c r="K44" i="7" s="1"/>
  <c r="K21" i="7"/>
  <c r="L5" i="7"/>
  <c r="L11" i="7" s="1"/>
  <c r="P10" i="7" l="1"/>
  <c r="P20" i="7" s="1"/>
  <c r="P7" i="7"/>
  <c r="P17" i="7" s="1"/>
  <c r="P9" i="7"/>
  <c r="P19" i="7"/>
  <c r="O8" i="7"/>
  <c r="O18" i="7" s="1"/>
  <c r="P28" i="7"/>
  <c r="P38" i="7" s="1"/>
  <c r="P26" i="7"/>
  <c r="P36" i="7" s="1"/>
  <c r="P29" i="7"/>
  <c r="P39" i="7" s="1"/>
  <c r="P30" i="7"/>
  <c r="P40" i="7" s="1"/>
  <c r="P27" i="7"/>
  <c r="P37" i="7" s="1"/>
  <c r="P6" i="7"/>
  <c r="P16" i="7" s="1"/>
  <c r="K50" i="7"/>
  <c r="K45" i="7"/>
  <c r="K51" i="7" s="1"/>
  <c r="L15" i="7"/>
  <c r="K35" i="7"/>
  <c r="Q6" i="7" l="1"/>
  <c r="Q16" i="7" s="1"/>
  <c r="Q29" i="7"/>
  <c r="Q39" i="7" s="1"/>
  <c r="Q28" i="7"/>
  <c r="Q38" i="7" s="1"/>
  <c r="Q27" i="7"/>
  <c r="Q37" i="7"/>
  <c r="Q26" i="7"/>
  <c r="Q36" i="7" s="1"/>
  <c r="P8" i="7"/>
  <c r="P18" i="7" s="1"/>
  <c r="Q7" i="7"/>
  <c r="Q17" i="7" s="1"/>
  <c r="Q30" i="7"/>
  <c r="Q40" i="7" s="1"/>
  <c r="Q10" i="7"/>
  <c r="Q20" i="7" s="1"/>
  <c r="L21" i="7"/>
  <c r="M5" i="7"/>
  <c r="M11" i="7" s="1"/>
  <c r="M15" i="7"/>
  <c r="Q9" i="7"/>
  <c r="Q19" i="7"/>
  <c r="L35" i="7"/>
  <c r="K41" i="7"/>
  <c r="L25" i="7"/>
  <c r="L31" i="7" s="1"/>
  <c r="L43" i="7" s="1"/>
  <c r="L44" i="7" s="1"/>
  <c r="R10" i="7" l="1"/>
  <c r="R20" i="7" s="1"/>
  <c r="R30" i="7"/>
  <c r="R40" i="7" s="1"/>
  <c r="Q8" i="7"/>
  <c r="Q18" i="7" s="1"/>
  <c r="R29" i="7"/>
  <c r="R39" i="7" s="1"/>
  <c r="R7" i="7"/>
  <c r="R17" i="7" s="1"/>
  <c r="R26" i="7"/>
  <c r="R36" i="7" s="1"/>
  <c r="R28" i="7"/>
  <c r="R38" i="7" s="1"/>
  <c r="R6" i="7"/>
  <c r="R16" i="7" s="1"/>
  <c r="M21" i="7"/>
  <c r="N5" i="7"/>
  <c r="N11" i="7" s="1"/>
  <c r="R9" i="7"/>
  <c r="R19" i="7" s="1"/>
  <c r="R27" i="7"/>
  <c r="R37" i="7"/>
  <c r="L50" i="7"/>
  <c r="L45" i="7"/>
  <c r="L51" i="7" s="1"/>
  <c r="L41" i="7"/>
  <c r="M25" i="7"/>
  <c r="M31" i="7" s="1"/>
  <c r="M43" i="7" s="1"/>
  <c r="M44" i="7" s="1"/>
  <c r="S6" i="7" l="1"/>
  <c r="S16" i="7" s="1"/>
  <c r="M50" i="7"/>
  <c r="M45" i="7"/>
  <c r="M51" i="7" s="1"/>
  <c r="S9" i="7"/>
  <c r="S19" i="7" s="1"/>
  <c r="S28" i="7"/>
  <c r="S38" i="7" s="1"/>
  <c r="S26" i="7"/>
  <c r="S36" i="7" s="1"/>
  <c r="S7" i="7"/>
  <c r="S17" i="7" s="1"/>
  <c r="S29" i="7"/>
  <c r="S39" i="7" s="1"/>
  <c r="R8" i="7"/>
  <c r="R18" i="7" s="1"/>
  <c r="S30" i="7"/>
  <c r="S40" i="7" s="1"/>
  <c r="S10" i="7"/>
  <c r="S20" i="7" s="1"/>
  <c r="S27" i="7"/>
  <c r="S37" i="7" s="1"/>
  <c r="N15" i="7"/>
  <c r="M35" i="7"/>
  <c r="S8" i="7" l="1"/>
  <c r="S18" i="7" s="1"/>
  <c r="T10" i="7"/>
  <c r="T20" i="7" s="1"/>
  <c r="T29" i="7"/>
  <c r="T39" i="7" s="1"/>
  <c r="T28" i="7"/>
  <c r="T38" i="7" s="1"/>
  <c r="T27" i="7"/>
  <c r="T37" i="7" s="1"/>
  <c r="T30" i="7"/>
  <c r="T40" i="7" s="1"/>
  <c r="T7" i="7"/>
  <c r="T17" i="7" s="1"/>
  <c r="T26" i="7"/>
  <c r="T36" i="7" s="1"/>
  <c r="T9" i="7"/>
  <c r="T19" i="7" s="1"/>
  <c r="T6" i="7"/>
  <c r="T16" i="7" s="1"/>
  <c r="O5" i="7"/>
  <c r="O11" i="7" s="1"/>
  <c r="N21" i="7"/>
  <c r="M41" i="7"/>
  <c r="N25" i="7"/>
  <c r="N31" i="7" s="1"/>
  <c r="N43" i="7" s="1"/>
  <c r="N44" i="7" s="1"/>
  <c r="U6" i="7" l="1"/>
  <c r="U16" i="7" s="1"/>
  <c r="U9" i="7"/>
  <c r="U19" i="7" s="1"/>
  <c r="U26" i="7"/>
  <c r="U36" i="7" s="1"/>
  <c r="U7" i="7"/>
  <c r="U17" i="7" s="1"/>
  <c r="U30" i="7"/>
  <c r="U40" i="7" s="1"/>
  <c r="U27" i="7"/>
  <c r="U37" i="7" s="1"/>
  <c r="U28" i="7"/>
  <c r="U38" i="7" s="1"/>
  <c r="U29" i="7"/>
  <c r="U39" i="7" s="1"/>
  <c r="U10" i="7"/>
  <c r="U20" i="7" s="1"/>
  <c r="T8" i="7"/>
  <c r="T18" i="7" s="1"/>
  <c r="N45" i="7"/>
  <c r="N51" i="7" s="1"/>
  <c r="N50" i="7"/>
  <c r="O15" i="7"/>
  <c r="N35" i="7"/>
  <c r="U8" i="7" l="1"/>
  <c r="U18" i="7" s="1"/>
  <c r="V29" i="7"/>
  <c r="V39" i="7" s="1"/>
  <c r="V30" i="7"/>
  <c r="V40" i="7" s="1"/>
  <c r="V10" i="7"/>
  <c r="V20" i="7" s="1"/>
  <c r="V28" i="7"/>
  <c r="V38" i="7" s="1"/>
  <c r="V27" i="7"/>
  <c r="V37" i="7" s="1"/>
  <c r="V7" i="7"/>
  <c r="V17" i="7" s="1"/>
  <c r="V26" i="7"/>
  <c r="V36" i="7" s="1"/>
  <c r="V9" i="7"/>
  <c r="V19" i="7" s="1"/>
  <c r="V6" i="7"/>
  <c r="V16" i="7"/>
  <c r="O21" i="7"/>
  <c r="P5" i="7"/>
  <c r="P11" i="7" s="1"/>
  <c r="P15" i="7"/>
  <c r="O35" i="7"/>
  <c r="N41" i="7"/>
  <c r="O25" i="7"/>
  <c r="O31" i="7" s="1"/>
  <c r="O43" i="7" s="1"/>
  <c r="O44" i="7" s="1"/>
  <c r="W26" i="7" l="1"/>
  <c r="W36" i="7" s="1"/>
  <c r="W9" i="7"/>
  <c r="W19" i="7" s="1"/>
  <c r="W27" i="7"/>
  <c r="W37" i="7" s="1"/>
  <c r="W10" i="7"/>
  <c r="W20" i="7" s="1"/>
  <c r="W29" i="7"/>
  <c r="W39" i="7" s="1"/>
  <c r="W7" i="7"/>
  <c r="W17" i="7" s="1"/>
  <c r="W28" i="7"/>
  <c r="W38" i="7" s="1"/>
  <c r="W30" i="7"/>
  <c r="W40" i="7" s="1"/>
  <c r="V8" i="7"/>
  <c r="V18" i="7" s="1"/>
  <c r="O41" i="7"/>
  <c r="P25" i="7"/>
  <c r="P31" i="7" s="1"/>
  <c r="P43" i="7" s="1"/>
  <c r="P44" i="7" s="1"/>
  <c r="P21" i="7"/>
  <c r="Q5" i="7"/>
  <c r="Q11" i="7" s="1"/>
  <c r="W6" i="7"/>
  <c r="W16" i="7" s="1"/>
  <c r="O45" i="7"/>
  <c r="O51" i="7" s="1"/>
  <c r="O50" i="7"/>
  <c r="P45" i="7" l="1"/>
  <c r="P51" i="7" s="1"/>
  <c r="P50" i="7"/>
  <c r="X30" i="7"/>
  <c r="X40" i="7" s="1"/>
  <c r="X28" i="7"/>
  <c r="X38" i="7" s="1"/>
  <c r="X29" i="7"/>
  <c r="X39" i="7" s="1"/>
  <c r="X9" i="7"/>
  <c r="X19" i="7"/>
  <c r="W8" i="7"/>
  <c r="W18" i="7" s="1"/>
  <c r="X7" i="7"/>
  <c r="X17" i="7" s="1"/>
  <c r="X20" i="7"/>
  <c r="X10" i="7"/>
  <c r="X27" i="7"/>
  <c r="X37" i="7" s="1"/>
  <c r="X6" i="7"/>
  <c r="X16" i="7" s="1"/>
  <c r="X26" i="7"/>
  <c r="X36" i="7" s="1"/>
  <c r="Q15" i="7"/>
  <c r="P35" i="7"/>
  <c r="Y7" i="7" l="1"/>
  <c r="Y17" i="7" s="1"/>
  <c r="Y26" i="7"/>
  <c r="Y36" i="7" s="1"/>
  <c r="Y37" i="7"/>
  <c r="Y27" i="7"/>
  <c r="X8" i="7"/>
  <c r="X18" i="7" s="1"/>
  <c r="Y29" i="7"/>
  <c r="Y39" i="7" s="1"/>
  <c r="Y28" i="7"/>
  <c r="Y38" i="7" s="1"/>
  <c r="Y30" i="7"/>
  <c r="Y40" i="7" s="1"/>
  <c r="Y6" i="7"/>
  <c r="Y16" i="7" s="1"/>
  <c r="Q21" i="7"/>
  <c r="R15" i="7"/>
  <c r="R5" i="7"/>
  <c r="R11" i="7" s="1"/>
  <c r="Y10" i="7"/>
  <c r="Y20" i="7" s="1"/>
  <c r="Y9" i="7"/>
  <c r="Y19" i="7" s="1"/>
  <c r="P41" i="7"/>
  <c r="Q25" i="7"/>
  <c r="Q31" i="7" s="1"/>
  <c r="Q43" i="7" s="1"/>
  <c r="Q44" i="7" s="1"/>
  <c r="Z6" i="7" l="1"/>
  <c r="Z16" i="7"/>
  <c r="Z28" i="7"/>
  <c r="Z38" i="7" s="1"/>
  <c r="Y8" i="7"/>
  <c r="Y18" i="7" s="1"/>
  <c r="Z9" i="7"/>
  <c r="Z19" i="7" s="1"/>
  <c r="Z26" i="7"/>
  <c r="Z36" i="7" s="1"/>
  <c r="Z30" i="7"/>
  <c r="Z40" i="7" s="1"/>
  <c r="Z29" i="7"/>
  <c r="Z39" i="7" s="1"/>
  <c r="Z10" i="7"/>
  <c r="Z20" i="7"/>
  <c r="Z7" i="7"/>
  <c r="Z17" i="7" s="1"/>
  <c r="R21" i="7"/>
  <c r="S5" i="7"/>
  <c r="S11" i="7" s="1"/>
  <c r="Z27" i="7"/>
  <c r="Z37" i="7" s="1"/>
  <c r="Q50" i="7"/>
  <c r="Q45" i="7"/>
  <c r="Q51" i="7" s="1"/>
  <c r="Q35" i="7"/>
  <c r="AA7" i="7" l="1"/>
  <c r="AA17" i="7" s="1"/>
  <c r="AA26" i="7"/>
  <c r="AA36" i="7"/>
  <c r="AA29" i="7"/>
  <c r="AA39" i="7"/>
  <c r="AA30" i="7"/>
  <c r="AA40" i="7"/>
  <c r="AA9" i="7"/>
  <c r="AA19" i="7" s="1"/>
  <c r="Z8" i="7"/>
  <c r="Z18" i="7"/>
  <c r="AA28" i="7"/>
  <c r="AA38" i="7" s="1"/>
  <c r="AA37" i="7"/>
  <c r="AA27" i="7"/>
  <c r="AA6" i="7"/>
  <c r="AA16" i="7" s="1"/>
  <c r="S15" i="7"/>
  <c r="AA10" i="7"/>
  <c r="AA20" i="7" s="1"/>
  <c r="Q41" i="7"/>
  <c r="R25" i="7"/>
  <c r="R31" i="7" s="1"/>
  <c r="R43" i="7" s="1"/>
  <c r="R44" i="7" s="1"/>
  <c r="AB28" i="7" l="1"/>
  <c r="AB38" i="7" s="1"/>
  <c r="AB9" i="7"/>
  <c r="AB19" i="7" s="1"/>
  <c r="AB6" i="7"/>
  <c r="AB16" i="7" s="1"/>
  <c r="AB10" i="7"/>
  <c r="AB20" i="7"/>
  <c r="AB7" i="7"/>
  <c r="AB17" i="7" s="1"/>
  <c r="R45" i="7"/>
  <c r="R51" i="7" s="1"/>
  <c r="R50" i="7"/>
  <c r="AB30" i="7"/>
  <c r="AB40" i="7" s="1"/>
  <c r="AB27" i="7"/>
  <c r="AB37" i="7" s="1"/>
  <c r="AA8" i="7"/>
  <c r="AA18" i="7" s="1"/>
  <c r="S21" i="7"/>
  <c r="T5" i="7"/>
  <c r="T11" i="7" s="1"/>
  <c r="AB29" i="7"/>
  <c r="AB39" i="7" s="1"/>
  <c r="AB36" i="7"/>
  <c r="AB26" i="7"/>
  <c r="R35" i="7"/>
  <c r="AC27" i="7" l="1"/>
  <c r="AC37" i="7" s="1"/>
  <c r="AB8" i="7"/>
  <c r="AB18" i="7" s="1"/>
  <c r="AC7" i="7"/>
  <c r="AC17" i="7" s="1"/>
  <c r="AC9" i="7"/>
  <c r="AC19" i="7" s="1"/>
  <c r="AC30" i="7"/>
  <c r="AC40" i="7" s="1"/>
  <c r="AC6" i="7"/>
  <c r="AC16" i="7" s="1"/>
  <c r="AC39" i="7"/>
  <c r="AC29" i="7"/>
  <c r="AC28" i="7"/>
  <c r="AC38" i="7" s="1"/>
  <c r="AC26" i="7"/>
  <c r="AC36" i="7" s="1"/>
  <c r="AC20" i="7"/>
  <c r="AC10" i="7"/>
  <c r="T15" i="7"/>
  <c r="R41" i="7"/>
  <c r="S25" i="7"/>
  <c r="S31" i="7" s="1"/>
  <c r="S43" i="7" s="1"/>
  <c r="S44" i="7" s="1"/>
  <c r="AD26" i="7" l="1"/>
  <c r="AD36" i="7" s="1"/>
  <c r="AD6" i="7"/>
  <c r="AD16" i="7" s="1"/>
  <c r="AD9" i="7"/>
  <c r="AD19" i="7" s="1"/>
  <c r="AC8" i="7"/>
  <c r="AC18" i="7" s="1"/>
  <c r="AD28" i="7"/>
  <c r="AD38" i="7" s="1"/>
  <c r="AD30" i="7"/>
  <c r="AD40" i="7"/>
  <c r="AD7" i="7"/>
  <c r="AD17" i="7" s="1"/>
  <c r="AD27" i="7"/>
  <c r="AD37" i="7"/>
  <c r="AD29" i="7"/>
  <c r="AD39" i="7" s="1"/>
  <c r="S35" i="7"/>
  <c r="AD10" i="7"/>
  <c r="AD20" i="7" s="1"/>
  <c r="S45" i="7"/>
  <c r="S51" i="7" s="1"/>
  <c r="S50" i="7"/>
  <c r="U15" i="7"/>
  <c r="U5" i="7"/>
  <c r="U11" i="7" s="1"/>
  <c r="T21" i="7"/>
  <c r="AE29" i="7" l="1"/>
  <c r="AE39" i="7"/>
  <c r="AE28" i="7"/>
  <c r="AE38" i="7" s="1"/>
  <c r="AE7" i="7"/>
  <c r="AE17" i="7" s="1"/>
  <c r="AD8" i="7"/>
  <c r="AD18" i="7" s="1"/>
  <c r="AE9" i="7"/>
  <c r="AE19" i="7" s="1"/>
  <c r="AE6" i="7"/>
  <c r="AE16" i="7" s="1"/>
  <c r="AE10" i="7"/>
  <c r="AE20" i="7" s="1"/>
  <c r="AE26" i="7"/>
  <c r="AE36" i="7" s="1"/>
  <c r="V5" i="7"/>
  <c r="V11" i="7" s="1"/>
  <c r="U21" i="7"/>
  <c r="AE30" i="7"/>
  <c r="AE40" i="7" s="1"/>
  <c r="S41" i="7"/>
  <c r="T25" i="7"/>
  <c r="T31" i="7" s="1"/>
  <c r="T43" i="7" s="1"/>
  <c r="T44" i="7" s="1"/>
  <c r="AE27" i="7"/>
  <c r="AE37" i="7" s="1"/>
  <c r="AF30" i="7" l="1"/>
  <c r="AF40" i="7" s="1"/>
  <c r="AF10" i="7"/>
  <c r="AF20" i="7" s="1"/>
  <c r="AF9" i="7"/>
  <c r="AF19" i="7" s="1"/>
  <c r="AF37" i="7"/>
  <c r="AF27" i="7"/>
  <c r="AF26" i="7"/>
  <c r="AF36" i="7" s="1"/>
  <c r="AF6" i="7"/>
  <c r="AF16" i="7" s="1"/>
  <c r="AE8" i="7"/>
  <c r="AE18" i="7" s="1"/>
  <c r="AF7" i="7"/>
  <c r="AF17" i="7"/>
  <c r="AF28" i="7"/>
  <c r="AF38" i="7"/>
  <c r="T35" i="7"/>
  <c r="AF29" i="7"/>
  <c r="AF39" i="7" s="1"/>
  <c r="T50" i="7"/>
  <c r="T45" i="7"/>
  <c r="T51" i="7" s="1"/>
  <c r="V15" i="7"/>
  <c r="AG6" i="7" l="1"/>
  <c r="AG16" i="7" s="1"/>
  <c r="AG10" i="7"/>
  <c r="AG20" i="7" s="1"/>
  <c r="AF8" i="7"/>
  <c r="AF18" i="7" s="1"/>
  <c r="AG26" i="7"/>
  <c r="AG36" i="7" s="1"/>
  <c r="AG9" i="7"/>
  <c r="AG19" i="7" s="1"/>
  <c r="AG29" i="7"/>
  <c r="AG39" i="7" s="1"/>
  <c r="AG30" i="7"/>
  <c r="AG40" i="7" s="1"/>
  <c r="AG27" i="7"/>
  <c r="AG37" i="7" s="1"/>
  <c r="AG28" i="7"/>
  <c r="AG38" i="7" s="1"/>
  <c r="T41" i="7"/>
  <c r="U25" i="7"/>
  <c r="U31" i="7" s="1"/>
  <c r="U43" i="7" s="1"/>
  <c r="U44" i="7" s="1"/>
  <c r="AG7" i="7"/>
  <c r="AG17" i="7" s="1"/>
  <c r="V21" i="7"/>
  <c r="W5" i="7"/>
  <c r="W11" i="7" s="1"/>
  <c r="AH7" i="7" l="1"/>
  <c r="AH17" i="7" s="1"/>
  <c r="AH27" i="7"/>
  <c r="AH37" i="7" s="1"/>
  <c r="AH29" i="7"/>
  <c r="AH39" i="7" s="1"/>
  <c r="AH9" i="7"/>
  <c r="AH19" i="7" s="1"/>
  <c r="AH10" i="7"/>
  <c r="AH20" i="7" s="1"/>
  <c r="AH28" i="7"/>
  <c r="AH38" i="7" s="1"/>
  <c r="AH30" i="7"/>
  <c r="AH40" i="7" s="1"/>
  <c r="AH26" i="7"/>
  <c r="AH36" i="7" s="1"/>
  <c r="AG8" i="7"/>
  <c r="AG18" i="7" s="1"/>
  <c r="AH6" i="7"/>
  <c r="AH16" i="7" s="1"/>
  <c r="U45" i="7"/>
  <c r="U51" i="7" s="1"/>
  <c r="U50" i="7"/>
  <c r="U35" i="7"/>
  <c r="W15" i="7"/>
  <c r="AI26" i="7" l="1"/>
  <c r="AI36" i="7" s="1"/>
  <c r="AI28" i="7"/>
  <c r="AI38" i="7" s="1"/>
  <c r="AI6" i="7"/>
  <c r="AI16" i="7" s="1"/>
  <c r="AH8" i="7"/>
  <c r="AH18" i="7" s="1"/>
  <c r="AI30" i="7"/>
  <c r="AI40" i="7"/>
  <c r="AI10" i="7"/>
  <c r="AI20" i="7" s="1"/>
  <c r="AI9" i="7"/>
  <c r="AI19" i="7" s="1"/>
  <c r="AI29" i="7"/>
  <c r="AI39" i="7" s="1"/>
  <c r="AI27" i="7"/>
  <c r="AI37" i="7" s="1"/>
  <c r="AI7" i="7"/>
  <c r="AI17" i="7" s="1"/>
  <c r="U41" i="7"/>
  <c r="V25" i="7"/>
  <c r="V31" i="7" s="1"/>
  <c r="V43" i="7" s="1"/>
  <c r="V44" i="7" s="1"/>
  <c r="W21" i="7"/>
  <c r="X5" i="7"/>
  <c r="X11" i="7" s="1"/>
  <c r="AJ27" i="7" l="1"/>
  <c r="AJ37" i="7" s="1"/>
  <c r="AJ7" i="7"/>
  <c r="AJ17" i="7" s="1"/>
  <c r="AJ29" i="7"/>
  <c r="AJ39" i="7" s="1"/>
  <c r="AJ9" i="7"/>
  <c r="AJ19" i="7"/>
  <c r="AJ10" i="7"/>
  <c r="AJ20" i="7" s="1"/>
  <c r="AI8" i="7"/>
  <c r="AI18" i="7" s="1"/>
  <c r="AJ6" i="7"/>
  <c r="AJ16" i="7" s="1"/>
  <c r="AJ28" i="7"/>
  <c r="AJ38" i="7" s="1"/>
  <c r="AJ26" i="7"/>
  <c r="AJ36" i="7" s="1"/>
  <c r="V35" i="7"/>
  <c r="AJ30" i="7"/>
  <c r="AJ40" i="7" s="1"/>
  <c r="V50" i="7"/>
  <c r="V45" i="7"/>
  <c r="V51" i="7" s="1"/>
  <c r="X15" i="7"/>
  <c r="AK6" i="7" l="1"/>
  <c r="AK16" i="7" s="1"/>
  <c r="AK28" i="7"/>
  <c r="AK38" i="7" s="1"/>
  <c r="AK30" i="7"/>
  <c r="AK40" i="7" s="1"/>
  <c r="AK26" i="7"/>
  <c r="AK36" i="7" s="1"/>
  <c r="AJ8" i="7"/>
  <c r="AJ18" i="7" s="1"/>
  <c r="AK10" i="7"/>
  <c r="AK20" i="7" s="1"/>
  <c r="AK29" i="7"/>
  <c r="AK39" i="7" s="1"/>
  <c r="AK7" i="7"/>
  <c r="AK17" i="7" s="1"/>
  <c r="AK27" i="7"/>
  <c r="AK37" i="7" s="1"/>
  <c r="V41" i="7"/>
  <c r="W25" i="7"/>
  <c r="W31" i="7" s="1"/>
  <c r="W43" i="7" s="1"/>
  <c r="W44" i="7" s="1"/>
  <c r="AK9" i="7"/>
  <c r="AK19" i="7" s="1"/>
  <c r="X21" i="7"/>
  <c r="Y5" i="7"/>
  <c r="Y11" i="7" s="1"/>
  <c r="Y15" i="7"/>
  <c r="AL27" i="7" l="1"/>
  <c r="AL37" i="7" s="1"/>
  <c r="AL29" i="7"/>
  <c r="AL39" i="7" s="1"/>
  <c r="AL28" i="7"/>
  <c r="AL38" i="7" s="1"/>
  <c r="AL9" i="7"/>
  <c r="AL19" i="7" s="1"/>
  <c r="AL7" i="7"/>
  <c r="AL17" i="7" s="1"/>
  <c r="AL10" i="7"/>
  <c r="AL20" i="7" s="1"/>
  <c r="AK8" i="7"/>
  <c r="AK18" i="7" s="1"/>
  <c r="AL36" i="7"/>
  <c r="AL26" i="7"/>
  <c r="AL30" i="7"/>
  <c r="AL40" i="7" s="1"/>
  <c r="AL6" i="7"/>
  <c r="AL16" i="7"/>
  <c r="W35" i="7"/>
  <c r="W45" i="7"/>
  <c r="W51" i="7" s="1"/>
  <c r="W50" i="7"/>
  <c r="Y21" i="7"/>
  <c r="Z5" i="7"/>
  <c r="Z11" i="7" s="1"/>
  <c r="AM30" i="7" l="1"/>
  <c r="AM40" i="7" s="1"/>
  <c r="AM10" i="7"/>
  <c r="AM20" i="7" s="1"/>
  <c r="AM29" i="7"/>
  <c r="AM39" i="7" s="1"/>
  <c r="AL8" i="7"/>
  <c r="AL18" i="7"/>
  <c r="AM7" i="7"/>
  <c r="AM17" i="7" s="1"/>
  <c r="AM9" i="7"/>
  <c r="AM19" i="7" s="1"/>
  <c r="AM28" i="7"/>
  <c r="AM38" i="7" s="1"/>
  <c r="AM27" i="7"/>
  <c r="AM37" i="7" s="1"/>
  <c r="AM26" i="7"/>
  <c r="AM36" i="7" s="1"/>
  <c r="AM6" i="7"/>
  <c r="AM16" i="7"/>
  <c r="W41" i="7"/>
  <c r="X25" i="7"/>
  <c r="X31" i="7" s="1"/>
  <c r="X43" i="7" s="1"/>
  <c r="X44" i="7" s="1"/>
  <c r="Z15" i="7"/>
  <c r="AN28" i="7" l="1"/>
  <c r="AN38" i="7" s="1"/>
  <c r="AN26" i="7"/>
  <c r="AN36" i="7" s="1"/>
  <c r="AN10" i="7"/>
  <c r="AN20" i="7" s="1"/>
  <c r="AN27" i="7"/>
  <c r="AN37" i="7" s="1"/>
  <c r="AN9" i="7"/>
  <c r="AN19" i="7" s="1"/>
  <c r="AN7" i="7"/>
  <c r="AN17" i="7" s="1"/>
  <c r="AN29" i="7"/>
  <c r="AN39" i="7" s="1"/>
  <c r="AN30" i="7"/>
  <c r="AN40" i="7" s="1"/>
  <c r="AN6" i="7"/>
  <c r="AN16" i="7" s="1"/>
  <c r="X45" i="7"/>
  <c r="X51" i="7" s="1"/>
  <c r="X50" i="7"/>
  <c r="X35" i="7"/>
  <c r="AM8" i="7"/>
  <c r="AM18" i="7"/>
  <c r="Z21" i="7"/>
  <c r="AA5" i="7"/>
  <c r="AA11" i="7" s="1"/>
  <c r="AA15" i="7"/>
  <c r="AO6" i="7" l="1"/>
  <c r="AO16" i="7"/>
  <c r="AO30" i="7"/>
  <c r="AO40" i="7" s="1"/>
  <c r="AO27" i="7"/>
  <c r="AO37" i="7" s="1"/>
  <c r="AO29" i="7"/>
  <c r="AO39" i="7" s="1"/>
  <c r="AO7" i="7"/>
  <c r="AO17" i="7" s="1"/>
  <c r="AO9" i="7"/>
  <c r="AO19" i="7" s="1"/>
  <c r="AO10" i="7"/>
  <c r="AO20" i="7" s="1"/>
  <c r="AO26" i="7"/>
  <c r="AO36" i="7" s="1"/>
  <c r="AO28" i="7"/>
  <c r="AO38" i="7" s="1"/>
  <c r="X41" i="7"/>
  <c r="Y25" i="7"/>
  <c r="Y31" i="7" s="1"/>
  <c r="Y43" i="7" s="1"/>
  <c r="Y44" i="7" s="1"/>
  <c r="AA21" i="7"/>
  <c r="AB5" i="7"/>
  <c r="AB11" i="7" s="1"/>
  <c r="AB15" i="7"/>
  <c r="AN8" i="7"/>
  <c r="AN18" i="7" s="1"/>
  <c r="AP9" i="7" l="1"/>
  <c r="AP19" i="7" s="1"/>
  <c r="AP10" i="7"/>
  <c r="AP20" i="7" s="1"/>
  <c r="AO8" i="7"/>
  <c r="AO18" i="7" s="1"/>
  <c r="AP28" i="7"/>
  <c r="AP38" i="7" s="1"/>
  <c r="AP26" i="7"/>
  <c r="AP36" i="7" s="1"/>
  <c r="AP7" i="7"/>
  <c r="AP17" i="7" s="1"/>
  <c r="AP29" i="7"/>
  <c r="AP39" i="7" s="1"/>
  <c r="AP27" i="7"/>
  <c r="AP37" i="7" s="1"/>
  <c r="AP30" i="7"/>
  <c r="AP40" i="7" s="1"/>
  <c r="Y35" i="7"/>
  <c r="AB21" i="7"/>
  <c r="AC5" i="7"/>
  <c r="AC11" i="7" s="1"/>
  <c r="AP6" i="7"/>
  <c r="AP16" i="7" s="1"/>
  <c r="Y50" i="7"/>
  <c r="Y45" i="7"/>
  <c r="Y51" i="7" s="1"/>
  <c r="AQ29" i="7" l="1"/>
  <c r="AQ39" i="7" s="1"/>
  <c r="AQ37" i="7"/>
  <c r="AQ27" i="7"/>
  <c r="AQ26" i="7"/>
  <c r="AQ36" i="7" s="1"/>
  <c r="AQ10" i="7"/>
  <c r="AQ20" i="7" s="1"/>
  <c r="AQ30" i="7"/>
  <c r="AQ40" i="7" s="1"/>
  <c r="AQ7" i="7"/>
  <c r="AQ17" i="7" s="1"/>
  <c r="AQ28" i="7"/>
  <c r="AQ38" i="7" s="1"/>
  <c r="AP8" i="7"/>
  <c r="AP18" i="7" s="1"/>
  <c r="AQ6" i="7"/>
  <c r="AQ16" i="7" s="1"/>
  <c r="AQ9" i="7"/>
  <c r="AQ19" i="7" s="1"/>
  <c r="AC15" i="7"/>
  <c r="Z25" i="7"/>
  <c r="Z31" i="7" s="1"/>
  <c r="Z43" i="7" s="1"/>
  <c r="Z44" i="7" s="1"/>
  <c r="Y41" i="7"/>
  <c r="AR9" i="7" l="1"/>
  <c r="AR19" i="7" s="1"/>
  <c r="AQ8" i="7"/>
  <c r="AQ18" i="7" s="1"/>
  <c r="AR30" i="7"/>
  <c r="AR40" i="7" s="1"/>
  <c r="AR6" i="7"/>
  <c r="AR16" i="7" s="1"/>
  <c r="AR10" i="7"/>
  <c r="AR20" i="7" s="1"/>
  <c r="AR28" i="7"/>
  <c r="AR38" i="7" s="1"/>
  <c r="AR7" i="7"/>
  <c r="AR17" i="7"/>
  <c r="AR26" i="7"/>
  <c r="AR36" i="7" s="1"/>
  <c r="AR29" i="7"/>
  <c r="AR39" i="7" s="1"/>
  <c r="Z50" i="7"/>
  <c r="Z45" i="7"/>
  <c r="Z51" i="7" s="1"/>
  <c r="AC21" i="7"/>
  <c r="AD5" i="7"/>
  <c r="AD11" i="7" s="1"/>
  <c r="AR37" i="7"/>
  <c r="AR27" i="7"/>
  <c r="Z35" i="7"/>
  <c r="AS30" i="7" l="1"/>
  <c r="AS40" i="7" s="1"/>
  <c r="AS26" i="7"/>
  <c r="AS36" i="7" s="1"/>
  <c r="AS10" i="7"/>
  <c r="AS20" i="7" s="1"/>
  <c r="AR8" i="7"/>
  <c r="AR18" i="7" s="1"/>
  <c r="AS29" i="7"/>
  <c r="AS39" i="7"/>
  <c r="AS28" i="7"/>
  <c r="AS38" i="7" s="1"/>
  <c r="AS6" i="7"/>
  <c r="AS16" i="7" s="1"/>
  <c r="AS9" i="7"/>
  <c r="AS19" i="7" s="1"/>
  <c r="AS27" i="7"/>
  <c r="AS37" i="7" s="1"/>
  <c r="AD15" i="7"/>
  <c r="Z41" i="7"/>
  <c r="AA25" i="7"/>
  <c r="AA31" i="7" s="1"/>
  <c r="AA43" i="7" s="1"/>
  <c r="AA44" i="7" s="1"/>
  <c r="AS17" i="7"/>
  <c r="AS7" i="7"/>
  <c r="AT10" i="7" l="1"/>
  <c r="AT20" i="7" s="1"/>
  <c r="AT27" i="7"/>
  <c r="AT37" i="7" s="1"/>
  <c r="AT9" i="7"/>
  <c r="AT19" i="7" s="1"/>
  <c r="AT28" i="7"/>
  <c r="AT38" i="7" s="1"/>
  <c r="AS8" i="7"/>
  <c r="AS18" i="7" s="1"/>
  <c r="AT26" i="7"/>
  <c r="AT36" i="7" s="1"/>
  <c r="AT6" i="7"/>
  <c r="AT16" i="7" s="1"/>
  <c r="AT30" i="7"/>
  <c r="AT40" i="7" s="1"/>
  <c r="AA35" i="7"/>
  <c r="AA50" i="7"/>
  <c r="AA45" i="7"/>
  <c r="AA51" i="7" s="1"/>
  <c r="AT7" i="7"/>
  <c r="AT17" i="7" s="1"/>
  <c r="AT29" i="7"/>
  <c r="AT39" i="7" s="1"/>
  <c r="AE15" i="7"/>
  <c r="AD21" i="7"/>
  <c r="AE5" i="7"/>
  <c r="AE11" i="7" s="1"/>
  <c r="AU30" i="7" l="1"/>
  <c r="AU40" i="7" s="1"/>
  <c r="AU27" i="7"/>
  <c r="AU37" i="7" s="1"/>
  <c r="AU7" i="7"/>
  <c r="AU17" i="7" s="1"/>
  <c r="AU6" i="7"/>
  <c r="AU16" i="7" s="1"/>
  <c r="AU26" i="7"/>
  <c r="AU36" i="7" s="1"/>
  <c r="AT8" i="7"/>
  <c r="AT18" i="7" s="1"/>
  <c r="AU28" i="7"/>
  <c r="AU38" i="7" s="1"/>
  <c r="AU9" i="7"/>
  <c r="AU19" i="7" s="1"/>
  <c r="AU29" i="7"/>
  <c r="AU39" i="7" s="1"/>
  <c r="AU10" i="7"/>
  <c r="AU20" i="7" s="1"/>
  <c r="AE21" i="7"/>
  <c r="AF5" i="7"/>
  <c r="AF11" i="7" s="1"/>
  <c r="AA41" i="7"/>
  <c r="AB25" i="7"/>
  <c r="AB31" i="7" s="1"/>
  <c r="AB43" i="7" s="1"/>
  <c r="AB44" i="7" s="1"/>
  <c r="AV29" i="7" l="1"/>
  <c r="AV39" i="7" s="1"/>
  <c r="AV10" i="7"/>
  <c r="AV20" i="7" s="1"/>
  <c r="AV28" i="7"/>
  <c r="AV38" i="7" s="1"/>
  <c r="AU8" i="7"/>
  <c r="AU18" i="7" s="1"/>
  <c r="AV26" i="7"/>
  <c r="AV36" i="7" s="1"/>
  <c r="AV7" i="7"/>
  <c r="AV17" i="7"/>
  <c r="AV27" i="7"/>
  <c r="AV37" i="7" s="1"/>
  <c r="AV19" i="7"/>
  <c r="AV9" i="7"/>
  <c r="AV6" i="7"/>
  <c r="AV16" i="7" s="1"/>
  <c r="AV30" i="7"/>
  <c r="AV40" i="7"/>
  <c r="AF15" i="7"/>
  <c r="AB45" i="7"/>
  <c r="AB51" i="7" s="1"/>
  <c r="AB50" i="7"/>
  <c r="AB35" i="7"/>
  <c r="AW6" i="7" l="1"/>
  <c r="AW16" i="7" s="1"/>
  <c r="AW27" i="7"/>
  <c r="AW37" i="7" s="1"/>
  <c r="AW26" i="7"/>
  <c r="AW36" i="7" s="1"/>
  <c r="AV8" i="7"/>
  <c r="AV18" i="7" s="1"/>
  <c r="AW28" i="7"/>
  <c r="AW38" i="7" s="1"/>
  <c r="AW10" i="7"/>
  <c r="AW20" i="7" s="1"/>
  <c r="AW29" i="7"/>
  <c r="AW39" i="7" s="1"/>
  <c r="AW7" i="7"/>
  <c r="AW17" i="7" s="1"/>
  <c r="AF21" i="7"/>
  <c r="AG5" i="7"/>
  <c r="AG11" i="7" s="1"/>
  <c r="AW9" i="7"/>
  <c r="AW19" i="7" s="1"/>
  <c r="AW30" i="7"/>
  <c r="AW40" i="7" s="1"/>
  <c r="AB41" i="7"/>
  <c r="AC25" i="7"/>
  <c r="AC31" i="7" s="1"/>
  <c r="AC43" i="7" s="1"/>
  <c r="AC44" i="7" s="1"/>
  <c r="AX30" i="7" l="1"/>
  <c r="AX40" i="7" s="1"/>
  <c r="AX7" i="7"/>
  <c r="AX17" i="7" s="1"/>
  <c r="AX29" i="7"/>
  <c r="AX39" i="7" s="1"/>
  <c r="AX28" i="7"/>
  <c r="AX38" i="7" s="1"/>
  <c r="AX27" i="7"/>
  <c r="AX37" i="7" s="1"/>
  <c r="AX9" i="7"/>
  <c r="AX19" i="7" s="1"/>
  <c r="AX10" i="7"/>
  <c r="AX20" i="7" s="1"/>
  <c r="AW18" i="7"/>
  <c r="AW8" i="7"/>
  <c r="AX26" i="7"/>
  <c r="AX36" i="7" s="1"/>
  <c r="AX6" i="7"/>
  <c r="AX16" i="7"/>
  <c r="AC50" i="7"/>
  <c r="AC45" i="7"/>
  <c r="AC51" i="7" s="1"/>
  <c r="AG15" i="7"/>
  <c r="AC35" i="7"/>
  <c r="AY10" i="7" l="1"/>
  <c r="AY20" i="7" s="1"/>
  <c r="AY9" i="7"/>
  <c r="AY19" i="7" s="1"/>
  <c r="AY26" i="7"/>
  <c r="AY36" i="7"/>
  <c r="AY27" i="7"/>
  <c r="AY37" i="7" s="1"/>
  <c r="AY28" i="7"/>
  <c r="AY38" i="7" s="1"/>
  <c r="AY39" i="7"/>
  <c r="AY29" i="7"/>
  <c r="AY7" i="7"/>
  <c r="AY17" i="7" s="1"/>
  <c r="AY30" i="7"/>
  <c r="AY40" i="7" s="1"/>
  <c r="AY6" i="7"/>
  <c r="AY16" i="7"/>
  <c r="AX8" i="7"/>
  <c r="AX18" i="7" s="1"/>
  <c r="AG21" i="7"/>
  <c r="AH5" i="7"/>
  <c r="AH11" i="7" s="1"/>
  <c r="AC41" i="7"/>
  <c r="AD25" i="7"/>
  <c r="AD31" i="7" s="1"/>
  <c r="AD43" i="7" s="1"/>
  <c r="AD44" i="7" s="1"/>
  <c r="AZ7" i="7" l="1"/>
  <c r="AZ17" i="7" s="1"/>
  <c r="AZ9" i="7"/>
  <c r="AZ19" i="7"/>
  <c r="AZ30" i="7"/>
  <c r="AZ40" i="7" s="1"/>
  <c r="AZ28" i="7"/>
  <c r="AZ38" i="7" s="1"/>
  <c r="AZ27" i="7"/>
  <c r="AZ37" i="7" s="1"/>
  <c r="AY8" i="7"/>
  <c r="AY18" i="7" s="1"/>
  <c r="AZ10" i="7"/>
  <c r="AZ20" i="7" s="1"/>
  <c r="AZ29" i="7"/>
  <c r="AZ39" i="7" s="1"/>
  <c r="AZ26" i="7"/>
  <c r="AZ36" i="7" s="1"/>
  <c r="AZ6" i="7"/>
  <c r="AZ16" i="7" s="1"/>
  <c r="AD45" i="7"/>
  <c r="AD51" i="7" s="1"/>
  <c r="AD50" i="7"/>
  <c r="AH15" i="7"/>
  <c r="AD35" i="7"/>
  <c r="BA29" i="7" l="1"/>
  <c r="BA39" i="7" s="1"/>
  <c r="BA26" i="7"/>
  <c r="BA36" i="7" s="1"/>
  <c r="AZ8" i="7"/>
  <c r="AZ18" i="7" s="1"/>
  <c r="BA28" i="7"/>
  <c r="BA38" i="7" s="1"/>
  <c r="BA6" i="7"/>
  <c r="BA16" i="7"/>
  <c r="BA10" i="7"/>
  <c r="BA20" i="7" s="1"/>
  <c r="BA27" i="7"/>
  <c r="BA37" i="7" s="1"/>
  <c r="BA30" i="7"/>
  <c r="BA40" i="7" s="1"/>
  <c r="BA17" i="7"/>
  <c r="BA7" i="7"/>
  <c r="AH21" i="7"/>
  <c r="AI5" i="7"/>
  <c r="AI11" i="7" s="1"/>
  <c r="BA9" i="7"/>
  <c r="BA19" i="7" s="1"/>
  <c r="AE35" i="7"/>
  <c r="AE25" i="7"/>
  <c r="AE31" i="7" s="1"/>
  <c r="AE43" i="7" s="1"/>
  <c r="AE44" i="7" s="1"/>
  <c r="AD41" i="7"/>
  <c r="BB30" i="7" l="1"/>
  <c r="BB40" i="7" s="1"/>
  <c r="BB27" i="7"/>
  <c r="BB37" i="7" s="1"/>
  <c r="BB10" i="7"/>
  <c r="BB20" i="7" s="1"/>
  <c r="BB28" i="7"/>
  <c r="BB38" i="7" s="1"/>
  <c r="BA8" i="7"/>
  <c r="BA18" i="7" s="1"/>
  <c r="BB9" i="7"/>
  <c r="BB19" i="7" s="1"/>
  <c r="BB26" i="7"/>
  <c r="BB36" i="7" s="1"/>
  <c r="BB29" i="7"/>
  <c r="BB39" i="7" s="1"/>
  <c r="AI15" i="7"/>
  <c r="AE41" i="7"/>
  <c r="AF25" i="7"/>
  <c r="AF31" i="7" s="1"/>
  <c r="AF43" i="7" s="1"/>
  <c r="AF44" i="7" s="1"/>
  <c r="BB7" i="7"/>
  <c r="BB17" i="7" s="1"/>
  <c r="BB6" i="7"/>
  <c r="BB16" i="7" s="1"/>
  <c r="AE45" i="7"/>
  <c r="AE51" i="7" s="1"/>
  <c r="AE50" i="7"/>
  <c r="BC10" i="7" l="1"/>
  <c r="BC20" i="7" s="1"/>
  <c r="BC7" i="7"/>
  <c r="BC17" i="7" s="1"/>
  <c r="BC26" i="7"/>
  <c r="BC36" i="7" s="1"/>
  <c r="BB8" i="7"/>
  <c r="BB18" i="7" s="1"/>
  <c r="BC28" i="7"/>
  <c r="BC38" i="7" s="1"/>
  <c r="BC27" i="7"/>
  <c r="BC37" i="7" s="1"/>
  <c r="BC29" i="7"/>
  <c r="BC39" i="7" s="1"/>
  <c r="BC9" i="7"/>
  <c r="BC19" i="7" s="1"/>
  <c r="BC6" i="7"/>
  <c r="BC16" i="7" s="1"/>
  <c r="BC30" i="7"/>
  <c r="BC40" i="7" s="1"/>
  <c r="AI21" i="7"/>
  <c r="AJ5" i="7"/>
  <c r="AJ11" i="7" s="1"/>
  <c r="AF50" i="7"/>
  <c r="AF45" i="7"/>
  <c r="AF51" i="7" s="1"/>
  <c r="AF35" i="7"/>
  <c r="BD6" i="7" l="1"/>
  <c r="BD16" i="7" s="1"/>
  <c r="BD27" i="7"/>
  <c r="BD37" i="7" s="1"/>
  <c r="BC8" i="7"/>
  <c r="BC18" i="7" s="1"/>
  <c r="BD30" i="7"/>
  <c r="BD40" i="7" s="1"/>
  <c r="BD9" i="7"/>
  <c r="BD19" i="7" s="1"/>
  <c r="BD29" i="7"/>
  <c r="BD39" i="7" s="1"/>
  <c r="BD28" i="7"/>
  <c r="BD38" i="7" s="1"/>
  <c r="BD26" i="7"/>
  <c r="BD36" i="7" s="1"/>
  <c r="BD7" i="7"/>
  <c r="BD17" i="7" s="1"/>
  <c r="BD10" i="7"/>
  <c r="BD20" i="7" s="1"/>
  <c r="AJ15" i="7"/>
  <c r="AF41" i="7"/>
  <c r="AG35" i="7"/>
  <c r="AG25" i="7"/>
  <c r="AG31" i="7" s="1"/>
  <c r="AG43" i="7" s="1"/>
  <c r="AG44" i="7" s="1"/>
  <c r="BE10" i="7" l="1"/>
  <c r="BE20" i="7" s="1"/>
  <c r="BE26" i="7"/>
  <c r="BE36" i="7" s="1"/>
  <c r="BE28" i="7"/>
  <c r="BE38" i="7" s="1"/>
  <c r="BE9" i="7"/>
  <c r="BE19" i="7" s="1"/>
  <c r="BE27" i="7"/>
  <c r="BE37" i="7" s="1"/>
  <c r="BE7" i="7"/>
  <c r="BE17" i="7" s="1"/>
  <c r="BE29" i="7"/>
  <c r="BE39" i="7" s="1"/>
  <c r="BE30" i="7"/>
  <c r="BE40" i="7" s="1"/>
  <c r="BD8" i="7"/>
  <c r="BD18" i="7" s="1"/>
  <c r="BE6" i="7"/>
  <c r="BE16" i="7" s="1"/>
  <c r="AJ21" i="7"/>
  <c r="AK5" i="7"/>
  <c r="AK11" i="7" s="1"/>
  <c r="AG41" i="7"/>
  <c r="AH25" i="7"/>
  <c r="AH31" i="7" s="1"/>
  <c r="AH43" i="7" s="1"/>
  <c r="AH44" i="7" s="1"/>
  <c r="AG50" i="7"/>
  <c r="AG45" i="7"/>
  <c r="AG51" i="7" s="1"/>
  <c r="BF7" i="7" l="1"/>
  <c r="BF17" i="7" s="1"/>
  <c r="BF6" i="7"/>
  <c r="BF16" i="7" s="1"/>
  <c r="BE8" i="7"/>
  <c r="BE18" i="7" s="1"/>
  <c r="BF30" i="7"/>
  <c r="BF40" i="7" s="1"/>
  <c r="BF29" i="7"/>
  <c r="BF39" i="7" s="1"/>
  <c r="BF27" i="7"/>
  <c r="BF37" i="7" s="1"/>
  <c r="BF9" i="7"/>
  <c r="BF19" i="7" s="1"/>
  <c r="BF28" i="7"/>
  <c r="BF38" i="7" s="1"/>
  <c r="BF26" i="7"/>
  <c r="BF36" i="7" s="1"/>
  <c r="BF10" i="7"/>
  <c r="BF20" i="7" s="1"/>
  <c r="AK15" i="7"/>
  <c r="AH50" i="7"/>
  <c r="AH45" i="7"/>
  <c r="AH51" i="7" s="1"/>
  <c r="AH35" i="7"/>
  <c r="BG36" i="7" l="1"/>
  <c r="BG26" i="7"/>
  <c r="BG28" i="7"/>
  <c r="BG38" i="7" s="1"/>
  <c r="BG27" i="7"/>
  <c r="BG37" i="7"/>
  <c r="BG6" i="7"/>
  <c r="BG16" i="7"/>
  <c r="BG10" i="7"/>
  <c r="BG20" i="7"/>
  <c r="BG9" i="7"/>
  <c r="BG19" i="7" s="1"/>
  <c r="BG39" i="7"/>
  <c r="BG29" i="7"/>
  <c r="BG30" i="7"/>
  <c r="BG40" i="7" s="1"/>
  <c r="BF8" i="7"/>
  <c r="BF18" i="7"/>
  <c r="BG7" i="7"/>
  <c r="BG17" i="7" s="1"/>
  <c r="AL5" i="7"/>
  <c r="AL11" i="7" s="1"/>
  <c r="AK21" i="7"/>
  <c r="AH41" i="7"/>
  <c r="AI35" i="7"/>
  <c r="AI25" i="7"/>
  <c r="AI31" i="7" s="1"/>
  <c r="AI43" i="7" s="1"/>
  <c r="AI44" i="7" s="1"/>
  <c r="BH9" i="7" l="1"/>
  <c r="BH19" i="7" s="1"/>
  <c r="BH7" i="7"/>
  <c r="BH17" i="7" s="1"/>
  <c r="BH28" i="7"/>
  <c r="BH38" i="7" s="1"/>
  <c r="BH30" i="7"/>
  <c r="BH40" i="7" s="1"/>
  <c r="BG8" i="7"/>
  <c r="BG18" i="7" s="1"/>
  <c r="BH20" i="7"/>
  <c r="BH10" i="7"/>
  <c r="AL15" i="7"/>
  <c r="BH27" i="7"/>
  <c r="BH37" i="7" s="1"/>
  <c r="AI45" i="7"/>
  <c r="AI51" i="7" s="1"/>
  <c r="AI50" i="7"/>
  <c r="BH6" i="7"/>
  <c r="BH16" i="7"/>
  <c r="AI41" i="7"/>
  <c r="AJ25" i="7"/>
  <c r="AJ31" i="7" s="1"/>
  <c r="AJ43" i="7" s="1"/>
  <c r="AJ44" i="7" s="1"/>
  <c r="BH39" i="7"/>
  <c r="BH29" i="7"/>
  <c r="BH26" i="7"/>
  <c r="BH36" i="7" s="1"/>
  <c r="BI27" i="7" l="1"/>
  <c r="BI37" i="7" s="1"/>
  <c r="BI26" i="7"/>
  <c r="BI36" i="7" s="1"/>
  <c r="BH8" i="7"/>
  <c r="BH18" i="7" s="1"/>
  <c r="BI7" i="7"/>
  <c r="BI17" i="7" s="1"/>
  <c r="BI30" i="7"/>
  <c r="BI40" i="7" s="1"/>
  <c r="BI28" i="7"/>
  <c r="BI38" i="7" s="1"/>
  <c r="BI9" i="7"/>
  <c r="BI19" i="7"/>
  <c r="AJ35" i="7"/>
  <c r="BI29" i="7"/>
  <c r="BI39" i="7" s="1"/>
  <c r="BI10" i="7"/>
  <c r="BI20" i="7" s="1"/>
  <c r="BI6" i="7"/>
  <c r="BI16" i="7" s="1"/>
  <c r="AL21" i="7"/>
  <c r="AM5" i="7"/>
  <c r="AM11" i="7" s="1"/>
  <c r="AJ50" i="7"/>
  <c r="AJ45" i="7"/>
  <c r="AJ51" i="7" s="1"/>
  <c r="BJ6" i="7" l="1"/>
  <c r="BJ16" i="7" s="1"/>
  <c r="BJ29" i="7"/>
  <c r="BJ39" i="7" s="1"/>
  <c r="BJ28" i="7"/>
  <c r="BJ38" i="7" s="1"/>
  <c r="BJ7" i="7"/>
  <c r="BJ17" i="7" s="1"/>
  <c r="BJ26" i="7"/>
  <c r="BJ36" i="7" s="1"/>
  <c r="BJ10" i="7"/>
  <c r="BJ20" i="7" s="1"/>
  <c r="BJ30" i="7"/>
  <c r="BJ40" i="7" s="1"/>
  <c r="BI8" i="7"/>
  <c r="BI18" i="7" s="1"/>
  <c r="BJ27" i="7"/>
  <c r="BJ37" i="7"/>
  <c r="AJ41" i="7"/>
  <c r="AK25" i="7"/>
  <c r="AK31" i="7" s="1"/>
  <c r="AK43" i="7" s="1"/>
  <c r="AK44" i="7" s="1"/>
  <c r="BJ9" i="7"/>
  <c r="BJ19" i="7" s="1"/>
  <c r="AM15" i="7"/>
  <c r="BK30" i="7" l="1"/>
  <c r="BK40" i="7" s="1"/>
  <c r="BK7" i="7"/>
  <c r="BK17" i="7" s="1"/>
  <c r="BJ8" i="7"/>
  <c r="BJ18" i="7" s="1"/>
  <c r="BK10" i="7"/>
  <c r="BK20" i="7" s="1"/>
  <c r="BK26" i="7"/>
  <c r="BK36" i="7"/>
  <c r="BK28" i="7"/>
  <c r="BK38" i="7" s="1"/>
  <c r="BK29" i="7"/>
  <c r="BK39" i="7" s="1"/>
  <c r="BK9" i="7"/>
  <c r="BK19" i="7" s="1"/>
  <c r="BK6" i="7"/>
  <c r="BK16" i="7" s="1"/>
  <c r="BK27" i="7"/>
  <c r="BK37" i="7" s="1"/>
  <c r="AK35" i="7"/>
  <c r="AK45" i="7"/>
  <c r="AK51" i="7" s="1"/>
  <c r="AK50" i="7"/>
  <c r="AM21" i="7"/>
  <c r="AN5" i="7"/>
  <c r="AN11" i="7" s="1"/>
  <c r="AN15" i="7"/>
  <c r="BL28" i="7" l="1"/>
  <c r="BL38" i="7" s="1"/>
  <c r="BL27" i="7"/>
  <c r="BL37" i="7" s="1"/>
  <c r="BL9" i="7"/>
  <c r="BL19" i="7" s="1"/>
  <c r="BL10" i="7"/>
  <c r="BL20" i="7" s="1"/>
  <c r="BL7" i="7"/>
  <c r="BL17" i="7" s="1"/>
  <c r="BL6" i="7"/>
  <c r="BL16" i="7" s="1"/>
  <c r="BL29" i="7"/>
  <c r="BL39" i="7" s="1"/>
  <c r="BK18" i="7"/>
  <c r="BK8" i="7"/>
  <c r="BL30" i="7"/>
  <c r="BL40" i="7" s="1"/>
  <c r="BL26" i="7"/>
  <c r="BL36" i="7"/>
  <c r="AN21" i="7"/>
  <c r="AO5" i="7"/>
  <c r="AO11" i="7" s="1"/>
  <c r="AK41" i="7"/>
  <c r="AL25" i="7"/>
  <c r="AL31" i="7" s="1"/>
  <c r="AL43" i="7" s="1"/>
  <c r="AL44" i="7" s="1"/>
  <c r="BM6" i="7" l="1"/>
  <c r="BM16" i="7" s="1"/>
  <c r="BM27" i="7"/>
  <c r="BM37" i="7" s="1"/>
  <c r="BM30" i="7"/>
  <c r="BM40" i="7" s="1"/>
  <c r="BM29" i="7"/>
  <c r="BM39" i="7" s="1"/>
  <c r="BM7" i="7"/>
  <c r="BM17" i="7" s="1"/>
  <c r="BM10" i="7"/>
  <c r="BM20" i="7" s="1"/>
  <c r="BM9" i="7"/>
  <c r="BM19" i="7"/>
  <c r="BM28" i="7"/>
  <c r="BM38" i="7" s="1"/>
  <c r="BL8" i="7"/>
  <c r="BL18" i="7" s="1"/>
  <c r="AO15" i="7"/>
  <c r="BM26" i="7"/>
  <c r="BM36" i="7" s="1"/>
  <c r="AL45" i="7"/>
  <c r="AL51" i="7" s="1"/>
  <c r="AL50" i="7"/>
  <c r="AL35" i="7"/>
  <c r="BN26" i="7" l="1"/>
  <c r="BN36" i="7"/>
  <c r="BM8" i="7"/>
  <c r="BM18" i="7" s="1"/>
  <c r="BN28" i="7"/>
  <c r="BN38" i="7" s="1"/>
  <c r="BN10" i="7"/>
  <c r="BN20" i="7" s="1"/>
  <c r="BN7" i="7"/>
  <c r="BN17" i="7" s="1"/>
  <c r="BN29" i="7"/>
  <c r="BN39" i="7" s="1"/>
  <c r="BN30" i="7"/>
  <c r="BN40" i="7" s="1"/>
  <c r="BN27" i="7"/>
  <c r="BN37" i="7" s="1"/>
  <c r="BN6" i="7"/>
  <c r="BN16" i="7" s="1"/>
  <c r="AO21" i="7"/>
  <c r="AP5" i="7"/>
  <c r="AP11" i="7" s="1"/>
  <c r="BN9" i="7"/>
  <c r="BN19" i="7" s="1"/>
  <c r="AM35" i="7"/>
  <c r="AL41" i="7"/>
  <c r="AM25" i="7"/>
  <c r="AM31" i="7" s="1"/>
  <c r="AM43" i="7" s="1"/>
  <c r="AM44" i="7" s="1"/>
  <c r="BO6" i="7" l="1"/>
  <c r="BO16" i="7" s="1"/>
  <c r="BO27" i="7"/>
  <c r="BO37" i="7" s="1"/>
  <c r="BO30" i="7"/>
  <c r="BO40" i="7" s="1"/>
  <c r="BO29" i="7"/>
  <c r="BO39" i="7" s="1"/>
  <c r="BO7" i="7"/>
  <c r="BO17" i="7" s="1"/>
  <c r="BO10" i="7"/>
  <c r="BO20" i="7" s="1"/>
  <c r="BO28" i="7"/>
  <c r="BO38" i="7"/>
  <c r="BN8" i="7"/>
  <c r="BN18" i="7" s="1"/>
  <c r="BO9" i="7"/>
  <c r="BO19" i="7"/>
  <c r="AM41" i="7"/>
  <c r="AN25" i="7"/>
  <c r="AN31" i="7" s="1"/>
  <c r="AN43" i="7" s="1"/>
  <c r="AN44" i="7" s="1"/>
  <c r="BO26" i="7"/>
  <c r="BO36" i="7" s="1"/>
  <c r="AP15" i="7"/>
  <c r="AM50" i="7"/>
  <c r="AM45" i="7"/>
  <c r="AM51" i="7" s="1"/>
  <c r="BO8" i="7" l="1"/>
  <c r="BO18" i="7" s="1"/>
  <c r="BP10" i="7"/>
  <c r="BP20" i="7" s="1"/>
  <c r="BP36" i="7"/>
  <c r="BP26" i="7"/>
  <c r="BP27" i="7"/>
  <c r="BP37" i="7" s="1"/>
  <c r="BP7" i="7"/>
  <c r="BP17" i="7"/>
  <c r="BP29" i="7"/>
  <c r="BP39" i="7" s="1"/>
  <c r="BP30" i="7"/>
  <c r="BP40" i="7" s="1"/>
  <c r="BP6" i="7"/>
  <c r="BP16" i="7" s="1"/>
  <c r="AN45" i="7"/>
  <c r="AN51" i="7" s="1"/>
  <c r="AN50" i="7"/>
  <c r="BP9" i="7"/>
  <c r="BP19" i="7" s="1"/>
  <c r="AN35" i="7"/>
  <c r="BP38" i="7"/>
  <c r="BP28" i="7"/>
  <c r="AQ15" i="7"/>
  <c r="AP21" i="7"/>
  <c r="AQ5" i="7"/>
  <c r="AQ11" i="7" s="1"/>
  <c r="BQ30" i="7" l="1"/>
  <c r="BQ40" i="7" s="1"/>
  <c r="BQ10" i="7"/>
  <c r="BQ20" i="7" s="1"/>
  <c r="BQ6" i="7"/>
  <c r="BQ16" i="7" s="1"/>
  <c r="BQ29" i="7"/>
  <c r="BQ39" i="7" s="1"/>
  <c r="BQ27" i="7"/>
  <c r="BQ37" i="7" s="1"/>
  <c r="BQ9" i="7"/>
  <c r="BQ19" i="7" s="1"/>
  <c r="BP8" i="7"/>
  <c r="BP18" i="7" s="1"/>
  <c r="BQ28" i="7"/>
  <c r="BQ38" i="7" s="1"/>
  <c r="BQ26" i="7"/>
  <c r="BQ36" i="7" s="1"/>
  <c r="BQ7" i="7"/>
  <c r="BQ17" i="7" s="1"/>
  <c r="AQ21" i="7"/>
  <c r="AR5" i="7"/>
  <c r="AR11" i="7" s="1"/>
  <c r="AN41" i="7"/>
  <c r="AO25" i="7"/>
  <c r="AO31" i="7" s="1"/>
  <c r="AO43" i="7" s="1"/>
  <c r="AO44" i="7" s="1"/>
  <c r="BR7" i="7" l="1"/>
  <c r="BR17" i="7" s="1"/>
  <c r="BR26" i="7"/>
  <c r="BR36" i="7" s="1"/>
  <c r="BR28" i="7"/>
  <c r="BR38" i="7" s="1"/>
  <c r="BQ8" i="7"/>
  <c r="BQ18" i="7" s="1"/>
  <c r="BR9" i="7"/>
  <c r="BR19" i="7" s="1"/>
  <c r="BR27" i="7"/>
  <c r="BR37" i="7" s="1"/>
  <c r="BR29" i="7"/>
  <c r="BR39" i="7"/>
  <c r="BR6" i="7"/>
  <c r="BR16" i="7" s="1"/>
  <c r="BR10" i="7"/>
  <c r="BR20" i="7" s="1"/>
  <c r="BR30" i="7"/>
  <c r="BR40" i="7" s="1"/>
  <c r="AR15" i="7"/>
  <c r="AO50" i="7"/>
  <c r="AO45" i="7"/>
  <c r="AO51" i="7" s="1"/>
  <c r="AO35" i="7"/>
  <c r="BS30" i="7" l="1"/>
  <c r="BS40" i="7" s="1"/>
  <c r="BS10" i="7"/>
  <c r="BS20" i="7" s="1"/>
  <c r="BS9" i="7"/>
  <c r="BS19" i="7" s="1"/>
  <c r="BS6" i="7"/>
  <c r="BS16" i="7" s="1"/>
  <c r="BS27" i="7"/>
  <c r="BS37" i="7" s="1"/>
  <c r="BR8" i="7"/>
  <c r="BR18" i="7" s="1"/>
  <c r="BS28" i="7"/>
  <c r="BS38" i="7" s="1"/>
  <c r="BS26" i="7"/>
  <c r="BS36" i="7" s="1"/>
  <c r="BS7" i="7"/>
  <c r="BS17" i="7" s="1"/>
  <c r="BS29" i="7"/>
  <c r="BS39" i="7" s="1"/>
  <c r="AR21" i="7"/>
  <c r="AS5" i="7"/>
  <c r="AS11" i="7" s="1"/>
  <c r="AO41" i="7"/>
  <c r="AP25" i="7"/>
  <c r="AP31" i="7" s="1"/>
  <c r="AP43" i="7" s="1"/>
  <c r="AP44" i="7" s="1"/>
  <c r="BT29" i="7" l="1"/>
  <c r="BT39" i="7" s="1"/>
  <c r="BT7" i="7"/>
  <c r="BT17" i="7"/>
  <c r="BT26" i="7"/>
  <c r="BT36" i="7" s="1"/>
  <c r="BT28" i="7"/>
  <c r="BT38" i="7" s="1"/>
  <c r="BS8" i="7"/>
  <c r="BS18" i="7" s="1"/>
  <c r="BT27" i="7"/>
  <c r="BT37" i="7" s="1"/>
  <c r="BT6" i="7"/>
  <c r="BT16" i="7" s="1"/>
  <c r="BT9" i="7"/>
  <c r="BT19" i="7" s="1"/>
  <c r="BT20" i="7"/>
  <c r="BT10" i="7"/>
  <c r="BT30" i="7"/>
  <c r="BT40" i="7" s="1"/>
  <c r="AS15" i="7"/>
  <c r="AP50" i="7"/>
  <c r="AP45" i="7"/>
  <c r="AP51" i="7" s="1"/>
  <c r="AP35" i="7"/>
  <c r="BU27" i="7" l="1"/>
  <c r="BU37" i="7" s="1"/>
  <c r="BU9" i="7"/>
  <c r="BU19" i="7" s="1"/>
  <c r="BU28" i="7"/>
  <c r="BU38" i="7" s="1"/>
  <c r="BU30" i="7"/>
  <c r="BU40" i="7" s="1"/>
  <c r="BU6" i="7"/>
  <c r="BU16" i="7" s="1"/>
  <c r="BT8" i="7"/>
  <c r="BT18" i="7" s="1"/>
  <c r="BU26" i="7"/>
  <c r="BU36" i="7" s="1"/>
  <c r="BU29" i="7"/>
  <c r="BU39" i="7" s="1"/>
  <c r="BU10" i="7"/>
  <c r="BU20" i="7" s="1"/>
  <c r="BU7" i="7"/>
  <c r="BU17" i="7"/>
  <c r="AS21" i="7"/>
  <c r="AT5" i="7"/>
  <c r="AT11" i="7" s="1"/>
  <c r="AP41" i="7"/>
  <c r="AQ25" i="7"/>
  <c r="AQ31" i="7" s="1"/>
  <c r="AQ43" i="7" s="1"/>
  <c r="AQ44" i="7" s="1"/>
  <c r="BV26" i="7" l="1"/>
  <c r="BV36" i="7" s="1"/>
  <c r="BV10" i="7"/>
  <c r="BV20" i="7"/>
  <c r="BU8" i="7"/>
  <c r="BU18" i="7" s="1"/>
  <c r="BV9" i="7"/>
  <c r="BV19" i="7" s="1"/>
  <c r="BV29" i="7"/>
  <c r="BV39" i="7" s="1"/>
  <c r="BV6" i="7"/>
  <c r="BV16" i="7"/>
  <c r="BV30" i="7"/>
  <c r="BV40" i="7" s="1"/>
  <c r="BV28" i="7"/>
  <c r="BV38" i="7" s="1"/>
  <c r="BV27" i="7"/>
  <c r="BV37" i="7" s="1"/>
  <c r="AT15" i="7"/>
  <c r="BV7" i="7"/>
  <c r="BV17" i="7" s="1"/>
  <c r="AQ45" i="7"/>
  <c r="AQ51" i="7" s="1"/>
  <c r="AQ50" i="7"/>
  <c r="AQ35" i="7"/>
  <c r="BW27" i="7" l="1"/>
  <c r="BW37" i="7" s="1"/>
  <c r="BW30" i="7"/>
  <c r="BW40" i="7" s="1"/>
  <c r="BV8" i="7"/>
  <c r="BV18" i="7"/>
  <c r="BW28" i="7"/>
  <c r="BW38" i="7" s="1"/>
  <c r="BW29" i="7"/>
  <c r="BW39" i="7" s="1"/>
  <c r="BW9" i="7"/>
  <c r="BW19" i="7" s="1"/>
  <c r="BW7" i="7"/>
  <c r="BW17" i="7" s="1"/>
  <c r="BW26" i="7"/>
  <c r="BW36" i="7"/>
  <c r="BW6" i="7"/>
  <c r="BW16" i="7"/>
  <c r="AT21" i="7"/>
  <c r="AU5" i="7"/>
  <c r="AU11" i="7" s="1"/>
  <c r="BW10" i="7"/>
  <c r="BW20" i="7" s="1"/>
  <c r="AQ41" i="7"/>
  <c r="AR25" i="7"/>
  <c r="AR31" i="7" s="1"/>
  <c r="AR43" i="7" s="1"/>
  <c r="AR44" i="7" s="1"/>
  <c r="BX29" i="7" l="1"/>
  <c r="BX39" i="7" s="1"/>
  <c r="BX7" i="7"/>
  <c r="BX17" i="7" s="1"/>
  <c r="BX10" i="7"/>
  <c r="BX20" i="7" s="1"/>
  <c r="BX9" i="7"/>
  <c r="BX19" i="7" s="1"/>
  <c r="BX28" i="7"/>
  <c r="BX38" i="7" s="1"/>
  <c r="BX30" i="7"/>
  <c r="BX40" i="7" s="1"/>
  <c r="BX27" i="7"/>
  <c r="BX37" i="7" s="1"/>
  <c r="AU15" i="7"/>
  <c r="BW8" i="7"/>
  <c r="BW18" i="7" s="1"/>
  <c r="BX6" i="7"/>
  <c r="BX16" i="7" s="1"/>
  <c r="BX26" i="7"/>
  <c r="BX36" i="7" s="1"/>
  <c r="AR50" i="7"/>
  <c r="AR45" i="7"/>
  <c r="AR51" i="7" s="1"/>
  <c r="AR35" i="7"/>
  <c r="BY26" i="7" l="1"/>
  <c r="BY36" i="7" s="1"/>
  <c r="BY6" i="7"/>
  <c r="BY16" i="7" s="1"/>
  <c r="BX8" i="7"/>
  <c r="BX18" i="7" s="1"/>
  <c r="BY27" i="7"/>
  <c r="BY37" i="7" s="1"/>
  <c r="BY30" i="7"/>
  <c r="BY40" i="7" s="1"/>
  <c r="BY28" i="7"/>
  <c r="BY38" i="7" s="1"/>
  <c r="BY9" i="7"/>
  <c r="BY19" i="7" s="1"/>
  <c r="BY10" i="7"/>
  <c r="BY20" i="7" s="1"/>
  <c r="BY17" i="7"/>
  <c r="BY7" i="7"/>
  <c r="BY29" i="7"/>
  <c r="BY39" i="7" s="1"/>
  <c r="AU21" i="7"/>
  <c r="AV5" i="7"/>
  <c r="AV11" i="7" s="1"/>
  <c r="AS35" i="7"/>
  <c r="AR41" i="7"/>
  <c r="AS25" i="7"/>
  <c r="AS31" i="7" s="1"/>
  <c r="AS43" i="7" s="1"/>
  <c r="AS44" i="7" s="1"/>
  <c r="BZ29" i="7" l="1"/>
  <c r="BZ39" i="7" s="1"/>
  <c r="BZ10" i="7"/>
  <c r="BZ20" i="7" s="1"/>
  <c r="BZ9" i="7"/>
  <c r="BZ19" i="7" s="1"/>
  <c r="BZ28" i="7"/>
  <c r="BZ38" i="7" s="1"/>
  <c r="BZ30" i="7"/>
  <c r="BZ40" i="7" s="1"/>
  <c r="BZ27" i="7"/>
  <c r="BZ37" i="7"/>
  <c r="BY8" i="7"/>
  <c r="BY18" i="7" s="1"/>
  <c r="BZ6" i="7"/>
  <c r="BZ16" i="7" s="1"/>
  <c r="BZ36" i="7"/>
  <c r="BZ26" i="7"/>
  <c r="AS41" i="7"/>
  <c r="AT25" i="7"/>
  <c r="AT31" i="7" s="1"/>
  <c r="AT43" i="7" s="1"/>
  <c r="AT44" i="7" s="1"/>
  <c r="AV15" i="7"/>
  <c r="BZ17" i="7"/>
  <c r="BZ7" i="7"/>
  <c r="AS45" i="7"/>
  <c r="AS51" i="7" s="1"/>
  <c r="AS50" i="7"/>
  <c r="CA16" i="7" l="1"/>
  <c r="CA6" i="7"/>
  <c r="BZ8" i="7"/>
  <c r="BZ18" i="7" s="1"/>
  <c r="CA30" i="7"/>
  <c r="CA40" i="7" s="1"/>
  <c r="CA28" i="7"/>
  <c r="CA38" i="7" s="1"/>
  <c r="CA9" i="7"/>
  <c r="CA19" i="7" s="1"/>
  <c r="CA10" i="7"/>
  <c r="CA20" i="7" s="1"/>
  <c r="CA39" i="7"/>
  <c r="CA29" i="7"/>
  <c r="CA7" i="7"/>
  <c r="CA17" i="7" s="1"/>
  <c r="AV21" i="7"/>
  <c r="AW5" i="7"/>
  <c r="AW11" i="7" s="1"/>
  <c r="AT35" i="7"/>
  <c r="CA27" i="7"/>
  <c r="CA37" i="7" s="1"/>
  <c r="CA26" i="7"/>
  <c r="CA36" i="7" s="1"/>
  <c r="AT45" i="7"/>
  <c r="AT51" i="7" s="1"/>
  <c r="AT50" i="7"/>
  <c r="CB7" i="7" l="1"/>
  <c r="CB17" i="7"/>
  <c r="CB10" i="7"/>
  <c r="CB20" i="7" s="1"/>
  <c r="CB9" i="7"/>
  <c r="CB19" i="7" s="1"/>
  <c r="CB28" i="7"/>
  <c r="CB38" i="7" s="1"/>
  <c r="CB30" i="7"/>
  <c r="CB40" i="7" s="1"/>
  <c r="CB26" i="7"/>
  <c r="CB36" i="7" s="1"/>
  <c r="CA8" i="7"/>
  <c r="CA18" i="7" s="1"/>
  <c r="CB27" i="7"/>
  <c r="CB37" i="7" s="1"/>
  <c r="AT41" i="7"/>
  <c r="AU25" i="7"/>
  <c r="AU31" i="7" s="1"/>
  <c r="AU43" i="7" s="1"/>
  <c r="AU44" i="7" s="1"/>
  <c r="AW15" i="7"/>
  <c r="CB29" i="7"/>
  <c r="CB39" i="7" s="1"/>
  <c r="CB16" i="7"/>
  <c r="CB6" i="7"/>
  <c r="CC27" i="7" l="1"/>
  <c r="CC37" i="7" s="1"/>
  <c r="CC30" i="7"/>
  <c r="CC40" i="7" s="1"/>
  <c r="CB8" i="7"/>
  <c r="CB18" i="7" s="1"/>
  <c r="CC26" i="7"/>
  <c r="CC36" i="7" s="1"/>
  <c r="CC38" i="7"/>
  <c r="CC28" i="7"/>
  <c r="CC9" i="7"/>
  <c r="CC19" i="7"/>
  <c r="CC10" i="7"/>
  <c r="CC20" i="7" s="1"/>
  <c r="CC29" i="7"/>
  <c r="CC39" i="7" s="1"/>
  <c r="AU45" i="7"/>
  <c r="AU51" i="7" s="1"/>
  <c r="AU50" i="7"/>
  <c r="AU35" i="7"/>
  <c r="CC6" i="7"/>
  <c r="CC16" i="7" s="1"/>
  <c r="CC7" i="7"/>
  <c r="CC17" i="7" s="1"/>
  <c r="AW21" i="7"/>
  <c r="AX5" i="7"/>
  <c r="AX11" i="7" s="1"/>
  <c r="CD29" i="7" l="1"/>
  <c r="CD39" i="7" s="1"/>
  <c r="CD10" i="7"/>
  <c r="CD20" i="7" s="1"/>
  <c r="CD26" i="7"/>
  <c r="CD36" i="7" s="1"/>
  <c r="CD7" i="7"/>
  <c r="CD17" i="7" s="1"/>
  <c r="CC8" i="7"/>
  <c r="CC18" i="7" s="1"/>
  <c r="CD6" i="7"/>
  <c r="CD16" i="7" s="1"/>
  <c r="CD30" i="7"/>
  <c r="CD40" i="7" s="1"/>
  <c r="CD27" i="7"/>
  <c r="CD37" i="7" s="1"/>
  <c r="CD28" i="7"/>
  <c r="CD38" i="7" s="1"/>
  <c r="CD9" i="7"/>
  <c r="CD19" i="7" s="1"/>
  <c r="AU41" i="7"/>
  <c r="AV25" i="7"/>
  <c r="AV31" i="7" s="1"/>
  <c r="AV43" i="7" s="1"/>
  <c r="AV44" i="7" s="1"/>
  <c r="AX15" i="7"/>
  <c r="CE27" i="7" l="1"/>
  <c r="CE37" i="7" s="1"/>
  <c r="CE28" i="7"/>
  <c r="CE38" i="7" s="1"/>
  <c r="CE30" i="7"/>
  <c r="CE40" i="7" s="1"/>
  <c r="CD8" i="7"/>
  <c r="CD18" i="7" s="1"/>
  <c r="CE10" i="7"/>
  <c r="CE20" i="7" s="1"/>
  <c r="CE9" i="7"/>
  <c r="CE19" i="7" s="1"/>
  <c r="CE6" i="7"/>
  <c r="CE16" i="7" s="1"/>
  <c r="CE7" i="7"/>
  <c r="CE17" i="7" s="1"/>
  <c r="CE26" i="7"/>
  <c r="CE36" i="7" s="1"/>
  <c r="CE29" i="7"/>
  <c r="CE39" i="7" s="1"/>
  <c r="AV50" i="7"/>
  <c r="AV45" i="7"/>
  <c r="AV51" i="7" s="1"/>
  <c r="AV35" i="7"/>
  <c r="AX21" i="7"/>
  <c r="AY5" i="7"/>
  <c r="AY11" i="7" s="1"/>
  <c r="CF29" i="7" l="1"/>
  <c r="CF39" i="7" s="1"/>
  <c r="CF26" i="7"/>
  <c r="CF36" i="7" s="1"/>
  <c r="CF9" i="7"/>
  <c r="CF19" i="7" s="1"/>
  <c r="CF7" i="7"/>
  <c r="CF17" i="7"/>
  <c r="CF28" i="7"/>
  <c r="CF38" i="7"/>
  <c r="CF6" i="7"/>
  <c r="CF16" i="7" s="1"/>
  <c r="CF10" i="7"/>
  <c r="CF20" i="7" s="1"/>
  <c r="CE8" i="7"/>
  <c r="CE18" i="7" s="1"/>
  <c r="CF30" i="7"/>
  <c r="CF40" i="7"/>
  <c r="CF27" i="7"/>
  <c r="CF37" i="7" s="1"/>
  <c r="AV41" i="7"/>
  <c r="AW25" i="7"/>
  <c r="AW31" i="7" s="1"/>
  <c r="AW43" i="7" s="1"/>
  <c r="AW44" i="7" s="1"/>
  <c r="AW35" i="7"/>
  <c r="AY15" i="7"/>
  <c r="CF8" i="7" l="1"/>
  <c r="CF18" i="7" s="1"/>
  <c r="CG10" i="7"/>
  <c r="CG20" i="7" s="1"/>
  <c r="CG6" i="7"/>
  <c r="CG16" i="7"/>
  <c r="CG9" i="7"/>
  <c r="CG19" i="7" s="1"/>
  <c r="CG26" i="7"/>
  <c r="CG36" i="7" s="1"/>
  <c r="CG27" i="7"/>
  <c r="CG37" i="7" s="1"/>
  <c r="CG29" i="7"/>
  <c r="CG39" i="7" s="1"/>
  <c r="AW41" i="7"/>
  <c r="AX25" i="7"/>
  <c r="AX31" i="7" s="1"/>
  <c r="AX43" i="7" s="1"/>
  <c r="AX44" i="7" s="1"/>
  <c r="AW45" i="7"/>
  <c r="AW51" i="7" s="1"/>
  <c r="AW50" i="7"/>
  <c r="CG28" i="7"/>
  <c r="CG38" i="7" s="1"/>
  <c r="CG7" i="7"/>
  <c r="CG17" i="7" s="1"/>
  <c r="CG40" i="7"/>
  <c r="CG30" i="7"/>
  <c r="AY21" i="7"/>
  <c r="AZ5" i="7"/>
  <c r="AZ11" i="7" s="1"/>
  <c r="CH29" i="7" l="1"/>
  <c r="CH39" i="7" s="1"/>
  <c r="CH9" i="7"/>
  <c r="CH19" i="7" s="1"/>
  <c r="CH7" i="7"/>
  <c r="CH17" i="7" s="1"/>
  <c r="CH10" i="7"/>
  <c r="CH20" i="7" s="1"/>
  <c r="CH27" i="7"/>
  <c r="CH37" i="7" s="1"/>
  <c r="CH26" i="7"/>
  <c r="CH36" i="7" s="1"/>
  <c r="CH28" i="7"/>
  <c r="CH38" i="7" s="1"/>
  <c r="CG8" i="7"/>
  <c r="CG18" i="7" s="1"/>
  <c r="CH30" i="7"/>
  <c r="CH40" i="7" s="1"/>
  <c r="CH6" i="7"/>
  <c r="CH16" i="7"/>
  <c r="AX50" i="7"/>
  <c r="AX45" i="7"/>
  <c r="AX51" i="7" s="1"/>
  <c r="AX35" i="7"/>
  <c r="AZ15" i="7"/>
  <c r="CH8" i="7" l="1"/>
  <c r="CH18" i="7"/>
  <c r="CI7" i="7"/>
  <c r="CI17" i="7" s="1"/>
  <c r="CI30" i="7"/>
  <c r="CI40" i="7" s="1"/>
  <c r="CI26" i="7"/>
  <c r="CI36" i="7"/>
  <c r="CI9" i="7"/>
  <c r="CI19" i="7" s="1"/>
  <c r="CI28" i="7"/>
  <c r="CI38" i="7" s="1"/>
  <c r="CI27" i="7"/>
  <c r="CI37" i="7"/>
  <c r="CI10" i="7"/>
  <c r="CI20" i="7" s="1"/>
  <c r="CI29" i="7"/>
  <c r="CI39" i="7" s="1"/>
  <c r="AX41" i="7"/>
  <c r="AY25" i="7"/>
  <c r="AY31" i="7" s="1"/>
  <c r="AY43" i="7" s="1"/>
  <c r="AY44" i="7" s="1"/>
  <c r="CI6" i="7"/>
  <c r="CI16" i="7"/>
  <c r="BA15" i="7"/>
  <c r="BA5" i="7"/>
  <c r="BA11" i="7" s="1"/>
  <c r="AZ21" i="7"/>
  <c r="CJ29" i="7" l="1"/>
  <c r="CJ39" i="7" s="1"/>
  <c r="CJ7" i="7"/>
  <c r="CJ17" i="7" s="1"/>
  <c r="CJ28" i="7"/>
  <c r="CJ38" i="7" s="1"/>
  <c r="CJ30" i="7"/>
  <c r="CJ40" i="7" s="1"/>
  <c r="CJ10" i="7"/>
  <c r="CJ20" i="7" s="1"/>
  <c r="CJ9" i="7"/>
  <c r="CJ19" i="7" s="1"/>
  <c r="AY45" i="7"/>
  <c r="AY51" i="7" s="1"/>
  <c r="AY50" i="7"/>
  <c r="AY35" i="7"/>
  <c r="CJ6" i="7"/>
  <c r="CJ16" i="7" s="1"/>
  <c r="CI8" i="7"/>
  <c r="CI18" i="7" s="1"/>
  <c r="BA21" i="7"/>
  <c r="BB5" i="7"/>
  <c r="BB11" i="7" s="1"/>
  <c r="CJ26" i="7"/>
  <c r="CJ36" i="7" s="1"/>
  <c r="CJ37" i="7"/>
  <c r="CJ27" i="7"/>
  <c r="CJ8" i="7" l="1"/>
  <c r="CJ18" i="7" s="1"/>
  <c r="CK6" i="7"/>
  <c r="CK16" i="7"/>
  <c r="CK9" i="7"/>
  <c r="CK19" i="7" s="1"/>
  <c r="CK10" i="7"/>
  <c r="CK20" i="7" s="1"/>
  <c r="CK30" i="7"/>
  <c r="CK40" i="7"/>
  <c r="CK38" i="7"/>
  <c r="CK28" i="7"/>
  <c r="CK26" i="7"/>
  <c r="CK36" i="7" s="1"/>
  <c r="CK7" i="7"/>
  <c r="CK17" i="7" s="1"/>
  <c r="CK29" i="7"/>
  <c r="CK39" i="7"/>
  <c r="BB15" i="7"/>
  <c r="AY41" i="7"/>
  <c r="AZ25" i="7"/>
  <c r="AZ31" i="7" s="1"/>
  <c r="AZ43" i="7" s="1"/>
  <c r="AZ44" i="7" s="1"/>
  <c r="CK37" i="7"/>
  <c r="CK27" i="7"/>
  <c r="CL7" i="7" l="1"/>
  <c r="CL17" i="7" s="1"/>
  <c r="CL9" i="7"/>
  <c r="CL19" i="7" s="1"/>
  <c r="CK8" i="7"/>
  <c r="CK18" i="7" s="1"/>
  <c r="CL26" i="7"/>
  <c r="CL36" i="7" s="1"/>
  <c r="CL10" i="7"/>
  <c r="CL20" i="7" s="1"/>
  <c r="CL27" i="7"/>
  <c r="CL37" i="7"/>
  <c r="CL28" i="7"/>
  <c r="CL38" i="7"/>
  <c r="AZ45" i="7"/>
  <c r="AZ51" i="7" s="1"/>
  <c r="AZ50" i="7"/>
  <c r="CL30" i="7"/>
  <c r="CL40" i="7" s="1"/>
  <c r="AZ35" i="7"/>
  <c r="BB21" i="7"/>
  <c r="BC5" i="7"/>
  <c r="BC11" i="7" s="1"/>
  <c r="CL29" i="7"/>
  <c r="CL39" i="7" s="1"/>
  <c r="CL6" i="7"/>
  <c r="CL16" i="7"/>
  <c r="CM30" i="7" l="1"/>
  <c r="CM40" i="7" s="1"/>
  <c r="CM10" i="7"/>
  <c r="CM20" i="7" s="1"/>
  <c r="CM29" i="7"/>
  <c r="CM39" i="7" s="1"/>
  <c r="CM26" i="7"/>
  <c r="CM36" i="7" s="1"/>
  <c r="CL8" i="7"/>
  <c r="CL18" i="7" s="1"/>
  <c r="CM9" i="7"/>
  <c r="CM19" i="7" s="1"/>
  <c r="CM17" i="7"/>
  <c r="CM7" i="7"/>
  <c r="CM27" i="7"/>
  <c r="CM37" i="7" s="1"/>
  <c r="BC15" i="7"/>
  <c r="AZ41" i="7"/>
  <c r="BA25" i="7"/>
  <c r="BA31" i="7" s="1"/>
  <c r="BA43" i="7" s="1"/>
  <c r="BA44" i="7" s="1"/>
  <c r="CM6" i="7"/>
  <c r="CM16" i="7" s="1"/>
  <c r="CM28" i="7"/>
  <c r="CM38" i="7" s="1"/>
  <c r="CN27" i="7" l="1"/>
  <c r="CN37" i="7" s="1"/>
  <c r="CM8" i="7"/>
  <c r="CM18" i="7" s="1"/>
  <c r="CN26" i="7"/>
  <c r="CN36" i="7" s="1"/>
  <c r="CN9" i="7"/>
  <c r="CN19" i="7" s="1"/>
  <c r="CN29" i="7"/>
  <c r="CN39" i="7" s="1"/>
  <c r="CN10" i="7"/>
  <c r="CN20" i="7" s="1"/>
  <c r="CN28" i="7"/>
  <c r="CN38" i="7" s="1"/>
  <c r="CN6" i="7"/>
  <c r="CN16" i="7" s="1"/>
  <c r="CN30" i="7"/>
  <c r="CN40" i="7" s="1"/>
  <c r="BA50" i="7"/>
  <c r="BA45" i="7"/>
  <c r="BA51" i="7" s="1"/>
  <c r="BA35" i="7"/>
  <c r="BC21" i="7"/>
  <c r="BD5" i="7"/>
  <c r="BD11" i="7" s="1"/>
  <c r="CN7" i="7"/>
  <c r="CN17" i="7" s="1"/>
  <c r="CO6" i="7" l="1"/>
  <c r="CO16" i="7" s="1"/>
  <c r="CO30" i="7"/>
  <c r="CO40" i="7" s="1"/>
  <c r="CO28" i="7"/>
  <c r="CO38" i="7" s="1"/>
  <c r="CO10" i="7"/>
  <c r="CO20" i="7" s="1"/>
  <c r="CO29" i="7"/>
  <c r="CO39" i="7" s="1"/>
  <c r="CO9" i="7"/>
  <c r="CO19" i="7" s="1"/>
  <c r="CO7" i="7"/>
  <c r="CO17" i="7" s="1"/>
  <c r="CO26" i="7"/>
  <c r="CO36" i="7" s="1"/>
  <c r="CN8" i="7"/>
  <c r="CN18" i="7" s="1"/>
  <c r="CO27" i="7"/>
  <c r="CO37" i="7" s="1"/>
  <c r="BA41" i="7"/>
  <c r="BB25" i="7"/>
  <c r="BB31" i="7" s="1"/>
  <c r="BB43" i="7" s="1"/>
  <c r="BB44" i="7" s="1"/>
  <c r="BD15" i="7"/>
  <c r="CP27" i="7" l="1"/>
  <c r="CP37" i="7" s="1"/>
  <c r="CP29" i="7"/>
  <c r="CP39" i="7" s="1"/>
  <c r="CO8" i="7"/>
  <c r="CO18" i="7" s="1"/>
  <c r="CP28" i="7"/>
  <c r="CP38" i="7" s="1"/>
  <c r="CP26" i="7"/>
  <c r="CP36" i="7" s="1"/>
  <c r="CP9" i="7"/>
  <c r="CP19" i="7" s="1"/>
  <c r="CP30" i="7"/>
  <c r="CP40" i="7" s="1"/>
  <c r="CP7" i="7"/>
  <c r="CP17" i="7" s="1"/>
  <c r="CP10" i="7"/>
  <c r="CP20" i="7" s="1"/>
  <c r="CP6" i="7"/>
  <c r="CP16" i="7" s="1"/>
  <c r="BB50" i="7"/>
  <c r="BB45" i="7"/>
  <c r="BB51" i="7" s="1"/>
  <c r="BB35" i="7"/>
  <c r="BD21" i="7"/>
  <c r="BE5" i="7"/>
  <c r="BE11" i="7" s="1"/>
  <c r="CQ10" i="7" l="1"/>
  <c r="CQ20" i="7" s="1"/>
  <c r="CQ28" i="7"/>
  <c r="CQ38" i="7" s="1"/>
  <c r="CQ6" i="7"/>
  <c r="CQ16" i="7" s="1"/>
  <c r="CQ9" i="7"/>
  <c r="CQ19" i="7" s="1"/>
  <c r="CP8" i="7"/>
  <c r="CP18" i="7" s="1"/>
  <c r="CQ7" i="7"/>
  <c r="CQ17" i="7" s="1"/>
  <c r="CQ29" i="7"/>
  <c r="CQ39" i="7" s="1"/>
  <c r="CQ40" i="7"/>
  <c r="CQ30" i="7"/>
  <c r="CQ26" i="7"/>
  <c r="CQ36" i="7" s="1"/>
  <c r="CQ27" i="7"/>
  <c r="CQ37" i="7" s="1"/>
  <c r="BB41" i="7"/>
  <c r="BC25" i="7"/>
  <c r="BC31" i="7" s="1"/>
  <c r="BC43" i="7" s="1"/>
  <c r="BC44" i="7" s="1"/>
  <c r="BE15" i="7"/>
  <c r="CR27" i="7" l="1"/>
  <c r="CR37" i="7" s="1"/>
  <c r="CR26" i="7"/>
  <c r="CR36" i="7" s="1"/>
  <c r="CQ8" i="7"/>
  <c r="CQ18" i="7" s="1"/>
  <c r="CR28" i="7"/>
  <c r="CR38" i="7" s="1"/>
  <c r="CR29" i="7"/>
  <c r="CR39" i="7" s="1"/>
  <c r="CR7" i="7"/>
  <c r="CR17" i="7" s="1"/>
  <c r="CR9" i="7"/>
  <c r="CR19" i="7" s="1"/>
  <c r="CR6" i="7"/>
  <c r="CR16" i="7" s="1"/>
  <c r="CR10" i="7"/>
  <c r="CR20" i="7" s="1"/>
  <c r="BC35" i="7"/>
  <c r="CR30" i="7"/>
  <c r="CR40" i="7" s="1"/>
  <c r="BC45" i="7"/>
  <c r="BC51" i="7" s="1"/>
  <c r="BC50" i="7"/>
  <c r="BE21" i="7"/>
  <c r="BF5" i="7"/>
  <c r="BF11" i="7" s="1"/>
  <c r="BF15" i="7"/>
  <c r="CS10" i="7" l="1"/>
  <c r="CS20" i="7" s="1"/>
  <c r="CS6" i="7"/>
  <c r="CS16" i="7" s="1"/>
  <c r="CR8" i="7"/>
  <c r="CR18" i="7" s="1"/>
  <c r="CS9" i="7"/>
  <c r="CS19" i="7" s="1"/>
  <c r="CS28" i="7"/>
  <c r="CS38" i="7" s="1"/>
  <c r="CS26" i="7"/>
  <c r="CS36" i="7" s="1"/>
  <c r="CS30" i="7"/>
  <c r="CS40" i="7" s="1"/>
  <c r="CS7" i="7"/>
  <c r="CS17" i="7" s="1"/>
  <c r="CS29" i="7"/>
  <c r="CS39" i="7" s="1"/>
  <c r="CS27" i="7"/>
  <c r="CS37" i="7" s="1"/>
  <c r="BC41" i="7"/>
  <c r="BD25" i="7"/>
  <c r="BD31" i="7" s="1"/>
  <c r="BD43" i="7" s="1"/>
  <c r="BD44" i="7" s="1"/>
  <c r="BF21" i="7"/>
  <c r="BG5" i="7"/>
  <c r="BG11" i="7" s="1"/>
  <c r="BG15" i="7"/>
  <c r="CT7" i="7" l="1"/>
  <c r="CT17" i="7" s="1"/>
  <c r="CT29" i="7"/>
  <c r="CT39" i="7" s="1"/>
  <c r="CT26" i="7"/>
  <c r="CT36" i="7" s="1"/>
  <c r="CT28" i="7"/>
  <c r="CT38" i="7" s="1"/>
  <c r="CT9" i="7"/>
  <c r="CT19" i="7"/>
  <c r="CS8" i="7"/>
  <c r="CS18" i="7" s="1"/>
  <c r="CT30" i="7"/>
  <c r="CT40" i="7" s="1"/>
  <c r="CT6" i="7"/>
  <c r="CT16" i="7"/>
  <c r="CT27" i="7"/>
  <c r="CT37" i="7" s="1"/>
  <c r="CT10" i="7"/>
  <c r="CT20" i="7" s="1"/>
  <c r="BD50" i="7"/>
  <c r="BD45" i="7"/>
  <c r="BD51" i="7" s="1"/>
  <c r="BD35" i="7"/>
  <c r="BG21" i="7"/>
  <c r="BH5" i="7"/>
  <c r="BH11" i="7" s="1"/>
  <c r="CU27" i="7" l="1"/>
  <c r="CU37" i="7" s="1"/>
  <c r="CU10" i="7"/>
  <c r="CU20" i="7" s="1"/>
  <c r="CU30" i="7"/>
  <c r="CU40" i="7" s="1"/>
  <c r="CT8" i="7"/>
  <c r="CT18" i="7" s="1"/>
  <c r="CU29" i="7"/>
  <c r="CU39" i="7" s="1"/>
  <c r="CU28" i="7"/>
  <c r="CU38" i="7" s="1"/>
  <c r="CU26" i="7"/>
  <c r="CU36" i="7" s="1"/>
  <c r="CU7" i="7"/>
  <c r="CU17" i="7" s="1"/>
  <c r="BD41" i="7"/>
  <c r="BE25" i="7"/>
  <c r="BE31" i="7" s="1"/>
  <c r="BE43" i="7" s="1"/>
  <c r="BE44" i="7" s="1"/>
  <c r="CU6" i="7"/>
  <c r="CU16" i="7" s="1"/>
  <c r="CU9" i="7"/>
  <c r="CU19" i="7" s="1"/>
  <c r="BH15" i="7"/>
  <c r="CV9" i="7" l="1"/>
  <c r="CV19" i="7" s="1"/>
  <c r="CV30" i="7"/>
  <c r="CV40" i="7" s="1"/>
  <c r="CV6" i="7"/>
  <c r="CV16" i="7"/>
  <c r="CV28" i="7"/>
  <c r="CV38" i="7" s="1"/>
  <c r="CV7" i="7"/>
  <c r="CV17" i="7" s="1"/>
  <c r="CV26" i="7"/>
  <c r="CV36" i="7" s="1"/>
  <c r="CV29" i="7"/>
  <c r="CV39" i="7" s="1"/>
  <c r="CU8" i="7"/>
  <c r="CU18" i="7"/>
  <c r="CV10" i="7"/>
  <c r="CV20" i="7" s="1"/>
  <c r="CV27" i="7"/>
  <c r="CV37" i="7" s="1"/>
  <c r="BE50" i="7"/>
  <c r="BE45" i="7"/>
  <c r="BE51" i="7" s="1"/>
  <c r="BE35" i="7"/>
  <c r="BH21" i="7"/>
  <c r="BI5" i="7"/>
  <c r="BI11" i="7" s="1"/>
  <c r="BI15" i="7"/>
  <c r="CW10" i="7" l="1"/>
  <c r="CW20" i="7" s="1"/>
  <c r="CW26" i="7"/>
  <c r="CW36" i="7" s="1"/>
  <c r="CW27" i="7"/>
  <c r="CW37" i="7" s="1"/>
  <c r="CW7" i="7"/>
  <c r="CW17" i="7" s="1"/>
  <c r="CW29" i="7"/>
  <c r="CW39" i="7" s="1"/>
  <c r="CW28" i="7"/>
  <c r="CW38" i="7" s="1"/>
  <c r="CW30" i="7"/>
  <c r="CW40" i="7" s="1"/>
  <c r="CW9" i="7"/>
  <c r="CW19" i="7" s="1"/>
  <c r="BE41" i="7"/>
  <c r="BF25" i="7"/>
  <c r="BF31" i="7" s="1"/>
  <c r="BF43" i="7" s="1"/>
  <c r="BF44" i="7" s="1"/>
  <c r="CW6" i="7"/>
  <c r="CW16" i="7" s="1"/>
  <c r="CV8" i="7"/>
  <c r="CV18" i="7" s="1"/>
  <c r="BI21" i="7"/>
  <c r="BJ5" i="7"/>
  <c r="BJ11" i="7" s="1"/>
  <c r="CW8" i="7" l="1"/>
  <c r="CW18" i="7" s="1"/>
  <c r="CX6" i="7"/>
  <c r="CX16" i="7"/>
  <c r="CX9" i="7"/>
  <c r="CX19" i="7" s="1"/>
  <c r="CX30" i="7"/>
  <c r="CX40" i="7" s="1"/>
  <c r="CX28" i="7"/>
  <c r="CX38" i="7" s="1"/>
  <c r="CX29" i="7"/>
  <c r="CX39" i="7" s="1"/>
  <c r="CX7" i="7"/>
  <c r="CX17" i="7" s="1"/>
  <c r="CX27" i="7"/>
  <c r="CX37" i="7"/>
  <c r="CX26" i="7"/>
  <c r="CX36" i="7" s="1"/>
  <c r="CX10" i="7"/>
  <c r="CX20" i="7" s="1"/>
  <c r="BF35" i="7"/>
  <c r="BF45" i="7"/>
  <c r="BF51" i="7" s="1"/>
  <c r="BF50" i="7"/>
  <c r="BJ15" i="7"/>
  <c r="CY7" i="7" l="1"/>
  <c r="CY17" i="7" s="1"/>
  <c r="CY26" i="7"/>
  <c r="CY36" i="7" s="1"/>
  <c r="CY30" i="7"/>
  <c r="CY40" i="7"/>
  <c r="CY10" i="7"/>
  <c r="CY20" i="7" s="1"/>
  <c r="CY29" i="7"/>
  <c r="CY39" i="7" s="1"/>
  <c r="CY28" i="7"/>
  <c r="CY38" i="7" s="1"/>
  <c r="CY9" i="7"/>
  <c r="CY19" i="7" s="1"/>
  <c r="CX8" i="7"/>
  <c r="CX18" i="7" s="1"/>
  <c r="BF41" i="7"/>
  <c r="BG25" i="7"/>
  <c r="BG31" i="7" s="1"/>
  <c r="BG43" i="7" s="1"/>
  <c r="BG44" i="7" s="1"/>
  <c r="CY27" i="7"/>
  <c r="CY37" i="7" s="1"/>
  <c r="CY6" i="7"/>
  <c r="CY16" i="7" s="1"/>
  <c r="BJ21" i="7"/>
  <c r="BK5" i="7"/>
  <c r="BK11" i="7" s="1"/>
  <c r="CZ27" i="7" l="1"/>
  <c r="CZ37" i="7" s="1"/>
  <c r="CY8" i="7"/>
  <c r="CY18" i="7" s="1"/>
  <c r="CZ9" i="7"/>
  <c r="CZ19" i="7" s="1"/>
  <c r="CZ28" i="7"/>
  <c r="CZ38" i="7"/>
  <c r="CZ29" i="7"/>
  <c r="CZ39" i="7"/>
  <c r="CZ10" i="7"/>
  <c r="CZ20" i="7" s="1"/>
  <c r="CZ26" i="7"/>
  <c r="CZ36" i="7" s="1"/>
  <c r="CZ6" i="7"/>
  <c r="CZ16" i="7" s="1"/>
  <c r="CZ7" i="7"/>
  <c r="CZ17" i="7"/>
  <c r="BG45" i="7"/>
  <c r="BG51" i="7" s="1"/>
  <c r="BG50" i="7"/>
  <c r="BG35" i="7"/>
  <c r="CZ30" i="7"/>
  <c r="CZ40" i="7" s="1"/>
  <c r="BK15" i="7"/>
  <c r="DA26" i="7" l="1"/>
  <c r="DA36" i="7" s="1"/>
  <c r="CZ8" i="7"/>
  <c r="CZ18" i="7" s="1"/>
  <c r="DA6" i="7"/>
  <c r="DA16" i="7" s="1"/>
  <c r="DA10" i="7"/>
  <c r="DA20" i="7" s="1"/>
  <c r="DA30" i="7"/>
  <c r="DA40" i="7" s="1"/>
  <c r="DA9" i="7"/>
  <c r="DA19" i="7" s="1"/>
  <c r="DA27" i="7"/>
  <c r="DA37" i="7" s="1"/>
  <c r="BG41" i="7"/>
  <c r="BH25" i="7"/>
  <c r="BH31" i="7" s="1"/>
  <c r="BH43" i="7" s="1"/>
  <c r="BH44" i="7" s="1"/>
  <c r="DA7" i="7"/>
  <c r="DA17" i="7" s="1"/>
  <c r="DA29" i="7"/>
  <c r="DA39" i="7" s="1"/>
  <c r="DA28" i="7"/>
  <c r="DA38" i="7" s="1"/>
  <c r="BK21" i="7"/>
  <c r="BL5" i="7"/>
  <c r="BL11" i="7" s="1"/>
  <c r="BL15" i="7"/>
  <c r="DB29" i="7" l="1"/>
  <c r="DB39" i="7"/>
  <c r="DB28" i="7"/>
  <c r="DB38" i="7" s="1"/>
  <c r="DB9" i="7"/>
  <c r="DB19" i="7" s="1"/>
  <c r="DB30" i="7"/>
  <c r="DB40" i="7"/>
  <c r="DA18" i="7"/>
  <c r="DA8" i="7"/>
  <c r="DB7" i="7"/>
  <c r="DB17" i="7" s="1"/>
  <c r="DB27" i="7"/>
  <c r="DB37" i="7"/>
  <c r="DB10" i="7"/>
  <c r="DB20" i="7" s="1"/>
  <c r="DB6" i="7"/>
  <c r="DB16" i="7" s="1"/>
  <c r="DB26" i="7"/>
  <c r="DB36" i="7" s="1"/>
  <c r="BH45" i="7"/>
  <c r="BH51" i="7" s="1"/>
  <c r="BH50" i="7"/>
  <c r="BM15" i="7"/>
  <c r="BL21" i="7"/>
  <c r="BM5" i="7"/>
  <c r="BM11" i="7" s="1"/>
  <c r="BH35" i="7"/>
  <c r="DC10" i="7" l="1"/>
  <c r="DC20" i="7" s="1"/>
  <c r="DC7" i="7"/>
  <c r="DC17" i="7" s="1"/>
  <c r="DC9" i="7"/>
  <c r="DC19" i="7" s="1"/>
  <c r="DC28" i="7"/>
  <c r="DC38" i="7" s="1"/>
  <c r="DC26" i="7"/>
  <c r="DC36" i="7" s="1"/>
  <c r="DC6" i="7"/>
  <c r="DC16" i="7" s="1"/>
  <c r="BM21" i="7"/>
  <c r="BN5" i="7"/>
  <c r="BN11" i="7" s="1"/>
  <c r="DB8" i="7"/>
  <c r="DB18" i="7"/>
  <c r="DC30" i="7"/>
  <c r="DC40" i="7" s="1"/>
  <c r="BH41" i="7"/>
  <c r="BI25" i="7"/>
  <c r="BI31" i="7" s="1"/>
  <c r="BI43" i="7" s="1"/>
  <c r="BI44" i="7" s="1"/>
  <c r="DC27" i="7"/>
  <c r="DC37" i="7" s="1"/>
  <c r="DC29" i="7"/>
  <c r="DC39" i="7" s="1"/>
  <c r="DD30" i="7" l="1"/>
  <c r="DD40" i="7" s="1"/>
  <c r="DD6" i="7"/>
  <c r="DD16" i="7" s="1"/>
  <c r="DD26" i="7"/>
  <c r="DD36" i="7" s="1"/>
  <c r="DD28" i="7"/>
  <c r="DD38" i="7" s="1"/>
  <c r="DD29" i="7"/>
  <c r="DD39" i="7" s="1"/>
  <c r="DD9" i="7"/>
  <c r="DD19" i="7" s="1"/>
  <c r="DD27" i="7"/>
  <c r="DD37" i="7" s="1"/>
  <c r="DD7" i="7"/>
  <c r="DD17" i="7"/>
  <c r="DD10" i="7"/>
  <c r="DD20" i="7" s="1"/>
  <c r="BI35" i="7"/>
  <c r="BI45" i="7"/>
  <c r="BI51" i="7" s="1"/>
  <c r="BI50" i="7"/>
  <c r="DC8" i="7"/>
  <c r="DC18" i="7" s="1"/>
  <c r="BN15" i="7"/>
  <c r="DE10" i="7" l="1"/>
  <c r="DE20" i="7" s="1"/>
  <c r="DE6" i="7"/>
  <c r="DE16" i="7" s="1"/>
  <c r="DE27" i="7"/>
  <c r="DE37" i="7" s="1"/>
  <c r="DE9" i="7"/>
  <c r="DE19" i="7" s="1"/>
  <c r="DE29" i="7"/>
  <c r="DE39" i="7" s="1"/>
  <c r="DE28" i="7"/>
  <c r="DE38" i="7" s="1"/>
  <c r="DE26" i="7"/>
  <c r="DE36" i="7" s="1"/>
  <c r="DD8" i="7"/>
  <c r="DD18" i="7" s="1"/>
  <c r="DE30" i="7"/>
  <c r="DE40" i="7" s="1"/>
  <c r="BN21" i="7"/>
  <c r="BO5" i="7"/>
  <c r="BO11" i="7" s="1"/>
  <c r="BI41" i="7"/>
  <c r="BJ25" i="7"/>
  <c r="BJ31" i="7" s="1"/>
  <c r="BJ43" i="7" s="1"/>
  <c r="BJ44" i="7" s="1"/>
  <c r="DE7" i="7"/>
  <c r="DE17" i="7" s="1"/>
  <c r="DE8" i="7" l="1"/>
  <c r="DE18" i="7" s="1"/>
  <c r="DF7" i="7"/>
  <c r="DF17" i="7" s="1"/>
  <c r="DF30" i="7"/>
  <c r="DF40" i="7" s="1"/>
  <c r="DF26" i="7"/>
  <c r="DF36" i="7" s="1"/>
  <c r="DF28" i="7"/>
  <c r="DF38" i="7" s="1"/>
  <c r="DF29" i="7"/>
  <c r="DF39" i="7" s="1"/>
  <c r="DF9" i="7"/>
  <c r="DF19" i="7" s="1"/>
  <c r="DF27" i="7"/>
  <c r="DF37" i="7" s="1"/>
  <c r="DF6" i="7"/>
  <c r="DF16" i="7" s="1"/>
  <c r="DF10" i="7"/>
  <c r="DF20" i="7" s="1"/>
  <c r="BJ35" i="7"/>
  <c r="BO15" i="7"/>
  <c r="BJ50" i="7"/>
  <c r="BJ45" i="7"/>
  <c r="BJ51" i="7" s="1"/>
  <c r="DG10" i="7" l="1"/>
  <c r="DG20" i="7" s="1"/>
  <c r="DG6" i="7"/>
  <c r="DG16" i="7" s="1"/>
  <c r="DG27" i="7"/>
  <c r="DG37" i="7" s="1"/>
  <c r="DG9" i="7"/>
  <c r="DG19" i="7" s="1"/>
  <c r="DG29" i="7"/>
  <c r="DG39" i="7" s="1"/>
  <c r="DG28" i="7"/>
  <c r="DG38" i="7" s="1"/>
  <c r="DG26" i="7"/>
  <c r="DG36" i="7"/>
  <c r="DG30" i="7"/>
  <c r="DG40" i="7" s="1"/>
  <c r="DG7" i="7"/>
  <c r="DG17" i="7" s="1"/>
  <c r="DF8" i="7"/>
  <c r="DF18" i="7" s="1"/>
  <c r="BJ41" i="7"/>
  <c r="BK25" i="7"/>
  <c r="BK31" i="7" s="1"/>
  <c r="BK43" i="7" s="1"/>
  <c r="BK44" i="7" s="1"/>
  <c r="BO21" i="7"/>
  <c r="BP5" i="7"/>
  <c r="BP11" i="7" s="1"/>
  <c r="DG8" i="7" l="1"/>
  <c r="DG18" i="7" s="1"/>
  <c r="DH7" i="7"/>
  <c r="DH17" i="7" s="1"/>
  <c r="DH30" i="7"/>
  <c r="DH40" i="7" s="1"/>
  <c r="DH28" i="7"/>
  <c r="DH38" i="7" s="1"/>
  <c r="DH29" i="7"/>
  <c r="DH39" i="7" s="1"/>
  <c r="DH9" i="7"/>
  <c r="DH19" i="7"/>
  <c r="DH27" i="7"/>
  <c r="DH37" i="7" s="1"/>
  <c r="DH6" i="7"/>
  <c r="DH16" i="7" s="1"/>
  <c r="DH10" i="7"/>
  <c r="DH20" i="7" s="1"/>
  <c r="BK45" i="7"/>
  <c r="BK51" i="7" s="1"/>
  <c r="BK50" i="7"/>
  <c r="BK35" i="7"/>
  <c r="DH26" i="7"/>
  <c r="DH36" i="7"/>
  <c r="BP15" i="7"/>
  <c r="DI10" i="7" l="1"/>
  <c r="DI20" i="7" s="1"/>
  <c r="DI6" i="7"/>
  <c r="DI16" i="7" s="1"/>
  <c r="DI7" i="7"/>
  <c r="DI17" i="7" s="1"/>
  <c r="DI27" i="7"/>
  <c r="DI37" i="7" s="1"/>
  <c r="DI29" i="7"/>
  <c r="DI39" i="7" s="1"/>
  <c r="DI28" i="7"/>
  <c r="DI38" i="7" s="1"/>
  <c r="DI30" i="7"/>
  <c r="DI40" i="7" s="1"/>
  <c r="DH8" i="7"/>
  <c r="DH18" i="7" s="1"/>
  <c r="DI9" i="7"/>
  <c r="DI19" i="7" s="1"/>
  <c r="BK41" i="7"/>
  <c r="BL25" i="7"/>
  <c r="BL31" i="7" s="1"/>
  <c r="BL43" i="7" s="1"/>
  <c r="BL44" i="7" s="1"/>
  <c r="DI26" i="7"/>
  <c r="DI36" i="7" s="1"/>
  <c r="BP21" i="7"/>
  <c r="BQ5" i="7"/>
  <c r="BQ11" i="7" s="1"/>
  <c r="DI8" i="7" l="1"/>
  <c r="DI18" i="7" s="1"/>
  <c r="DJ6" i="7"/>
  <c r="DJ16" i="7"/>
  <c r="DJ26" i="7"/>
  <c r="DJ36" i="7" s="1"/>
  <c r="DJ9" i="7"/>
  <c r="DJ19" i="7" s="1"/>
  <c r="DJ30" i="7"/>
  <c r="DJ40" i="7" s="1"/>
  <c r="DJ28" i="7"/>
  <c r="DJ38" i="7" s="1"/>
  <c r="DJ29" i="7"/>
  <c r="DJ39" i="7" s="1"/>
  <c r="DJ27" i="7"/>
  <c r="DJ37" i="7" s="1"/>
  <c r="DJ7" i="7"/>
  <c r="DJ17" i="7" s="1"/>
  <c r="DJ10" i="7"/>
  <c r="DJ20" i="7" s="1"/>
  <c r="BL45" i="7"/>
  <c r="BL51" i="7" s="1"/>
  <c r="BL50" i="7"/>
  <c r="BL35" i="7"/>
  <c r="BQ15" i="7"/>
  <c r="DK10" i="7" l="1"/>
  <c r="DK20" i="7" s="1"/>
  <c r="DK7" i="7"/>
  <c r="DK17" i="7" s="1"/>
  <c r="DK28" i="7"/>
  <c r="DK38" i="7" s="1"/>
  <c r="DK27" i="7"/>
  <c r="DK37" i="7" s="1"/>
  <c r="DK29" i="7"/>
  <c r="DK39" i="7" s="1"/>
  <c r="DK30" i="7"/>
  <c r="DK40" i="7" s="1"/>
  <c r="DK9" i="7"/>
  <c r="DK19" i="7" s="1"/>
  <c r="DK26" i="7"/>
  <c r="DK36" i="7" s="1"/>
  <c r="DJ8" i="7"/>
  <c r="DJ18" i="7" s="1"/>
  <c r="BL41" i="7"/>
  <c r="BM25" i="7"/>
  <c r="BM31" i="7" s="1"/>
  <c r="BM43" i="7" s="1"/>
  <c r="BM44" i="7" s="1"/>
  <c r="DK6" i="7"/>
  <c r="DK16" i="7" s="1"/>
  <c r="BQ21" i="7"/>
  <c r="BR5" i="7"/>
  <c r="BR11" i="7" s="1"/>
  <c r="DL26" i="7" l="1"/>
  <c r="DL36" i="7" s="1"/>
  <c r="DK8" i="7"/>
  <c r="DK18" i="7" s="1"/>
  <c r="DL30" i="7"/>
  <c r="DL40" i="7" s="1"/>
  <c r="DL7" i="7"/>
  <c r="DL17" i="7"/>
  <c r="DL6" i="7"/>
  <c r="DL16" i="7" s="1"/>
  <c r="DL9" i="7"/>
  <c r="DL19" i="7" s="1"/>
  <c r="DL29" i="7"/>
  <c r="DL39" i="7" s="1"/>
  <c r="DL27" i="7"/>
  <c r="DL37" i="7" s="1"/>
  <c r="DL28" i="7"/>
  <c r="DL38" i="7" s="1"/>
  <c r="DL10" i="7"/>
  <c r="DL20" i="7" s="1"/>
  <c r="BM50" i="7"/>
  <c r="BM45" i="7"/>
  <c r="BM51" i="7" s="1"/>
  <c r="BM35" i="7"/>
  <c r="BR15" i="7"/>
  <c r="DM10" i="7" l="1"/>
  <c r="DM20" i="7" s="1"/>
  <c r="DM29" i="7"/>
  <c r="DM39" i="7" s="1"/>
  <c r="DM40" i="7"/>
  <c r="DM30" i="7"/>
  <c r="DM28" i="7"/>
  <c r="DM38" i="7" s="1"/>
  <c r="DM9" i="7"/>
  <c r="DM19" i="7" s="1"/>
  <c r="DL8" i="7"/>
  <c r="DL18" i="7" s="1"/>
  <c r="DM27" i="7"/>
  <c r="DM37" i="7" s="1"/>
  <c r="DM6" i="7"/>
  <c r="DM16" i="7" s="1"/>
  <c r="DM26" i="7"/>
  <c r="DM36" i="7" s="1"/>
  <c r="BM41" i="7"/>
  <c r="BN25" i="7"/>
  <c r="BN31" i="7" s="1"/>
  <c r="BN43" i="7" s="1"/>
  <c r="BN44" i="7" s="1"/>
  <c r="DM7" i="7"/>
  <c r="DM17" i="7" s="1"/>
  <c r="BR21" i="7"/>
  <c r="BS5" i="7"/>
  <c r="BS11" i="7" s="1"/>
  <c r="DN26" i="7" l="1"/>
  <c r="DN36" i="7" s="1"/>
  <c r="DN6" i="7"/>
  <c r="DN16" i="7" s="1"/>
  <c r="DN37" i="7"/>
  <c r="DN27" i="7"/>
  <c r="DM8" i="7"/>
  <c r="DM18" i="7" s="1"/>
  <c r="DN9" i="7"/>
  <c r="DN19" i="7" s="1"/>
  <c r="DN28" i="7"/>
  <c r="DN38" i="7" s="1"/>
  <c r="DN29" i="7"/>
  <c r="DN39" i="7" s="1"/>
  <c r="DN7" i="7"/>
  <c r="DN17" i="7" s="1"/>
  <c r="DN10" i="7"/>
  <c r="DN20" i="7" s="1"/>
  <c r="DN30" i="7"/>
  <c r="DN40" i="7" s="1"/>
  <c r="BN45" i="7"/>
  <c r="BN51" i="7" s="1"/>
  <c r="BN50" i="7"/>
  <c r="BN35" i="7"/>
  <c r="BS15" i="7"/>
  <c r="DO7" i="7" l="1"/>
  <c r="DO17" i="7" s="1"/>
  <c r="DO30" i="7"/>
  <c r="DO40" i="7" s="1"/>
  <c r="DO29" i="7"/>
  <c r="DO39" i="7" s="1"/>
  <c r="DO6" i="7"/>
  <c r="DO16" i="7" s="1"/>
  <c r="DO10" i="7"/>
  <c r="DO20" i="7" s="1"/>
  <c r="DO28" i="7"/>
  <c r="DO38" i="7" s="1"/>
  <c r="DO9" i="7"/>
  <c r="DO19" i="7" s="1"/>
  <c r="DN8" i="7"/>
  <c r="DN18" i="7" s="1"/>
  <c r="DO26" i="7"/>
  <c r="DO36" i="7" s="1"/>
  <c r="DO27" i="7"/>
  <c r="DO37" i="7" s="1"/>
  <c r="BN41" i="7"/>
  <c r="BO25" i="7"/>
  <c r="BO31" i="7" s="1"/>
  <c r="BO43" i="7" s="1"/>
  <c r="BO44" i="7" s="1"/>
  <c r="BS21" i="7"/>
  <c r="BT5" i="7"/>
  <c r="BT11" i="7" s="1"/>
  <c r="BT15" i="7"/>
  <c r="DP26" i="7" l="1"/>
  <c r="DP36" i="7" s="1"/>
  <c r="DP10" i="7"/>
  <c r="DP20" i="7" s="1"/>
  <c r="DP27" i="7"/>
  <c r="DP37" i="7" s="1"/>
  <c r="DO8" i="7"/>
  <c r="DO18" i="7" s="1"/>
  <c r="DP9" i="7"/>
  <c r="DP19" i="7" s="1"/>
  <c r="DP28" i="7"/>
  <c r="DP38" i="7" s="1"/>
  <c r="DP6" i="7"/>
  <c r="DP16" i="7"/>
  <c r="DP29" i="7"/>
  <c r="DP39" i="7" s="1"/>
  <c r="DP30" i="7"/>
  <c r="DP40" i="7" s="1"/>
  <c r="DP7" i="7"/>
  <c r="DP17" i="7" s="1"/>
  <c r="BO35" i="7"/>
  <c r="BO45" i="7"/>
  <c r="BO51" i="7" s="1"/>
  <c r="BO50" i="7"/>
  <c r="BT21" i="7"/>
  <c r="BU5" i="7"/>
  <c r="BU11" i="7" s="1"/>
  <c r="BU15" i="7"/>
  <c r="DQ28" i="7" l="1"/>
  <c r="DQ38" i="7" s="1"/>
  <c r="DQ30" i="7"/>
  <c r="DQ40" i="7" s="1"/>
  <c r="DQ29" i="7"/>
  <c r="DQ39" i="7" s="1"/>
  <c r="DP8" i="7"/>
  <c r="DP18" i="7" s="1"/>
  <c r="DQ10" i="7"/>
  <c r="DQ20" i="7" s="1"/>
  <c r="DQ7" i="7"/>
  <c r="DQ17" i="7" s="1"/>
  <c r="DQ9" i="7"/>
  <c r="DQ19" i="7" s="1"/>
  <c r="DQ27" i="7"/>
  <c r="DQ37" i="7" s="1"/>
  <c r="DQ26" i="7"/>
  <c r="DQ36" i="7" s="1"/>
  <c r="BU21" i="7"/>
  <c r="BV5" i="7"/>
  <c r="BV11" i="7" s="1"/>
  <c r="BV15" i="7"/>
  <c r="DQ6" i="7"/>
  <c r="DQ16" i="7" s="1"/>
  <c r="BO41" i="7"/>
  <c r="BP25" i="7"/>
  <c r="BP31" i="7" s="1"/>
  <c r="BP43" i="7" s="1"/>
  <c r="BP44" i="7" s="1"/>
  <c r="DR9" i="7" l="1"/>
  <c r="DR19" i="7" s="1"/>
  <c r="DR26" i="7"/>
  <c r="DR36" i="7" s="1"/>
  <c r="DR7" i="7"/>
  <c r="DR17" i="7" s="1"/>
  <c r="DR29" i="7"/>
  <c r="DR39" i="7" s="1"/>
  <c r="DR27" i="7"/>
  <c r="DR37" i="7" s="1"/>
  <c r="DR10" i="7"/>
  <c r="DR20" i="7"/>
  <c r="DQ8" i="7"/>
  <c r="DQ18" i="7" s="1"/>
  <c r="DR30" i="7"/>
  <c r="DR40" i="7" s="1"/>
  <c r="DR6" i="7"/>
  <c r="DR16" i="7"/>
  <c r="DR28" i="7"/>
  <c r="DR38" i="7" s="1"/>
  <c r="BP50" i="7"/>
  <c r="BP45" i="7"/>
  <c r="BP51" i="7" s="1"/>
  <c r="BV21" i="7"/>
  <c r="BW5" i="7"/>
  <c r="BW11" i="7" s="1"/>
  <c r="BW15" i="7"/>
  <c r="BP35" i="7"/>
  <c r="DS30" i="7" l="1"/>
  <c r="DS40" i="7" s="1"/>
  <c r="DS28" i="7"/>
  <c r="DS38" i="7"/>
  <c r="DR8" i="7"/>
  <c r="DR18" i="7"/>
  <c r="DS27" i="7"/>
  <c r="DS37" i="7" s="1"/>
  <c r="DS29" i="7"/>
  <c r="DS39" i="7"/>
  <c r="DS7" i="7"/>
  <c r="DS17" i="7" s="1"/>
  <c r="DS26" i="7"/>
  <c r="DS36" i="7"/>
  <c r="DS9" i="7"/>
  <c r="DS19" i="7"/>
  <c r="DS10" i="7"/>
  <c r="DS20" i="7" s="1"/>
  <c r="DS6" i="7"/>
  <c r="DS16" i="7" s="1"/>
  <c r="BP41" i="7"/>
  <c r="BQ25" i="7"/>
  <c r="BQ31" i="7" s="1"/>
  <c r="BQ43" i="7" s="1"/>
  <c r="BQ44" i="7" s="1"/>
  <c r="BW21" i="7"/>
  <c r="BX5" i="7"/>
  <c r="BX11" i="7" s="1"/>
  <c r="BX15" i="7"/>
  <c r="BQ35" i="7" l="1"/>
  <c r="BX21" i="7"/>
  <c r="BY5" i="7"/>
  <c r="BY11" i="7" s="1"/>
  <c r="BQ50" i="7"/>
  <c r="BQ45" i="7"/>
  <c r="BQ51" i="7" s="1"/>
  <c r="DS8" i="7"/>
  <c r="DS18" i="7" s="1"/>
  <c r="BY15" i="7" l="1"/>
  <c r="BQ41" i="7"/>
  <c r="BR25" i="7"/>
  <c r="BR31" i="7" s="1"/>
  <c r="BR43" i="7" s="1"/>
  <c r="BR44" i="7" s="1"/>
  <c r="BR50" i="7" l="1"/>
  <c r="BR45" i="7"/>
  <c r="BR51" i="7" s="1"/>
  <c r="BR35" i="7"/>
  <c r="BY21" i="7"/>
  <c r="BZ5" i="7"/>
  <c r="BZ11" i="7" s="1"/>
  <c r="BZ15" i="7" l="1"/>
  <c r="BR41" i="7"/>
  <c r="BS25" i="7"/>
  <c r="BS31" i="7" s="1"/>
  <c r="BS43" i="7" s="1"/>
  <c r="BS44" i="7" s="1"/>
  <c r="BS50" i="7" l="1"/>
  <c r="BS45" i="7"/>
  <c r="BS51" i="7" s="1"/>
  <c r="BS35" i="7"/>
  <c r="BZ21" i="7"/>
  <c r="CA5" i="7"/>
  <c r="CA11" i="7" s="1"/>
  <c r="CA15" i="7" l="1"/>
  <c r="BS41" i="7"/>
  <c r="BT25" i="7"/>
  <c r="BT31" i="7" s="1"/>
  <c r="BT43" i="7" s="1"/>
  <c r="BT44" i="7" s="1"/>
  <c r="BT45" i="7" l="1"/>
  <c r="BT51" i="7" s="1"/>
  <c r="BT50" i="7"/>
  <c r="CA21" i="7"/>
  <c r="CB5" i="7"/>
  <c r="CB11" i="7" s="1"/>
  <c r="BT35" i="7"/>
  <c r="CB15" i="7" l="1"/>
  <c r="BT41" i="7"/>
  <c r="BU25" i="7"/>
  <c r="BU31" i="7" s="1"/>
  <c r="BU43" i="7" s="1"/>
  <c r="BU44" i="7" s="1"/>
  <c r="BU45" i="7" l="1"/>
  <c r="BU51" i="7" s="1"/>
  <c r="BU50" i="7"/>
  <c r="BU35" i="7"/>
  <c r="CB21" i="7"/>
  <c r="CC5" i="7"/>
  <c r="CC11" i="7" s="1"/>
  <c r="CC15" i="7" l="1"/>
  <c r="BU41" i="7"/>
  <c r="BV25" i="7"/>
  <c r="BV31" i="7" s="1"/>
  <c r="BV43" i="7" s="1"/>
  <c r="BV44" i="7" s="1"/>
  <c r="BV45" i="7" l="1"/>
  <c r="BV51" i="7" s="1"/>
  <c r="BV50" i="7"/>
  <c r="CC21" i="7"/>
  <c r="CD5" i="7"/>
  <c r="CD11" i="7" s="1"/>
  <c r="BV35" i="7"/>
  <c r="CD15" i="7" l="1"/>
  <c r="BV41" i="7"/>
  <c r="BW25" i="7"/>
  <c r="BW31" i="7" s="1"/>
  <c r="BW43" i="7" s="1"/>
  <c r="BW44" i="7" s="1"/>
  <c r="BW45" i="7" l="1"/>
  <c r="BW51" i="7" s="1"/>
  <c r="BW50" i="7"/>
  <c r="BW35" i="7"/>
  <c r="CD21" i="7"/>
  <c r="CE5" i="7"/>
  <c r="CE11" i="7" s="1"/>
  <c r="CE15" i="7" l="1"/>
  <c r="BW41" i="7"/>
  <c r="BX25" i="7"/>
  <c r="BX31" i="7" s="1"/>
  <c r="BX43" i="7" s="1"/>
  <c r="BX44" i="7" s="1"/>
  <c r="BX45" i="7" l="1"/>
  <c r="BX51" i="7" s="1"/>
  <c r="BX50" i="7"/>
  <c r="BX35" i="7"/>
  <c r="CE21" i="7"/>
  <c r="CF5" i="7"/>
  <c r="CF11" i="7" s="1"/>
  <c r="CF15" i="7" l="1"/>
  <c r="BX41" i="7"/>
  <c r="BY25" i="7"/>
  <c r="BY31" i="7" s="1"/>
  <c r="BY43" i="7" s="1"/>
  <c r="BY44" i="7" s="1"/>
  <c r="BY50" i="7" l="1"/>
  <c r="BY45" i="7"/>
  <c r="BY51" i="7" s="1"/>
  <c r="BY35" i="7"/>
  <c r="CF21" i="7"/>
  <c r="CG15" i="7"/>
  <c r="CG5" i="7"/>
  <c r="CG11" i="7" s="1"/>
  <c r="CG21" i="7" l="1"/>
  <c r="CH5" i="7"/>
  <c r="CH11" i="7" s="1"/>
  <c r="BY41" i="7"/>
  <c r="BZ25" i="7"/>
  <c r="BZ31" i="7" s="1"/>
  <c r="BZ43" i="7" s="1"/>
  <c r="BZ44" i="7" s="1"/>
  <c r="BZ35" i="7"/>
  <c r="BZ41" i="7" l="1"/>
  <c r="CA25" i="7"/>
  <c r="CA31" i="7" s="1"/>
  <c r="CA43" i="7" s="1"/>
  <c r="CA44" i="7" s="1"/>
  <c r="BZ50" i="7"/>
  <c r="BZ45" i="7"/>
  <c r="BZ51" i="7" s="1"/>
  <c r="CH15" i="7"/>
  <c r="CI5" i="7" l="1"/>
  <c r="CI11" i="7" s="1"/>
  <c r="CH21" i="7"/>
  <c r="CA45" i="7"/>
  <c r="CA51" i="7" s="1"/>
  <c r="CA50" i="7"/>
  <c r="CA35" i="7"/>
  <c r="CA41" i="7" l="1"/>
  <c r="CB25" i="7"/>
  <c r="CB31" i="7" s="1"/>
  <c r="CB43" i="7" s="1"/>
  <c r="CB44" i="7" s="1"/>
  <c r="CI15" i="7"/>
  <c r="CI21" i="7" l="1"/>
  <c r="CJ5" i="7"/>
  <c r="CJ11" i="7" s="1"/>
  <c r="CJ15" i="7"/>
  <c r="CB50" i="7"/>
  <c r="CB45" i="7"/>
  <c r="CB51" i="7" s="1"/>
  <c r="CB35" i="7"/>
  <c r="CB41" i="7" l="1"/>
  <c r="CC25" i="7"/>
  <c r="CC31" i="7" s="1"/>
  <c r="CC43" i="7" s="1"/>
  <c r="CC44" i="7" s="1"/>
  <c r="CJ21" i="7"/>
  <c r="CK5" i="7"/>
  <c r="CK11" i="7" s="1"/>
  <c r="CC45" i="7" l="1"/>
  <c r="CC51" i="7" s="1"/>
  <c r="CC50" i="7"/>
  <c r="CK15" i="7"/>
  <c r="CC35" i="7"/>
  <c r="CC41" i="7" l="1"/>
  <c r="CD25" i="7"/>
  <c r="CD31" i="7" s="1"/>
  <c r="CD43" i="7" s="1"/>
  <c r="CD44" i="7" s="1"/>
  <c r="CK21" i="7"/>
  <c r="CL5" i="7"/>
  <c r="CL11" i="7" s="1"/>
  <c r="CL15" i="7" l="1"/>
  <c r="CD45" i="7"/>
  <c r="CD51" i="7" s="1"/>
  <c r="CD50" i="7"/>
  <c r="CD35" i="7"/>
  <c r="CD41" i="7" l="1"/>
  <c r="CE25" i="7"/>
  <c r="CE31" i="7" s="1"/>
  <c r="CE43" i="7" s="1"/>
  <c r="CE44" i="7" s="1"/>
  <c r="CL21" i="7"/>
  <c r="CM5" i="7"/>
  <c r="CM11" i="7" s="1"/>
  <c r="CM15" i="7" l="1"/>
  <c r="CE50" i="7"/>
  <c r="CE45" i="7"/>
  <c r="CE51" i="7" s="1"/>
  <c r="CE35" i="7"/>
  <c r="CE41" i="7" l="1"/>
  <c r="CF25" i="7"/>
  <c r="CF31" i="7" s="1"/>
  <c r="CF43" i="7" s="1"/>
  <c r="CF44" i="7" s="1"/>
  <c r="CM21" i="7"/>
  <c r="CN5" i="7"/>
  <c r="CN11" i="7" s="1"/>
  <c r="CN15" i="7"/>
  <c r="CN21" i="7" l="1"/>
  <c r="CO5" i="7"/>
  <c r="CO11" i="7" s="1"/>
  <c r="CF35" i="7"/>
  <c r="CF50" i="7"/>
  <c r="CF45" i="7"/>
  <c r="CF51" i="7" s="1"/>
  <c r="CG25" i="7" l="1"/>
  <c r="CG31" i="7" s="1"/>
  <c r="CG43" i="7" s="1"/>
  <c r="CG44" i="7" s="1"/>
  <c r="CF41" i="7"/>
  <c r="CO15" i="7"/>
  <c r="CO21" i="7" l="1"/>
  <c r="CP5" i="7"/>
  <c r="CP11" i="7" s="1"/>
  <c r="CG50" i="7"/>
  <c r="CG45" i="7"/>
  <c r="CG51" i="7" s="1"/>
  <c r="CG35" i="7"/>
  <c r="CG41" i="7" l="1"/>
  <c r="CH25" i="7"/>
  <c r="CH31" i="7" s="1"/>
  <c r="CH43" i="7" s="1"/>
  <c r="CH44" i="7" s="1"/>
  <c r="CP15" i="7"/>
  <c r="CP21" i="7" l="1"/>
  <c r="CQ5" i="7"/>
  <c r="CQ11" i="7" s="1"/>
  <c r="CH45" i="7"/>
  <c r="CH51" i="7" s="1"/>
  <c r="CH50" i="7"/>
  <c r="CH35" i="7"/>
  <c r="CH41" i="7" l="1"/>
  <c r="CI25" i="7"/>
  <c r="CI31" i="7" s="1"/>
  <c r="CI43" i="7" s="1"/>
  <c r="CI44" i="7" s="1"/>
  <c r="CQ15" i="7"/>
  <c r="CI45" i="7" l="1"/>
  <c r="CI51" i="7" s="1"/>
  <c r="CI50" i="7"/>
  <c r="CQ21" i="7"/>
  <c r="CR5" i="7"/>
  <c r="CR11" i="7" s="1"/>
  <c r="CR15" i="7"/>
  <c r="CI35" i="7"/>
  <c r="CI41" i="7" l="1"/>
  <c r="CJ25" i="7"/>
  <c r="CJ31" i="7" s="1"/>
  <c r="CJ43" i="7" s="1"/>
  <c r="CJ44" i="7" s="1"/>
  <c r="CS5" i="7"/>
  <c r="CS11" i="7" s="1"/>
  <c r="CR21" i="7"/>
  <c r="CS15" i="7" l="1"/>
  <c r="CJ45" i="7"/>
  <c r="CJ51" i="7" s="1"/>
  <c r="CJ50" i="7"/>
  <c r="CJ35" i="7"/>
  <c r="CJ41" i="7" l="1"/>
  <c r="CK25" i="7"/>
  <c r="CK31" i="7" s="1"/>
  <c r="CK43" i="7" s="1"/>
  <c r="CK44" i="7" s="1"/>
  <c r="CT5" i="7"/>
  <c r="CT11" i="7" s="1"/>
  <c r="CS21" i="7"/>
  <c r="CT15" i="7" l="1"/>
  <c r="CK50" i="7"/>
  <c r="CK45" i="7"/>
  <c r="CK51" i="7" s="1"/>
  <c r="CK35" i="7"/>
  <c r="CL25" i="7" l="1"/>
  <c r="CL31" i="7" s="1"/>
  <c r="CL43" i="7" s="1"/>
  <c r="CL44" i="7" s="1"/>
  <c r="CK41" i="7"/>
  <c r="CT21" i="7"/>
  <c r="CU5" i="7"/>
  <c r="CU11" i="7" s="1"/>
  <c r="CL45" i="7" l="1"/>
  <c r="CL51" i="7" s="1"/>
  <c r="CL50" i="7"/>
  <c r="CU15" i="7"/>
  <c r="CL35" i="7"/>
  <c r="CL41" i="7" l="1"/>
  <c r="CM25" i="7"/>
  <c r="CM31" i="7" s="1"/>
  <c r="CM43" i="7" s="1"/>
  <c r="CM44" i="7" s="1"/>
  <c r="CU21" i="7"/>
  <c r="CV5" i="7"/>
  <c r="CV11" i="7" s="1"/>
  <c r="CV15" i="7" l="1"/>
  <c r="CM45" i="7"/>
  <c r="CM51" i="7" s="1"/>
  <c r="CM50" i="7"/>
  <c r="CM35" i="7"/>
  <c r="CV21" i="7" l="1"/>
  <c r="CW5" i="7"/>
  <c r="CW11" i="7" s="1"/>
  <c r="CM41" i="7"/>
  <c r="CN25" i="7"/>
  <c r="CN31" i="7" s="1"/>
  <c r="CN43" i="7" s="1"/>
  <c r="CN44" i="7" s="1"/>
  <c r="CN50" i="7" l="1"/>
  <c r="CN45" i="7"/>
  <c r="CN51" i="7" s="1"/>
  <c r="CN35" i="7"/>
  <c r="CW15" i="7"/>
  <c r="CW21" i="7" l="1"/>
  <c r="CX5" i="7"/>
  <c r="CX11" i="7" s="1"/>
  <c r="CN41" i="7"/>
  <c r="CO25" i="7"/>
  <c r="CO31" i="7" s="1"/>
  <c r="CO43" i="7" s="1"/>
  <c r="CO44" i="7" s="1"/>
  <c r="CO35" i="7" l="1"/>
  <c r="CO45" i="7"/>
  <c r="CO51" i="7" s="1"/>
  <c r="CO50" i="7"/>
  <c r="CX15" i="7"/>
  <c r="CX21" i="7" l="1"/>
  <c r="CY5" i="7"/>
  <c r="CY11" i="7" s="1"/>
  <c r="CO41" i="7"/>
  <c r="CP25" i="7"/>
  <c r="CP31" i="7" s="1"/>
  <c r="CP43" i="7" s="1"/>
  <c r="CP44" i="7" s="1"/>
  <c r="CP50" i="7" l="1"/>
  <c r="CP45" i="7"/>
  <c r="CP51" i="7" s="1"/>
  <c r="CP35" i="7"/>
  <c r="CY15" i="7"/>
  <c r="CY21" i="7" l="1"/>
  <c r="CZ5" i="7"/>
  <c r="CZ11" i="7" s="1"/>
  <c r="CP41" i="7"/>
  <c r="CQ25" i="7"/>
  <c r="CQ31" i="7" s="1"/>
  <c r="CQ43" i="7" s="1"/>
  <c r="CQ44" i="7" s="1"/>
  <c r="CQ35" i="7" l="1"/>
  <c r="CZ15" i="7"/>
  <c r="CQ45" i="7"/>
  <c r="CQ51" i="7" s="1"/>
  <c r="CQ50" i="7"/>
  <c r="CZ21" i="7" l="1"/>
  <c r="DA5" i="7"/>
  <c r="DA11" i="7" s="1"/>
  <c r="CQ41" i="7"/>
  <c r="CR25" i="7"/>
  <c r="CR31" i="7" s="1"/>
  <c r="CR43" i="7" s="1"/>
  <c r="CR44" i="7" s="1"/>
  <c r="CR35" i="7" l="1"/>
  <c r="CR50" i="7"/>
  <c r="CR45" i="7"/>
  <c r="CR51" i="7" s="1"/>
  <c r="DA15" i="7"/>
  <c r="DA21" i="7" l="1"/>
  <c r="DB5" i="7"/>
  <c r="DB11" i="7" s="1"/>
  <c r="CR41" i="7"/>
  <c r="CS25" i="7"/>
  <c r="CS31" i="7" s="1"/>
  <c r="CS43" i="7" s="1"/>
  <c r="CS44" i="7" s="1"/>
  <c r="CS35" i="7"/>
  <c r="CS41" i="7" l="1"/>
  <c r="CT25" i="7"/>
  <c r="CT31" i="7" s="1"/>
  <c r="CT43" i="7" s="1"/>
  <c r="CT44" i="7" s="1"/>
  <c r="CS50" i="7"/>
  <c r="CS45" i="7"/>
  <c r="CS51" i="7" s="1"/>
  <c r="DB15" i="7"/>
  <c r="DB21" i="7" l="1"/>
  <c r="DC5" i="7"/>
  <c r="DC11" i="7" s="1"/>
  <c r="CT50" i="7"/>
  <c r="CT45" i="7"/>
  <c r="CT51" i="7" s="1"/>
  <c r="CT35" i="7"/>
  <c r="CT41" i="7" l="1"/>
  <c r="CU25" i="7"/>
  <c r="CU31" i="7" s="1"/>
  <c r="CU43" i="7" s="1"/>
  <c r="CU44" i="7" s="1"/>
  <c r="DC15" i="7"/>
  <c r="DC21" i="7" l="1"/>
  <c r="DD5" i="7"/>
  <c r="DD11" i="7" s="1"/>
  <c r="CU50" i="7"/>
  <c r="CU45" i="7"/>
  <c r="CU51" i="7" s="1"/>
  <c r="CU35" i="7"/>
  <c r="CU41" i="7" l="1"/>
  <c r="CV25" i="7"/>
  <c r="CV31" i="7" s="1"/>
  <c r="CV43" i="7" s="1"/>
  <c r="CV44" i="7" s="1"/>
  <c r="DD15" i="7"/>
  <c r="DD21" i="7" l="1"/>
  <c r="DE5" i="7"/>
  <c r="DE11" i="7" s="1"/>
  <c r="DE15" i="7"/>
  <c r="CV45" i="7"/>
  <c r="CV51" i="7" s="1"/>
  <c r="CV50" i="7"/>
  <c r="CV35" i="7"/>
  <c r="CV41" i="7" l="1"/>
  <c r="CW25" i="7"/>
  <c r="CW31" i="7" s="1"/>
  <c r="CW43" i="7" s="1"/>
  <c r="CW44" i="7" s="1"/>
  <c r="DE21" i="7"/>
  <c r="DF5" i="7"/>
  <c r="DF11" i="7" s="1"/>
  <c r="CW50" i="7" l="1"/>
  <c r="CW45" i="7"/>
  <c r="CW51" i="7" s="1"/>
  <c r="DF15" i="7"/>
  <c r="CW35" i="7"/>
  <c r="CW41" i="7" l="1"/>
  <c r="CX25" i="7"/>
  <c r="CX31" i="7" s="1"/>
  <c r="CX43" i="7" s="1"/>
  <c r="CX44" i="7" s="1"/>
  <c r="DF21" i="7"/>
  <c r="DG5" i="7"/>
  <c r="DG11" i="7" s="1"/>
  <c r="CX35" i="7" l="1"/>
  <c r="DG15" i="7"/>
  <c r="CX45" i="7"/>
  <c r="CX51" i="7" s="1"/>
  <c r="CX50" i="7"/>
  <c r="DG21" i="7" l="1"/>
  <c r="DH5" i="7"/>
  <c r="DH11" i="7" s="1"/>
  <c r="DH15" i="7"/>
  <c r="CX41" i="7"/>
  <c r="CY35" i="7"/>
  <c r="CY25" i="7"/>
  <c r="CY31" i="7" s="1"/>
  <c r="CY43" i="7" s="1"/>
  <c r="CY44" i="7" s="1"/>
  <c r="CY41" i="7" l="1"/>
  <c r="CZ25" i="7"/>
  <c r="CZ31" i="7" s="1"/>
  <c r="CZ43" i="7" s="1"/>
  <c r="CZ44" i="7" s="1"/>
  <c r="CY45" i="7"/>
  <c r="CY51" i="7" s="1"/>
  <c r="CY50" i="7"/>
  <c r="DH21" i="7"/>
  <c r="DI5" i="7"/>
  <c r="DI11" i="7" s="1"/>
  <c r="DI15" i="7" l="1"/>
  <c r="CZ50" i="7"/>
  <c r="CZ45" i="7"/>
  <c r="CZ51" i="7" s="1"/>
  <c r="CZ35" i="7"/>
  <c r="CZ41" i="7" l="1"/>
  <c r="DA25" i="7"/>
  <c r="DA31" i="7" s="1"/>
  <c r="DA43" i="7" s="1"/>
  <c r="DA44" i="7" s="1"/>
  <c r="DI21" i="7"/>
  <c r="DJ5" i="7"/>
  <c r="DJ11" i="7" s="1"/>
  <c r="DA45" i="7" l="1"/>
  <c r="DA51" i="7" s="1"/>
  <c r="DA50" i="7"/>
  <c r="DJ15" i="7"/>
  <c r="DA35" i="7"/>
  <c r="DJ21" i="7" l="1"/>
  <c r="DK5" i="7"/>
  <c r="DK11" i="7" s="1"/>
  <c r="DA41" i="7"/>
  <c r="DB25" i="7"/>
  <c r="DB31" i="7" s="1"/>
  <c r="DB43" i="7" s="1"/>
  <c r="DB44" i="7" s="1"/>
  <c r="DB50" i="7" l="1"/>
  <c r="DB45" i="7"/>
  <c r="DB51" i="7" s="1"/>
  <c r="DB35" i="7"/>
  <c r="DK15" i="7"/>
  <c r="DK21" i="7" l="1"/>
  <c r="DL5" i="7"/>
  <c r="DL11" i="7" s="1"/>
  <c r="DB41" i="7"/>
  <c r="DC25" i="7"/>
  <c r="DC31" i="7" s="1"/>
  <c r="DC43" i="7" s="1"/>
  <c r="DC44" i="7" s="1"/>
  <c r="DC35" i="7" l="1"/>
  <c r="DC45" i="7"/>
  <c r="DC51" i="7" s="1"/>
  <c r="DC50" i="7"/>
  <c r="DL15" i="7"/>
  <c r="DL21" i="7" l="1"/>
  <c r="DM5" i="7"/>
  <c r="DM11" i="7" s="1"/>
  <c r="DC41" i="7"/>
  <c r="DD25" i="7"/>
  <c r="DD31" i="7" s="1"/>
  <c r="DD43" i="7" s="1"/>
  <c r="DD44" i="7" s="1"/>
  <c r="DD50" i="7" l="1"/>
  <c r="DD45" i="7"/>
  <c r="DD51" i="7" s="1"/>
  <c r="DD35" i="7"/>
  <c r="DM15" i="7"/>
  <c r="DM21" i="7" l="1"/>
  <c r="DN5" i="7"/>
  <c r="DN11" i="7" s="1"/>
  <c r="DD41" i="7"/>
  <c r="DE25" i="7"/>
  <c r="DE31" i="7" s="1"/>
  <c r="DE43" i="7" s="1"/>
  <c r="DE44" i="7" s="1"/>
  <c r="DE35" i="7"/>
  <c r="DE41" i="7" l="1"/>
  <c r="DF25" i="7"/>
  <c r="DF31" i="7" s="1"/>
  <c r="DF43" i="7" s="1"/>
  <c r="DF44" i="7" s="1"/>
  <c r="DF35" i="7"/>
  <c r="DE45" i="7"/>
  <c r="DE51" i="7" s="1"/>
  <c r="DE50" i="7"/>
  <c r="DN15" i="7"/>
  <c r="DN21" i="7" l="1"/>
  <c r="DO5" i="7"/>
  <c r="DO11" i="7" s="1"/>
  <c r="DF45" i="7"/>
  <c r="DF51" i="7" s="1"/>
  <c r="DF50" i="7"/>
  <c r="DF41" i="7"/>
  <c r="DG25" i="7"/>
  <c r="DG31" i="7" s="1"/>
  <c r="DG43" i="7" s="1"/>
  <c r="DG44" i="7" s="1"/>
  <c r="DG50" i="7" l="1"/>
  <c r="DG45" i="7"/>
  <c r="DG51" i="7" s="1"/>
  <c r="DG35" i="7"/>
  <c r="DO15" i="7"/>
  <c r="DG41" i="7" l="1"/>
  <c r="DH25" i="7"/>
  <c r="DH31" i="7" s="1"/>
  <c r="DH43" i="7" s="1"/>
  <c r="DH44" i="7" s="1"/>
  <c r="DO21" i="7"/>
  <c r="DP5" i="7"/>
  <c r="DP11" i="7" s="1"/>
  <c r="DP15" i="7"/>
  <c r="DP21" i="7" l="1"/>
  <c r="DQ5" i="7"/>
  <c r="DQ11" i="7" s="1"/>
  <c r="DQ15" i="7"/>
  <c r="DH45" i="7"/>
  <c r="DH51" i="7" s="1"/>
  <c r="DH50" i="7"/>
  <c r="DH35" i="7"/>
  <c r="DH41" i="7" l="1"/>
  <c r="DI25" i="7"/>
  <c r="DI31" i="7" s="1"/>
  <c r="DI43" i="7" s="1"/>
  <c r="DI44" i="7" s="1"/>
  <c r="DQ21" i="7"/>
  <c r="DR5" i="7"/>
  <c r="DR11" i="7" s="1"/>
  <c r="DR15" i="7" l="1"/>
  <c r="DI50" i="7"/>
  <c r="DI45" i="7"/>
  <c r="DI51" i="7" s="1"/>
  <c r="DI35" i="7"/>
  <c r="DI41" i="7" l="1"/>
  <c r="DJ25" i="7"/>
  <c r="DJ31" i="7" s="1"/>
  <c r="DJ43" i="7" s="1"/>
  <c r="DJ44" i="7" s="1"/>
  <c r="DR21" i="7"/>
  <c r="DS5" i="7"/>
  <c r="DS11" i="7" s="1"/>
  <c r="DS15" i="7" l="1"/>
  <c r="DS21" i="7" s="1"/>
  <c r="DJ50" i="7"/>
  <c r="DJ45" i="7"/>
  <c r="DJ51" i="7" s="1"/>
  <c r="DJ35" i="7"/>
  <c r="DJ41" i="7" l="1"/>
  <c r="DK25" i="7"/>
  <c r="DK31" i="7" s="1"/>
  <c r="DK43" i="7" s="1"/>
  <c r="DK44" i="7" s="1"/>
  <c r="DK45" i="7" l="1"/>
  <c r="DK51" i="7" s="1"/>
  <c r="DK50" i="7"/>
  <c r="DK35" i="7"/>
  <c r="DK41" i="7" l="1"/>
  <c r="DL25" i="7"/>
  <c r="DL31" i="7" s="1"/>
  <c r="DL43" i="7" s="1"/>
  <c r="DL44" i="7" s="1"/>
  <c r="DL50" i="7" l="1"/>
  <c r="DL45" i="7"/>
  <c r="DL51" i="7" s="1"/>
  <c r="DL35" i="7"/>
  <c r="DL41" i="7" l="1"/>
  <c r="DM25" i="7"/>
  <c r="DM31" i="7" s="1"/>
  <c r="DM43" i="7" s="1"/>
  <c r="DM44" i="7" s="1"/>
  <c r="DM45" i="7" l="1"/>
  <c r="DM51" i="7" s="1"/>
  <c r="DM50" i="7"/>
  <c r="DM35" i="7"/>
  <c r="DM41" i="7" l="1"/>
  <c r="DN25" i="7"/>
  <c r="DN31" i="7" s="1"/>
  <c r="DN43" i="7" s="1"/>
  <c r="DN44" i="7" s="1"/>
  <c r="DN45" i="7" l="1"/>
  <c r="DN51" i="7" s="1"/>
  <c r="DN50" i="7"/>
  <c r="DN35" i="7"/>
  <c r="DN41" i="7" l="1"/>
  <c r="DO25" i="7"/>
  <c r="DO31" i="7" s="1"/>
  <c r="DO43" i="7" s="1"/>
  <c r="DO44" i="7" s="1"/>
  <c r="DO45" i="7" l="1"/>
  <c r="DO51" i="7" s="1"/>
  <c r="DO50" i="7"/>
  <c r="DO35" i="7"/>
  <c r="DO41" i="7" l="1"/>
  <c r="DP25" i="7"/>
  <c r="DP31" i="7" s="1"/>
  <c r="DP43" i="7" s="1"/>
  <c r="DP44" i="7" s="1"/>
  <c r="DP50" i="7" l="1"/>
  <c r="DP45" i="7"/>
  <c r="DP51" i="7" s="1"/>
  <c r="DP35" i="7"/>
  <c r="DP41" i="7" l="1"/>
  <c r="DQ25" i="7"/>
  <c r="DQ31" i="7" s="1"/>
  <c r="DQ43" i="7" s="1"/>
  <c r="DQ44" i="7" s="1"/>
  <c r="DQ50" i="7" l="1"/>
  <c r="DQ45" i="7"/>
  <c r="DQ51" i="7" s="1"/>
  <c r="DQ35" i="7"/>
  <c r="DQ41" i="7" l="1"/>
  <c r="DR25" i="7"/>
  <c r="DR31" i="7" s="1"/>
  <c r="DR43" i="7" s="1"/>
  <c r="DR44" i="7" s="1"/>
  <c r="DR50" i="7" l="1"/>
  <c r="DR45" i="7"/>
  <c r="DR51" i="7" s="1"/>
  <c r="DR35" i="7"/>
  <c r="DR41" i="7" l="1"/>
  <c r="DS25" i="7"/>
  <c r="DS31" i="7" s="1"/>
  <c r="DS43" i="7" s="1"/>
  <c r="DS44" i="7" s="1"/>
  <c r="DS45" i="7" l="1"/>
  <c r="DS51" i="7" s="1"/>
  <c r="E51" i="7" s="1"/>
  <c r="DS50" i="7"/>
  <c r="E50" i="7" s="1"/>
  <c r="DS35" i="7"/>
  <c r="DS41" i="7" s="1"/>
  <c r="E61" i="6" l="1"/>
  <c r="E63" i="6"/>
  <c r="E62" i="6"/>
  <c r="E60" i="6"/>
  <c r="E59" i="6"/>
  <c r="D64" i="6"/>
  <c r="D63" i="6"/>
  <c r="D62" i="6"/>
  <c r="D61" i="6"/>
  <c r="D60" i="6"/>
  <c r="D59" i="6"/>
  <c r="M3" i="5"/>
  <c r="T4" i="5" s="1"/>
  <c r="C4" i="5"/>
  <c r="D4" i="5"/>
  <c r="E4" i="5"/>
  <c r="F4" i="5"/>
  <c r="G4" i="5"/>
  <c r="H4" i="5"/>
  <c r="I4" i="5"/>
  <c r="J4" i="5"/>
  <c r="K4" i="5"/>
  <c r="L4" i="5"/>
  <c r="S4" i="5"/>
  <c r="G7" i="5"/>
  <c r="L7" i="5"/>
  <c r="R7" i="5" s="1"/>
  <c r="V7" i="5" s="1"/>
  <c r="M7" i="5"/>
  <c r="Q7" i="5"/>
  <c r="P4" i="5" l="1"/>
  <c r="N4" i="5"/>
  <c r="U4" i="5"/>
  <c r="M4" i="5"/>
  <c r="R4" i="5"/>
  <c r="Q4" i="5"/>
  <c r="O4" i="5"/>
  <c r="V4" i="5"/>
  <c r="AB7" i="5" l="1"/>
  <c r="AF7" i="5" s="1"/>
  <c r="AL7" i="5" s="1"/>
  <c r="AP7" i="5" s="1"/>
  <c r="AV7" i="5" s="1"/>
  <c r="AZ7" i="5" s="1"/>
  <c r="BF7" i="5" s="1"/>
  <c r="BJ7" i="5" s="1"/>
  <c r="BN7" i="5" s="1"/>
  <c r="W7" i="5"/>
  <c r="AA7" i="5" s="1"/>
  <c r="AG7" i="5" s="1"/>
  <c r="AK7" i="5" s="1"/>
  <c r="AQ7" i="5" s="1"/>
  <c r="AU7" i="5" s="1"/>
  <c r="BA7" i="5" s="1"/>
  <c r="BE7" i="5" s="1"/>
  <c r="BM7" i="5" l="1"/>
  <c r="W3" i="5"/>
  <c r="BR7" i="5" l="1"/>
  <c r="BO7" i="5"/>
  <c r="BQ7" i="5" s="1"/>
  <c r="BP7" i="5"/>
  <c r="AC4" i="5"/>
  <c r="AB4" i="5"/>
  <c r="X4" i="5"/>
  <c r="AA4" i="5"/>
  <c r="AF4" i="5"/>
  <c r="Z4" i="5"/>
  <c r="Y4" i="5"/>
  <c r="AE4" i="5"/>
  <c r="W4" i="5"/>
  <c r="AD4" i="5"/>
  <c r="AG3" i="5"/>
  <c r="AL4" i="5" l="1"/>
  <c r="AK4" i="5"/>
  <c r="AJ4" i="5"/>
  <c r="AI4" i="5"/>
  <c r="AO4" i="5"/>
  <c r="AP4" i="5"/>
  <c r="AH4" i="5"/>
  <c r="AG4" i="5"/>
  <c r="AM4" i="5"/>
  <c r="AQ3" i="5"/>
  <c r="AN4" i="5"/>
  <c r="AS4" i="5" l="1"/>
  <c r="BA3" i="5"/>
  <c r="AZ4" i="5"/>
  <c r="AR4" i="5"/>
  <c r="AY4" i="5"/>
  <c r="AQ4" i="5"/>
  <c r="AV4" i="5"/>
  <c r="AX4" i="5"/>
  <c r="AW4" i="5"/>
  <c r="AU4" i="5"/>
  <c r="AT4" i="5"/>
  <c r="BJ4" i="5" l="1"/>
  <c r="BB4" i="5"/>
  <c r="BI4" i="5"/>
  <c r="BA4" i="5"/>
  <c r="BH4" i="5"/>
  <c r="BG4" i="5"/>
  <c r="BK3" i="5"/>
  <c r="BD4" i="5"/>
  <c r="BF4" i="5"/>
  <c r="BO3" i="5"/>
  <c r="BE4" i="5"/>
  <c r="BC4" i="5"/>
  <c r="BP4" i="5" l="1"/>
  <c r="BO4" i="5"/>
  <c r="BN4" i="5"/>
  <c r="BM4" i="5"/>
  <c r="BK4" i="5"/>
  <c r="BL4" i="5"/>
  <c r="K30" i="1" l="1"/>
  <c r="K28" i="1"/>
  <c r="C99" i="1" l="1"/>
  <c r="C98" i="1"/>
  <c r="C96" i="1"/>
  <c r="C94" i="1"/>
  <c r="F97" i="1"/>
  <c r="I97" i="1" s="1"/>
  <c r="K97" i="1" s="1"/>
  <c r="L97" i="1" s="1"/>
  <c r="C73" i="1"/>
  <c r="C75" i="1"/>
  <c r="C76" i="1"/>
  <c r="C77" i="1"/>
  <c r="C51" i="1"/>
  <c r="C53" i="1"/>
  <c r="C54" i="1"/>
  <c r="C55" i="1"/>
  <c r="D95" i="1"/>
  <c r="G12" i="1" l="1"/>
  <c r="F12" i="1"/>
  <c r="G11" i="1"/>
  <c r="F11" i="1"/>
  <c r="G10" i="1"/>
  <c r="F10" i="1"/>
  <c r="G9" i="1"/>
  <c r="F9" i="1"/>
  <c r="G8" i="1"/>
  <c r="F8" i="1"/>
  <c r="G7" i="1"/>
  <c r="F7" i="1"/>
  <c r="G33" i="1"/>
  <c r="F33" i="1"/>
  <c r="G32" i="1"/>
  <c r="F32" i="1"/>
  <c r="G31" i="1"/>
  <c r="F31" i="1"/>
  <c r="G30" i="1"/>
  <c r="F30" i="1"/>
  <c r="G29" i="1"/>
  <c r="F29" i="1"/>
  <c r="G28" i="1"/>
  <c r="F28" i="1"/>
  <c r="G77" i="1"/>
  <c r="G76" i="1"/>
  <c r="G75" i="1"/>
  <c r="G74" i="1"/>
  <c r="G73" i="1"/>
  <c r="G72" i="1"/>
  <c r="I31" i="1" l="1"/>
  <c r="K31" i="1" s="1"/>
  <c r="L31" i="1" s="1"/>
  <c r="I10" i="1"/>
  <c r="K10" i="1" s="1"/>
  <c r="L10" i="1" s="1"/>
  <c r="I28" i="1"/>
  <c r="I7" i="1"/>
  <c r="K7" i="1" s="1"/>
  <c r="I11" i="1"/>
  <c r="K11" i="1" s="1"/>
  <c r="L11" i="1" s="1"/>
  <c r="I12" i="1"/>
  <c r="K12" i="1" s="1"/>
  <c r="L12" i="1" s="1"/>
  <c r="I9" i="1"/>
  <c r="K9" i="1" s="1"/>
  <c r="L9" i="1" s="1"/>
  <c r="I8" i="1"/>
  <c r="K8" i="1" s="1"/>
  <c r="L8" i="1" s="1"/>
  <c r="I32" i="1"/>
  <c r="K32" i="1" s="1"/>
  <c r="L32" i="1" s="1"/>
  <c r="I33" i="1"/>
  <c r="K33" i="1" s="1"/>
  <c r="L33" i="1" s="1"/>
  <c r="I29" i="1"/>
  <c r="K29" i="1" s="1"/>
  <c r="L29" i="1" s="1"/>
  <c r="I30" i="1"/>
  <c r="L30" i="1" s="1"/>
  <c r="C52" i="1" s="1"/>
  <c r="L7" i="1" l="1"/>
  <c r="L28" i="1"/>
  <c r="C50" i="1" s="1"/>
  <c r="D100" i="1" l="1"/>
  <c r="E100" i="1"/>
  <c r="G99" i="1"/>
  <c r="G98" i="1"/>
  <c r="G96" i="1"/>
  <c r="G95" i="1"/>
  <c r="G94" i="1"/>
  <c r="G93" i="1"/>
  <c r="E78" i="1"/>
  <c r="D78" i="1"/>
  <c r="G100" i="1" l="1"/>
  <c r="G78" i="1"/>
  <c r="E56" i="1" l="1"/>
  <c r="D56" i="1"/>
  <c r="G55" i="1"/>
  <c r="G54" i="1"/>
  <c r="G53" i="1"/>
  <c r="G52" i="1"/>
  <c r="G51" i="1"/>
  <c r="G50" i="1"/>
  <c r="G56" i="1" l="1"/>
  <c r="H13" i="1"/>
  <c r="M9" i="1" l="1"/>
  <c r="M10" i="1"/>
  <c r="O31" i="1"/>
  <c r="P12" i="1"/>
  <c r="P10" i="1"/>
  <c r="P9" i="1"/>
  <c r="D34" i="1" l="1"/>
  <c r="E34" i="1"/>
  <c r="O33" i="1"/>
  <c r="N33" i="1" s="1"/>
  <c r="Q33" i="1" s="1"/>
  <c r="O32" i="1"/>
  <c r="R32" i="1" s="1"/>
  <c r="R31" i="1"/>
  <c r="O30" i="1"/>
  <c r="R30" i="1" s="1"/>
  <c r="R29" i="1"/>
  <c r="O29" i="1"/>
  <c r="N29" i="1"/>
  <c r="Q29" i="1" s="1"/>
  <c r="R28" i="1"/>
  <c r="O28" i="1"/>
  <c r="N28" i="1"/>
  <c r="R33" i="1" l="1"/>
  <c r="O34" i="1"/>
  <c r="Q31" i="1"/>
  <c r="N30" i="1"/>
  <c r="Q30" i="1" s="1"/>
  <c r="Q28" i="1"/>
  <c r="G34" i="1"/>
  <c r="N32" i="1"/>
  <c r="Q32" i="1" s="1"/>
  <c r="P7" i="1"/>
  <c r="R34" i="1" l="1"/>
  <c r="Q34" i="1"/>
  <c r="N34" i="1"/>
  <c r="R8" i="1"/>
  <c r="R7" i="1"/>
  <c r="O11" i="1"/>
  <c r="P8" i="1"/>
  <c r="P11" i="1"/>
  <c r="O8" i="1"/>
  <c r="N8" i="1"/>
  <c r="Q8" i="1" s="1"/>
  <c r="O7" i="1"/>
  <c r="N7" i="1"/>
  <c r="S8" i="1" l="1"/>
  <c r="Q7" i="1"/>
  <c r="S7" i="1" s="1"/>
  <c r="P13" i="1"/>
  <c r="N11" i="1"/>
  <c r="Q11" i="1" s="1"/>
  <c r="R11" i="1"/>
  <c r="S11" i="1" l="1"/>
  <c r="E13" i="1" l="1"/>
  <c r="O9" i="1" l="1"/>
  <c r="N9" i="1" s="1"/>
  <c r="Q9" i="1" s="1"/>
  <c r="O12" i="1"/>
  <c r="O10" i="1"/>
  <c r="N10" i="1" s="1"/>
  <c r="Q10" i="1" s="1"/>
  <c r="D13" i="1"/>
  <c r="C13" i="1"/>
  <c r="F54" i="1" l="1"/>
  <c r="I54" i="1" s="1"/>
  <c r="K54" i="1" s="1"/>
  <c r="L54" i="1" s="1"/>
  <c r="F76" i="1" s="1"/>
  <c r="I76" i="1" s="1"/>
  <c r="K76" i="1" s="1"/>
  <c r="L76" i="1" s="1"/>
  <c r="F53" i="1"/>
  <c r="I53" i="1" s="1"/>
  <c r="K53" i="1" s="1"/>
  <c r="L53" i="1" s="1"/>
  <c r="F75" i="1" s="1"/>
  <c r="I75" i="1" s="1"/>
  <c r="K75" i="1" s="1"/>
  <c r="L75" i="1" s="1"/>
  <c r="P32" i="1"/>
  <c r="S32" i="1" s="1"/>
  <c r="F51" i="1"/>
  <c r="I51" i="1" s="1"/>
  <c r="K51" i="1" s="1"/>
  <c r="L51" i="1" s="1"/>
  <c r="F73" i="1" s="1"/>
  <c r="I73" i="1" s="1"/>
  <c r="K73" i="1" s="1"/>
  <c r="L73" i="1" s="1"/>
  <c r="P29" i="1"/>
  <c r="S29" i="1" s="1"/>
  <c r="R9" i="1"/>
  <c r="N12" i="1"/>
  <c r="Q12" i="1" s="1"/>
  <c r="R12" i="1"/>
  <c r="R10" i="1"/>
  <c r="O13" i="1"/>
  <c r="F13" i="1"/>
  <c r="G13" i="1"/>
  <c r="C56" i="1" l="1"/>
  <c r="F98" i="1"/>
  <c r="I98" i="1" s="1"/>
  <c r="K98" i="1" s="1"/>
  <c r="L98" i="1" s="1"/>
  <c r="U29" i="1"/>
  <c r="F94" i="1"/>
  <c r="I94" i="1" s="1"/>
  <c r="K94" i="1" s="1"/>
  <c r="L94" i="1" s="1"/>
  <c r="C34" i="1"/>
  <c r="P33" i="1"/>
  <c r="S33" i="1" s="1"/>
  <c r="P30" i="1"/>
  <c r="S30" i="1" s="1"/>
  <c r="U32" i="1"/>
  <c r="P28" i="1"/>
  <c r="P31" i="1"/>
  <c r="S31" i="1" s="1"/>
  <c r="S12" i="1"/>
  <c r="R13" i="1"/>
  <c r="S10" i="1"/>
  <c r="N13" i="1"/>
  <c r="K13" i="1"/>
  <c r="H18" i="1" s="1"/>
  <c r="L13" i="1"/>
  <c r="I13" i="1"/>
  <c r="F96" i="1" l="1"/>
  <c r="I96" i="1" s="1"/>
  <c r="K96" i="1" s="1"/>
  <c r="L96" i="1" s="1"/>
  <c r="U33" i="1"/>
  <c r="U31" i="1"/>
  <c r="U30" i="1"/>
  <c r="F34" i="1"/>
  <c r="F52" i="1"/>
  <c r="I52" i="1" s="1"/>
  <c r="K52" i="1" s="1"/>
  <c r="L52" i="1" s="1"/>
  <c r="P34" i="1"/>
  <c r="S28" i="1"/>
  <c r="Q13" i="1"/>
  <c r="S9" i="1"/>
  <c r="S13" i="1" s="1"/>
  <c r="C74" i="1" l="1"/>
  <c r="F74" i="1" s="1"/>
  <c r="I74" i="1" s="1"/>
  <c r="K74" i="1" s="1"/>
  <c r="L74" i="1" s="1"/>
  <c r="C95" i="1" s="1"/>
  <c r="F95" i="1" s="1"/>
  <c r="I95" i="1" s="1"/>
  <c r="K95" i="1" s="1"/>
  <c r="L95" i="1" s="1"/>
  <c r="F50" i="1"/>
  <c r="F55" i="1"/>
  <c r="I55" i="1" s="1"/>
  <c r="K55" i="1" s="1"/>
  <c r="L55" i="1" s="1"/>
  <c r="F77" i="1" s="1"/>
  <c r="I77" i="1" s="1"/>
  <c r="K77" i="1" s="1"/>
  <c r="L77" i="1" s="1"/>
  <c r="I34" i="1"/>
  <c r="U28" i="1"/>
  <c r="U34" i="1" s="1"/>
  <c r="S34" i="1"/>
  <c r="K34" i="1"/>
  <c r="H19" i="1"/>
  <c r="F99" i="1" l="1"/>
  <c r="I99" i="1" s="1"/>
  <c r="K99" i="1" s="1"/>
  <c r="L99" i="1" s="1"/>
  <c r="L34" i="1"/>
  <c r="I50" i="1"/>
  <c r="H39" i="1"/>
  <c r="H40" i="1" s="1"/>
  <c r="H20" i="1"/>
  <c r="I22" i="1" l="1"/>
  <c r="C7" i="3"/>
  <c r="D7" i="3" s="1"/>
  <c r="H41" i="1"/>
  <c r="K50" i="1"/>
  <c r="J23" i="1"/>
  <c r="I43" i="1" l="1"/>
  <c r="J44" i="1" s="1"/>
  <c r="C8" i="3"/>
  <c r="D8" i="3" s="1"/>
  <c r="F56" i="1"/>
  <c r="L50" i="1"/>
  <c r="C72" i="1" s="1"/>
  <c r="C78" i="1" l="1"/>
  <c r="F72" i="1"/>
  <c r="I56" i="1"/>
  <c r="I72" i="1" l="1"/>
  <c r="K72" i="1" s="1"/>
  <c r="L72" i="1" s="1"/>
  <c r="C93" i="1" s="1"/>
  <c r="K56" i="1"/>
  <c r="H61" i="1" s="1"/>
  <c r="H62" i="1" s="1"/>
  <c r="H63" i="1" s="1"/>
  <c r="I65" i="1" l="1"/>
  <c r="C9" i="3"/>
  <c r="D9" i="3" s="1"/>
  <c r="J66" i="1"/>
  <c r="L56" i="1"/>
  <c r="F93" i="1" l="1"/>
  <c r="F78" i="1"/>
  <c r="I93" i="1" l="1"/>
  <c r="K93" i="1" s="1"/>
  <c r="L93" i="1" s="1"/>
  <c r="I78" i="1"/>
  <c r="K78" i="1" l="1"/>
  <c r="H83" i="1" s="1"/>
  <c r="H84" i="1" s="1"/>
  <c r="H85" i="1" s="1"/>
  <c r="I87" i="1" l="1"/>
  <c r="C10" i="3"/>
  <c r="J88" i="1"/>
  <c r="C100" i="1"/>
  <c r="L78" i="1"/>
  <c r="F100" i="1"/>
  <c r="D10" i="3" l="1"/>
  <c r="I100" i="1"/>
  <c r="L100" i="1" l="1"/>
  <c r="K100" i="1"/>
  <c r="H105" i="1" s="1"/>
  <c r="H106" i="1" s="1"/>
  <c r="H107" i="1" s="1"/>
  <c r="I109" i="1" s="1"/>
  <c r="C11" i="3" s="1"/>
  <c r="D11" i="3" l="1"/>
  <c r="D12" i="3" s="1"/>
  <c r="C12" i="3"/>
  <c r="J1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Betik, Matthew</author>
    <author>Grant Thornton PEM</author>
  </authors>
  <commentList>
    <comment ref="R3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Betik, Matthew:</t>
        </r>
        <r>
          <rPr>
            <sz val="9"/>
            <color indexed="81"/>
            <rFont val="Tahoma"/>
            <family val="2"/>
          </rPr>
          <t xml:space="preserve">
Class 12 additions have a gross up factor of 1.0
</t>
        </r>
      </text>
    </comment>
    <comment ref="B51" authorId="1" shapeId="0" xr:uid="{225DBB9A-32EB-4176-8E35-B1EDD93D76F9}">
      <text>
        <r>
          <rPr>
            <sz val="8"/>
            <color indexed="81"/>
            <rFont val="Tahoma"/>
            <family val="2"/>
          </rPr>
          <t>Only if election under ONTARIO REGULATION 162/01 ss. 5 or 7 filed in 2001 to have ITR 1102(14) apply</t>
        </r>
      </text>
    </comment>
  </commentList>
</comments>
</file>

<file path=xl/sharedStrings.xml><?xml version="1.0" encoding="utf-8"?>
<sst xmlns="http://schemas.openxmlformats.org/spreadsheetml/2006/main" count="309" uniqueCount="94">
  <si>
    <t>Additions</t>
  </si>
  <si>
    <t>Beg UCC</t>
  </si>
  <si>
    <t>AIIP Adds</t>
  </si>
  <si>
    <t>Distribution System - post 1987</t>
  </si>
  <si>
    <t>Distribution System - post February 2005</t>
  </si>
  <si>
    <t>Difference</t>
  </si>
  <si>
    <t>Tax rate</t>
  </si>
  <si>
    <t>Grossed up</t>
  </si>
  <si>
    <t>Class</t>
  </si>
  <si>
    <t>Class Description</t>
  </si>
  <si>
    <t>Disposals  (Negative)</t>
  </si>
  <si>
    <t>UCC Before 1/2 Yr Adjustment</t>
  </si>
  <si>
    <t>1/2 Year Rule {1/2 Additions Less Disposals}</t>
  </si>
  <si>
    <t>Reduced UCC</t>
  </si>
  <si>
    <t>Rate %</t>
  </si>
  <si>
    <t>Test Year CCA</t>
  </si>
  <si>
    <t>UCC End of Test Year</t>
  </si>
  <si>
    <t>TOTAL</t>
  </si>
  <si>
    <t>CWIP</t>
  </si>
  <si>
    <t>Pre</t>
  </si>
  <si>
    <t>Post</t>
  </si>
  <si>
    <t>pre AIIP Adds</t>
  </si>
  <si>
    <t xml:space="preserve">Post allocation, per 2018 Sched 8 </t>
  </si>
  <si>
    <t xml:space="preserve">Dr.  Distribution Revenue </t>
  </si>
  <si>
    <t>Cr. PILS Variance 1592</t>
  </si>
  <si>
    <t>Calcuation of PILs 1592 Variance  - Accelerated Investment Property</t>
  </si>
  <si>
    <t>Impact for the 2018 Fiscal Year:</t>
  </si>
  <si>
    <t>Impact for the 2019 Fiscal Year - all additions are deemed eligible for accelerated CCA</t>
  </si>
  <si>
    <t>Summary of PILs 1592 Variance</t>
  </si>
  <si>
    <t>2018 Impact</t>
  </si>
  <si>
    <t>Distribution Revenue</t>
  </si>
  <si>
    <t>PILs 1592 Variance</t>
  </si>
  <si>
    <t>2019 Impact</t>
  </si>
  <si>
    <t>A</t>
  </si>
  <si>
    <t>B</t>
  </si>
  <si>
    <t>C = A - B</t>
  </si>
  <si>
    <t>D = C x Tax Rate</t>
  </si>
  <si>
    <t>= D/(1-Tax Rate)</t>
  </si>
  <si>
    <t>Schedule 8 CCA - 2018</t>
  </si>
  <si>
    <t>UCC Opening Balance</t>
  </si>
  <si>
    <t>Intangibles</t>
  </si>
  <si>
    <t>Actual CCA Claimed</t>
  </si>
  <si>
    <t>Schedule 8 CCA</t>
  </si>
  <si>
    <t>Impact for the 2020 Fiscal Year - all additions are deemed eligible for accelerated CCA</t>
  </si>
  <si>
    <t>2020 Impact</t>
  </si>
  <si>
    <t>Option 1 - using actual additions and CCA vs the old method</t>
  </si>
  <si>
    <t>2021 Impact</t>
  </si>
  <si>
    <t>Impact for the 2021 Fiscal Year - all additions are deemed eligible for accelerated CCA</t>
  </si>
  <si>
    <t>Impact for the 2022 Fiscal Year - all additions are deemed eligible for accelerated CCA</t>
  </si>
  <si>
    <t xml:space="preserve">Wasaga Distribution Inc. </t>
  </si>
  <si>
    <t>Buildings</t>
  </si>
  <si>
    <t>Building</t>
  </si>
  <si>
    <t>2022 Impact</t>
  </si>
  <si>
    <t>Software</t>
  </si>
  <si>
    <t>Account Descriptions</t>
  </si>
  <si>
    <t>Account Number</t>
  </si>
  <si>
    <t>Total Interest</t>
  </si>
  <si>
    <t>Total Claim</t>
  </si>
  <si>
    <t>Accounts to Dispose
Yes/No</t>
  </si>
  <si>
    <t>Claim before Forecasted Transactions</t>
  </si>
  <si>
    <r>
      <t>PILs and Tax Variance for 2006 and Subsequent Years- Sub-account CCA Changes</t>
    </r>
    <r>
      <rPr>
        <vertAlign val="superscript"/>
        <sz val="11"/>
        <rFont val="Arial"/>
        <family val="2"/>
      </rPr>
      <t>12</t>
    </r>
  </si>
  <si>
    <t>No</t>
  </si>
  <si>
    <t>Rate Class 
(Enter Rate Classes in cells below)</t>
  </si>
  <si>
    <t>Units</t>
  </si>
  <si>
    <t>kW / kWh / # of Customers</t>
  </si>
  <si>
    <t>Allocated Group 2 Balance</t>
  </si>
  <si>
    <t>Rate Rider for Group 2 Accounts</t>
  </si>
  <si>
    <t>RESIDENTIAL</t>
  </si>
  <si>
    <t># of Customers</t>
  </si>
  <si>
    <t>GENERAL SERVICE LESS THAN 50 KW</t>
  </si>
  <si>
    <t>kWh</t>
  </si>
  <si>
    <t>GENERAL SERVICE 50 TO 4,999 KW</t>
  </si>
  <si>
    <t>kW</t>
  </si>
  <si>
    <t>UNMETERED SCATTERED LOAD</t>
  </si>
  <si>
    <t>STREET LIGHTING</t>
  </si>
  <si>
    <t/>
  </si>
  <si>
    <t>Total</t>
  </si>
  <si>
    <t>Rate Rider Calculation for Group 2 Accounts - Including Account 1592</t>
  </si>
  <si>
    <t>Rate Rider Calculation for Group 2 Accounts - Excluding Account 1592</t>
  </si>
  <si>
    <t xml:space="preserve"> Calculated using 2024 DVA Continuity Schedule - Ex9 App9(A) - 20231020</t>
  </si>
  <si>
    <t>Variance - Account 1592</t>
  </si>
  <si>
    <t>Calcuation of PV of  Accelerated Investment Property Benefit</t>
  </si>
  <si>
    <t>CCA Calculation (Assuming no new asset additions)</t>
  </si>
  <si>
    <t>2022 UCC End of Test Year -  CCA 2018 -2022 
(Assuming CCA Acceration NOT used)</t>
  </si>
  <si>
    <t>[A]</t>
  </si>
  <si>
    <t xml:space="preserve">UCC End  of Year Balance </t>
  </si>
  <si>
    <t>2022 UCC End of Test Year - Using Accelerated CCA 2018 -2022</t>
  </si>
  <si>
    <t>[B]</t>
  </si>
  <si>
    <t>[A] - [B]</t>
  </si>
  <si>
    <t>Grossed Up Taxes</t>
  </si>
  <si>
    <t>Period</t>
  </si>
  <si>
    <t>Discount Rate (Proposed WACC)</t>
  </si>
  <si>
    <t>Present Value - Non Grossed Up Taxes</t>
  </si>
  <si>
    <t>Present Value - Grossed Up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</si>
</sst>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8" formatCode="&quot;$&quot;#,##0.00;[Red]\-&quot;$&quot;#,##0.00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-&quot;$&quot;* #,##0_-;\-&quot;$&quot;* #,##0_-;_-&quot;$&quot;* &quot;-&quot;??_-;_-@_-"/>
    <numFmt numFmtId="168" formatCode="_-* #,##0_-;\-* #,##0_-;_-* &quot;-&quot;??_-;_-@_-"/>
    <numFmt numFmtId="169" formatCode="_-&quot;$&quot;* #,##0.0000_-;\-&quot;$&quot;* #,##0.0000_-;_-&quot;$&quot;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22"/>
      <name val="Book Antiqua"/>
      <family val="1"/>
    </font>
    <font>
      <sz val="22"/>
      <name val="Book Antiqua"/>
      <family val="1"/>
    </font>
    <font>
      <sz val="10"/>
      <color rgb="FFFF0000"/>
      <name val="Arial"/>
      <family val="2"/>
    </font>
    <font>
      <b/>
      <sz val="16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sz val="11"/>
      <name val="Arial"/>
      <family val="2"/>
    </font>
    <font>
      <vertAlign val="superscript"/>
      <sz val="1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/>
      <right style="medium">
        <color indexed="64"/>
      </right>
      <top/>
      <bottom style="medium">
        <color indexed="3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/>
      <top style="medium">
        <color indexed="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</cellStyleXfs>
  <cellXfs count="128">
    <xf numFmtId="0" fontId="0" fillId="0" borderId="0" xfId="0"/>
    <xf numFmtId="166" fontId="0" fillId="0" borderId="0" xfId="1" applyNumberFormat="1" applyFont="1"/>
    <xf numFmtId="166" fontId="2" fillId="0" borderId="0" xfId="1" applyNumberFormat="1" applyFont="1"/>
    <xf numFmtId="166" fontId="0" fillId="0" borderId="0" xfId="0" applyNumberFormat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167" fontId="8" fillId="0" borderId="1" xfId="3" applyNumberFormat="1" applyFont="1" applyFill="1" applyBorder="1" applyAlignment="1" applyProtection="1">
      <alignment horizontal="right"/>
    </xf>
    <xf numFmtId="3" fontId="9" fillId="4" borderId="1" xfId="0" applyNumberFormat="1" applyFont="1" applyFill="1" applyBorder="1" applyAlignment="1" applyProtection="1">
      <alignment horizontal="right"/>
      <protection locked="0"/>
    </xf>
    <xf numFmtId="167" fontId="10" fillId="2" borderId="1" xfId="3" applyNumberFormat="1" applyFont="1" applyFill="1" applyBorder="1" applyProtection="1"/>
    <xf numFmtId="9" fontId="6" fillId="2" borderId="1" xfId="2" applyFont="1" applyFill="1" applyBorder="1" applyAlignment="1" applyProtection="1">
      <alignment horizontal="center"/>
      <protection locked="0"/>
    </xf>
    <xf numFmtId="0" fontId="6" fillId="2" borderId="2" xfId="0" applyFont="1" applyFill="1" applyBorder="1"/>
    <xf numFmtId="0" fontId="7" fillId="0" borderId="3" xfId="0" applyFont="1" applyBorder="1" applyAlignment="1">
      <alignment wrapText="1"/>
    </xf>
    <xf numFmtId="167" fontId="7" fillId="0" borderId="3" xfId="3" applyNumberFormat="1" applyFont="1" applyFill="1" applyBorder="1" applyProtection="1"/>
    <xf numFmtId="3" fontId="7" fillId="0" borderId="3" xfId="0" applyNumberFormat="1" applyFont="1" applyBorder="1"/>
    <xf numFmtId="167" fontId="7" fillId="0" borderId="4" xfId="3" applyNumberFormat="1" applyFont="1" applyFill="1" applyBorder="1" applyProtection="1"/>
    <xf numFmtId="166" fontId="2" fillId="0" borderId="0" xfId="1" applyNumberFormat="1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2" fillId="0" borderId="0" xfId="0" applyFont="1"/>
    <xf numFmtId="166" fontId="0" fillId="0" borderId="6" xfId="1" applyNumberFormat="1" applyFont="1" applyBorder="1"/>
    <xf numFmtId="0" fontId="7" fillId="2" borderId="0" xfId="0" applyFont="1" applyFill="1" applyAlignment="1">
      <alignment horizontal="center" vertical="center" wrapText="1"/>
    </xf>
    <xf numFmtId="165" fontId="2" fillId="0" borderId="0" xfId="1" applyFont="1"/>
    <xf numFmtId="166" fontId="0" fillId="0" borderId="0" xfId="1" applyNumberFormat="1" applyFont="1" applyBorder="1"/>
    <xf numFmtId="0" fontId="8" fillId="0" borderId="1" xfId="0" applyFont="1" applyBorder="1" applyAlignment="1">
      <alignment horizontal="left"/>
    </xf>
    <xf numFmtId="0" fontId="5" fillId="0" borderId="0" xfId="0" applyFont="1"/>
    <xf numFmtId="0" fontId="13" fillId="0" borderId="0" xfId="0" applyFont="1"/>
    <xf numFmtId="0" fontId="13" fillId="2" borderId="0" xfId="0" applyFont="1" applyFill="1"/>
    <xf numFmtId="166" fontId="13" fillId="0" borderId="0" xfId="1" applyNumberFormat="1" applyFont="1"/>
    <xf numFmtId="9" fontId="13" fillId="0" borderId="0" xfId="2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right" indent="1"/>
    </xf>
    <xf numFmtId="166" fontId="13" fillId="0" borderId="0" xfId="0" applyNumberFormat="1" applyFont="1"/>
    <xf numFmtId="10" fontId="13" fillId="0" borderId="0" xfId="0" applyNumberFormat="1" applyFont="1"/>
    <xf numFmtId="0" fontId="14" fillId="0" borderId="0" xfId="0" quotePrefix="1" applyFont="1" applyAlignment="1">
      <alignment horizontal="left"/>
    </xf>
    <xf numFmtId="165" fontId="13" fillId="0" borderId="0" xfId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0" fontId="21" fillId="0" borderId="9" xfId="0" applyFont="1" applyBorder="1" applyAlignment="1">
      <alignment horizontal="center"/>
    </xf>
    <xf numFmtId="0" fontId="22" fillId="0" borderId="0" xfId="0" applyFont="1"/>
    <xf numFmtId="0" fontId="26" fillId="0" borderId="19" xfId="0" applyFont="1" applyBorder="1" applyAlignment="1">
      <alignment vertical="center" wrapText="1"/>
    </xf>
    <xf numFmtId="0" fontId="26" fillId="0" borderId="20" xfId="0" applyFont="1" applyBorder="1" applyAlignment="1">
      <alignment horizontal="center" vertical="center"/>
    </xf>
    <xf numFmtId="6" fontId="26" fillId="5" borderId="21" xfId="0" applyNumberFormat="1" applyFont="1" applyFill="1" applyBorder="1"/>
    <xf numFmtId="6" fontId="26" fillId="0" borderId="22" xfId="0" applyNumberFormat="1" applyFont="1" applyBorder="1"/>
    <xf numFmtId="6" fontId="26" fillId="0" borderId="20" xfId="0" applyNumberFormat="1" applyFont="1" applyBorder="1"/>
    <xf numFmtId="6" fontId="26" fillId="2" borderId="23" xfId="0" applyNumberFormat="1" applyFont="1" applyFill="1" applyBorder="1"/>
    <xf numFmtId="6" fontId="26" fillId="2" borderId="21" xfId="0" applyNumberFormat="1" applyFont="1" applyFill="1" applyBorder="1"/>
    <xf numFmtId="6" fontId="26" fillId="6" borderId="21" xfId="0" applyNumberFormat="1" applyFont="1" applyFill="1" applyBorder="1" applyProtection="1">
      <protection locked="0"/>
    </xf>
    <xf numFmtId="6" fontId="26" fillId="6" borderId="23" xfId="0" applyNumberFormat="1" applyFont="1" applyFill="1" applyBorder="1" applyProtection="1">
      <protection locked="0"/>
    </xf>
    <xf numFmtId="6" fontId="26" fillId="2" borderId="24" xfId="0" applyNumberFormat="1" applyFont="1" applyFill="1" applyBorder="1"/>
    <xf numFmtId="6" fontId="26" fillId="0" borderId="21" xfId="0" applyNumberFormat="1" applyFont="1" applyBorder="1" applyProtection="1">
      <protection locked="0"/>
    </xf>
    <xf numFmtId="8" fontId="0" fillId="0" borderId="20" xfId="0" applyNumberFormat="1" applyBorder="1"/>
    <xf numFmtId="8" fontId="0" fillId="0" borderId="20" xfId="0" applyNumberFormat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7" borderId="1" xfId="0" applyFont="1" applyFill="1" applyBorder="1"/>
    <xf numFmtId="0" fontId="31" fillId="7" borderId="1" xfId="0" applyFont="1" applyFill="1" applyBorder="1" applyAlignment="1">
      <alignment horizontal="center"/>
    </xf>
    <xf numFmtId="168" fontId="29" fillId="0" borderId="1" xfId="1" applyNumberFormat="1" applyFont="1" applyBorder="1" applyAlignment="1" applyProtection="1">
      <alignment horizontal="center" vertical="center"/>
    </xf>
    <xf numFmtId="167" fontId="29" fillId="0" borderId="1" xfId="3" applyNumberFormat="1" applyFont="1" applyBorder="1" applyProtection="1"/>
    <xf numFmtId="0" fontId="31" fillId="8" borderId="1" xfId="0" applyFont="1" applyFill="1" applyBorder="1" applyAlignment="1" applyProtection="1">
      <alignment horizontal="center" vertical="center"/>
      <protection locked="0"/>
    </xf>
    <xf numFmtId="169" fontId="28" fillId="0" borderId="1" xfId="3" applyNumberFormat="1" applyFont="1" applyBorder="1" applyAlignment="1" applyProtection="1">
      <alignment horizontal="center" vertical="center"/>
    </xf>
    <xf numFmtId="0" fontId="28" fillId="9" borderId="1" xfId="0" applyFont="1" applyFill="1" applyBorder="1"/>
    <xf numFmtId="0" fontId="28" fillId="9" borderId="1" xfId="0" applyFont="1" applyFill="1" applyBorder="1" applyAlignment="1">
      <alignment horizontal="center" vertical="center"/>
    </xf>
    <xf numFmtId="168" fontId="28" fillId="9" borderId="1" xfId="1" applyNumberFormat="1" applyFont="1" applyFill="1" applyBorder="1" applyAlignment="1" applyProtection="1">
      <alignment horizontal="center" vertical="center"/>
    </xf>
    <xf numFmtId="167" fontId="28" fillId="9" borderId="1" xfId="3" applyNumberFormat="1" applyFont="1" applyFill="1" applyBorder="1" applyProtection="1"/>
    <xf numFmtId="0" fontId="32" fillId="0" borderId="0" xfId="0" applyFont="1"/>
    <xf numFmtId="167" fontId="29" fillId="0" borderId="1" xfId="0" applyNumberFormat="1" applyFont="1" applyBorder="1"/>
    <xf numFmtId="169" fontId="29" fillId="0" borderId="1" xfId="0" applyNumberFormat="1" applyFont="1" applyBorder="1"/>
    <xf numFmtId="0" fontId="28" fillId="0" borderId="0" xfId="0" applyFont="1" applyAlignment="1">
      <alignment horizontal="center" vertical="center"/>
    </xf>
    <xf numFmtId="168" fontId="28" fillId="0" borderId="0" xfId="1" applyNumberFormat="1" applyFont="1" applyFill="1" applyBorder="1" applyAlignment="1" applyProtection="1">
      <alignment horizontal="center" vertical="center"/>
    </xf>
    <xf numFmtId="167" fontId="28" fillId="0" borderId="0" xfId="3" applyNumberFormat="1" applyFont="1" applyFill="1" applyBorder="1" applyProtection="1"/>
    <xf numFmtId="0" fontId="34" fillId="0" borderId="0" xfId="0" applyFont="1"/>
    <xf numFmtId="0" fontId="36" fillId="10" borderId="1" xfId="0" applyFont="1" applyFill="1" applyBorder="1" applyAlignment="1">
      <alignment horizontal="center"/>
    </xf>
    <xf numFmtId="166" fontId="13" fillId="0" borderId="1" xfId="1" applyNumberFormat="1" applyFont="1" applyBorder="1"/>
    <xf numFmtId="0" fontId="7" fillId="0" borderId="27" xfId="0" applyFont="1" applyBorder="1" applyAlignment="1">
      <alignment wrapText="1"/>
    </xf>
    <xf numFmtId="0" fontId="33" fillId="0" borderId="0" xfId="0" applyFont="1" applyAlignment="1">
      <alignment horizontal="right"/>
    </xf>
    <xf numFmtId="166" fontId="0" fillId="0" borderId="1" xfId="1" applyNumberFormat="1" applyFont="1" applyBorder="1"/>
    <xf numFmtId="166" fontId="0" fillId="0" borderId="1" xfId="0" applyNumberFormat="1" applyBorder="1"/>
    <xf numFmtId="0" fontId="36" fillId="10" borderId="1" xfId="1" quotePrefix="1" applyNumberFormat="1" applyFont="1" applyFill="1" applyBorder="1"/>
    <xf numFmtId="0" fontId="7" fillId="2" borderId="2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7" fillId="0" borderId="29" xfId="0" applyFont="1" applyBorder="1" applyAlignment="1">
      <alignment wrapText="1"/>
    </xf>
    <xf numFmtId="167" fontId="7" fillId="0" borderId="30" xfId="3" applyNumberFormat="1" applyFont="1" applyFill="1" applyBorder="1" applyProtection="1"/>
    <xf numFmtId="166" fontId="0" fillId="0" borderId="0" xfId="1" applyNumberFormat="1" applyFont="1" applyFill="1" applyBorder="1"/>
    <xf numFmtId="0" fontId="33" fillId="0" borderId="0" xfId="0" applyFont="1"/>
    <xf numFmtId="10" fontId="0" fillId="0" borderId="0" xfId="2" applyNumberFormat="1" applyFont="1"/>
    <xf numFmtId="0" fontId="34" fillId="0" borderId="1" xfId="0" applyFont="1" applyBorder="1"/>
    <xf numFmtId="166" fontId="35" fillId="11" borderId="1" xfId="0" applyNumberFormat="1" applyFont="1" applyFill="1" applyBorder="1"/>
    <xf numFmtId="8" fontId="24" fillId="0" borderId="12" xfId="0" applyNumberFormat="1" applyFont="1" applyBorder="1" applyAlignment="1">
      <alignment horizontal="center" vertical="center" wrapText="1"/>
    </xf>
    <xf numFmtId="8" fontId="24" fillId="0" borderId="0" xfId="0" applyNumberFormat="1" applyFont="1" applyAlignment="1">
      <alignment horizontal="center" vertical="center" wrapText="1"/>
    </xf>
    <xf numFmtId="8" fontId="24" fillId="0" borderId="16" xfId="0" applyNumberFormat="1" applyFont="1" applyBorder="1" applyAlignment="1">
      <alignment horizontal="center" vertical="center" wrapText="1"/>
    </xf>
    <xf numFmtId="8" fontId="24" fillId="0" borderId="11" xfId="0" applyNumberFormat="1" applyFont="1" applyBorder="1" applyAlignment="1">
      <alignment horizontal="center" vertical="center" wrapText="1"/>
    </xf>
    <xf numFmtId="8" fontId="24" fillId="0" borderId="14" xfId="0" applyNumberFormat="1" applyFont="1" applyBorder="1" applyAlignment="1">
      <alignment horizontal="center" vertical="center" wrapText="1"/>
    </xf>
    <xf numFmtId="8" fontId="24" fillId="0" borderId="17" xfId="0" applyNumberFormat="1" applyFont="1" applyBorder="1" applyAlignment="1">
      <alignment horizontal="center" vertical="center" wrapText="1"/>
    </xf>
    <xf numFmtId="8" fontId="24" fillId="0" borderId="18" xfId="0" applyNumberFormat="1" applyFont="1" applyBorder="1" applyAlignment="1">
      <alignment horizontal="center" vertical="center" wrapText="1"/>
    </xf>
    <xf numFmtId="8" fontId="25" fillId="0" borderId="0" xfId="0" applyNumberFormat="1" applyFont="1" applyAlignment="1">
      <alignment horizontal="center" vertical="center" wrapText="1"/>
    </xf>
    <xf numFmtId="8" fontId="25" fillId="0" borderId="16" xfId="0" applyNumberFormat="1" applyFont="1" applyBorder="1" applyAlignment="1">
      <alignment horizontal="center" vertical="center" wrapText="1"/>
    </xf>
    <xf numFmtId="8" fontId="24" fillId="0" borderId="10" xfId="0" applyNumberFormat="1" applyFont="1" applyBorder="1" applyAlignment="1">
      <alignment horizontal="center" vertical="center" wrapText="1"/>
    </xf>
    <xf numFmtId="8" fontId="24" fillId="0" borderId="13" xfId="0" applyNumberFormat="1" applyFont="1" applyBorder="1" applyAlignment="1">
      <alignment horizontal="center" vertical="center" wrapText="1"/>
    </xf>
    <xf numFmtId="8" fontId="24" fillId="0" borderId="15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8" fillId="0" borderId="1" xfId="5" applyFont="1" applyBorder="1" applyAlignment="1">
      <alignment horizontal="center" vertical="center" wrapText="1"/>
    </xf>
    <xf numFmtId="0" fontId="28" fillId="0" borderId="1" xfId="5" applyFont="1" applyBorder="1" applyAlignment="1">
      <alignment horizontal="center" vertical="center"/>
    </xf>
    <xf numFmtId="0" fontId="28" fillId="7" borderId="1" xfId="5" applyFont="1" applyFill="1" applyBorder="1" applyAlignment="1">
      <alignment horizontal="center" vertical="center"/>
    </xf>
    <xf numFmtId="0" fontId="28" fillId="7" borderId="25" xfId="5" applyFont="1" applyFill="1" applyBorder="1" applyAlignment="1">
      <alignment horizontal="center" vertical="center" wrapText="1"/>
    </xf>
    <xf numFmtId="0" fontId="28" fillId="7" borderId="26" xfId="5" applyFont="1" applyFill="1" applyBorder="1" applyAlignment="1">
      <alignment horizontal="center" vertical="center" wrapText="1"/>
    </xf>
    <xf numFmtId="0" fontId="28" fillId="7" borderId="1" xfId="5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</cellXfs>
  <cellStyles count="6">
    <cellStyle name="Comma" xfId="1" builtinId="3"/>
    <cellStyle name="Currency" xfId="3" builtinId="4"/>
    <cellStyle name="Normal" xfId="0" builtinId="0"/>
    <cellStyle name="Normal 2 5" xfId="4" xr:uid="{1F59906D-6EB7-4E62-9B67-24E35E30265B}"/>
    <cellStyle name="Normal_6. Cost Allocation for Def-Var" xfId="5" xr:uid="{790A5710-7B7F-4BF0-9D3E-0E86207652AF}"/>
    <cellStyle name="Percent" xfId="2" builtinId="5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12</xdr:row>
      <xdr:rowOff>0</xdr:rowOff>
    </xdr:from>
    <xdr:to>
      <xdr:col>21</xdr:col>
      <xdr:colOff>165108</xdr:colOff>
      <xdr:row>12</xdr:row>
      <xdr:rowOff>185972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9425" y="2647950"/>
          <a:ext cx="165108" cy="185972"/>
        </a:xfrm>
        <a:prstGeom prst="rect">
          <a:avLst/>
        </a:prstGeom>
      </xdr:spPr>
    </xdr:pic>
    <xdr:clientData/>
  </xdr:twoCellAnchor>
  <xdr:oneCellAnchor>
    <xdr:from>
      <xdr:col>18</xdr:col>
      <xdr:colOff>0</xdr:colOff>
      <xdr:row>33</xdr:row>
      <xdr:rowOff>0</xdr:rowOff>
    </xdr:from>
    <xdr:ext cx="165108" cy="185972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2450" y="5934075"/>
          <a:ext cx="165108" cy="1859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3"/>
  <sheetViews>
    <sheetView tabSelected="1" workbookViewId="0">
      <selection activeCell="Y8" sqref="Y8"/>
    </sheetView>
  </sheetViews>
  <sheetFormatPr defaultRowHeight="14.25" x14ac:dyDescent="0.2"/>
  <cols>
    <col min="1" max="1" width="13.7109375" style="29" customWidth="1"/>
    <col min="2" max="2" width="57.5703125" style="29" bestFit="1" customWidth="1"/>
    <col min="3" max="3" width="12.140625" style="29" bestFit="1" customWidth="1"/>
    <col min="4" max="4" width="11.140625" style="29" bestFit="1" customWidth="1"/>
    <col min="5" max="5" width="10.85546875" style="29" bestFit="1" customWidth="1"/>
    <col min="6" max="6" width="15.7109375" style="29" customWidth="1"/>
    <col min="7" max="7" width="12.42578125" style="29" bestFit="1" customWidth="1"/>
    <col min="8" max="8" width="12.42578125" style="29" customWidth="1"/>
    <col min="9" max="9" width="12" style="29" bestFit="1" customWidth="1"/>
    <col min="10" max="10" width="15" style="29" customWidth="1"/>
    <col min="11" max="11" width="12.85546875" style="29" customWidth="1"/>
    <col min="12" max="12" width="12.140625" style="29" bestFit="1" customWidth="1"/>
    <col min="13" max="14" width="12" style="29" hidden="1" customWidth="1"/>
    <col min="15" max="15" width="10.7109375" style="29" hidden="1" customWidth="1"/>
    <col min="16" max="16" width="11.140625" style="29" hidden="1" customWidth="1"/>
    <col min="17" max="17" width="10.85546875" style="29" hidden="1" customWidth="1"/>
    <col min="18" max="18" width="10.28515625" style="29" hidden="1" customWidth="1"/>
    <col min="19" max="19" width="11.28515625" style="29" hidden="1" customWidth="1"/>
    <col min="20" max="21" width="0" style="29" hidden="1" customWidth="1"/>
    <col min="22" max="22" width="9.140625" style="29"/>
    <col min="23" max="23" width="11.5703125" style="29" bestFit="1" customWidth="1"/>
    <col min="24" max="24" width="10.5703125" style="29" bestFit="1" customWidth="1"/>
    <col min="25" max="16384" width="9.140625" style="29"/>
  </cols>
  <sheetData>
    <row r="1" spans="1:19" ht="18" x14ac:dyDescent="0.25">
      <c r="A1" s="39" t="s">
        <v>49</v>
      </c>
    </row>
    <row r="2" spans="1:19" x14ac:dyDescent="0.2">
      <c r="A2" s="29" t="s">
        <v>25</v>
      </c>
    </row>
    <row r="4" spans="1:19" x14ac:dyDescent="0.2">
      <c r="A4" s="29" t="s">
        <v>26</v>
      </c>
    </row>
    <row r="5" spans="1:19" ht="20.25" x14ac:dyDescent="0.3">
      <c r="A5" s="28" t="s">
        <v>38</v>
      </c>
      <c r="M5" s="30"/>
      <c r="N5" s="30"/>
    </row>
    <row r="6" spans="1:19" ht="48" x14ac:dyDescent="0.2">
      <c r="A6" s="4" t="s">
        <v>8</v>
      </c>
      <c r="B6" s="5" t="s">
        <v>9</v>
      </c>
      <c r="C6" s="6" t="s">
        <v>39</v>
      </c>
      <c r="D6" s="6" t="s">
        <v>0</v>
      </c>
      <c r="E6" s="6" t="s">
        <v>10</v>
      </c>
      <c r="F6" s="6" t="s">
        <v>11</v>
      </c>
      <c r="G6" s="6" t="s">
        <v>12</v>
      </c>
      <c r="H6" s="6"/>
      <c r="I6" s="6" t="s">
        <v>13</v>
      </c>
      <c r="J6" s="7" t="s">
        <v>14</v>
      </c>
      <c r="K6" s="6" t="s">
        <v>15</v>
      </c>
      <c r="L6" s="6" t="s">
        <v>16</v>
      </c>
      <c r="M6" s="20" t="s">
        <v>22</v>
      </c>
      <c r="N6" s="21" t="s">
        <v>19</v>
      </c>
      <c r="O6" s="21" t="s">
        <v>20</v>
      </c>
      <c r="P6" s="21" t="s">
        <v>1</v>
      </c>
      <c r="Q6" s="21" t="s">
        <v>21</v>
      </c>
      <c r="R6" s="21" t="s">
        <v>2</v>
      </c>
      <c r="S6" s="21"/>
    </row>
    <row r="7" spans="1:19" x14ac:dyDescent="0.2">
      <c r="A7" s="8">
        <v>1</v>
      </c>
      <c r="B7" s="9" t="s">
        <v>3</v>
      </c>
      <c r="C7" s="10">
        <v>4989093</v>
      </c>
      <c r="D7" s="11"/>
      <c r="E7" s="11"/>
      <c r="F7" s="12">
        <f t="shared" ref="F7:F8" si="0">MAX((SUM(C7:E7)),0)</f>
        <v>4989093</v>
      </c>
      <c r="G7" s="12">
        <f>IF((D7+E7)&lt;=0, 0,(D7+E7)*0.5)</f>
        <v>0</v>
      </c>
      <c r="H7" s="12"/>
      <c r="I7" s="12">
        <f t="shared" ref="I7:I8" si="1">+F7-G7</f>
        <v>4989093</v>
      </c>
      <c r="J7" s="13">
        <v>0.04</v>
      </c>
      <c r="K7" s="12">
        <f t="shared" ref="K7:K8" si="2">IF(+I7&lt;0,+I7,+I7*J7)</f>
        <v>199563.72</v>
      </c>
      <c r="L7" s="12">
        <f t="shared" ref="L7:L8" si="3">MAX(0,+F7-K7)</f>
        <v>4789529.28</v>
      </c>
      <c r="M7" s="32"/>
      <c r="N7" s="2">
        <f>D7*(327/365)</f>
        <v>0</v>
      </c>
      <c r="O7" s="2">
        <f>D7*(41/365)</f>
        <v>0</v>
      </c>
      <c r="P7" s="2">
        <f>C7*J7</f>
        <v>199563.72</v>
      </c>
      <c r="Q7" s="2">
        <f>J7*0.5*N7</f>
        <v>0</v>
      </c>
      <c r="R7" s="2">
        <f>J7*1.5*D7</f>
        <v>0</v>
      </c>
      <c r="S7" s="2">
        <f>SUM(P7:R7)</f>
        <v>199563.72</v>
      </c>
    </row>
    <row r="8" spans="1:19" x14ac:dyDescent="0.2">
      <c r="A8" s="8">
        <v>1</v>
      </c>
      <c r="B8" s="27" t="s">
        <v>51</v>
      </c>
      <c r="C8" s="10">
        <v>943150</v>
      </c>
      <c r="D8" s="11">
        <v>44600</v>
      </c>
      <c r="E8" s="11"/>
      <c r="F8" s="12">
        <f t="shared" si="0"/>
        <v>987750</v>
      </c>
      <c r="G8" s="12">
        <f t="shared" ref="G8" si="4">IF((D8+E8)&lt;=0, 0,(D8+E8)*0.5)</f>
        <v>22300</v>
      </c>
      <c r="H8" s="12"/>
      <c r="I8" s="12">
        <f t="shared" si="1"/>
        <v>965450</v>
      </c>
      <c r="J8" s="13">
        <v>0.04</v>
      </c>
      <c r="K8" s="12">
        <f t="shared" si="2"/>
        <v>38618</v>
      </c>
      <c r="L8" s="12">
        <f t="shared" si="3"/>
        <v>949132</v>
      </c>
      <c r="M8" s="32"/>
      <c r="N8" s="2">
        <f t="shared" ref="N8" si="5">D8*(327/365)</f>
        <v>39956.71232876712</v>
      </c>
      <c r="O8" s="2">
        <f t="shared" ref="O8" si="6">D8*(41/365)</f>
        <v>5009.8630136986303</v>
      </c>
      <c r="P8" s="2">
        <f t="shared" ref="P8:P11" si="7">C8*J8</f>
        <v>37726</v>
      </c>
      <c r="Q8" s="2">
        <f t="shared" ref="Q8:Q11" si="8">J8*0.5*N8</f>
        <v>799.13424657534244</v>
      </c>
      <c r="R8" s="2">
        <f t="shared" ref="R8" si="9">J8*1.5*D8</f>
        <v>2676</v>
      </c>
      <c r="S8" s="2">
        <f t="shared" ref="S8:S12" si="10">SUM(P8:R8)</f>
        <v>41201.134246575341</v>
      </c>
    </row>
    <row r="9" spans="1:19" x14ac:dyDescent="0.2">
      <c r="A9" s="8">
        <v>47</v>
      </c>
      <c r="B9" s="9" t="s">
        <v>4</v>
      </c>
      <c r="C9" s="10">
        <v>6821986</v>
      </c>
      <c r="D9" s="11">
        <v>1097933</v>
      </c>
      <c r="E9" s="11"/>
      <c r="F9" s="12">
        <f t="shared" ref="F9:F10" si="11">MAX((SUM(C9:E9)),0)</f>
        <v>7919919</v>
      </c>
      <c r="G9" s="12">
        <f t="shared" ref="G9:G12" si="12">IF((D9+E9)&lt;=0, 0,(D9+E9)*0.5)</f>
        <v>548966.5</v>
      </c>
      <c r="H9" s="12"/>
      <c r="I9" s="12">
        <f>+F9-G9</f>
        <v>7370952.5</v>
      </c>
      <c r="J9" s="13">
        <v>0.08</v>
      </c>
      <c r="K9" s="12">
        <f>IF(+I9&lt;0,+I9,+I9*J9)</f>
        <v>589676.20000000007</v>
      </c>
      <c r="L9" s="12">
        <f t="shared" ref="L9:L12" si="13">MAX(0,+F9-K9)</f>
        <v>7330242.7999999998</v>
      </c>
      <c r="M9" s="32">
        <f>996/51451</f>
        <v>1.9358224329944995E-2</v>
      </c>
      <c r="N9" s="25">
        <f>D9-O9</f>
        <v>1076678.9666867505</v>
      </c>
      <c r="O9" s="2">
        <f>D9*M9</f>
        <v>21254.0333132495</v>
      </c>
      <c r="P9" s="2">
        <f>C9*J9</f>
        <v>545758.88</v>
      </c>
      <c r="Q9" s="2">
        <f>J9*0.5*N9</f>
        <v>43067.158667470023</v>
      </c>
      <c r="R9" s="2">
        <f>J9*1.5*O9</f>
        <v>2550.4839975899399</v>
      </c>
      <c r="S9" s="2">
        <f t="shared" si="10"/>
        <v>591376.52266505989</v>
      </c>
    </row>
    <row r="10" spans="1:19" x14ac:dyDescent="0.2">
      <c r="A10" s="8">
        <v>50</v>
      </c>
      <c r="B10" s="9" t="s">
        <v>53</v>
      </c>
      <c r="C10" s="10">
        <v>14652</v>
      </c>
      <c r="D10" s="11">
        <v>9360</v>
      </c>
      <c r="E10" s="11"/>
      <c r="F10" s="12">
        <f t="shared" si="11"/>
        <v>24012</v>
      </c>
      <c r="G10" s="12">
        <f t="shared" si="12"/>
        <v>4680</v>
      </c>
      <c r="H10" s="12"/>
      <c r="I10" s="12">
        <f t="shared" ref="I10:I12" si="14">+F10-G10</f>
        <v>19332</v>
      </c>
      <c r="J10" s="13">
        <v>0.55000000000000004</v>
      </c>
      <c r="K10" s="12">
        <f t="shared" ref="K10:K12" si="15">IF(+I10&lt;0,+I10,+I10*J10)</f>
        <v>10632.6</v>
      </c>
      <c r="L10" s="12">
        <f t="shared" si="13"/>
        <v>13379.4</v>
      </c>
      <c r="M10" s="32">
        <f>1051/293225</f>
        <v>3.584278284593742E-3</v>
      </c>
      <c r="N10" s="25">
        <f>D10-O10+E10</f>
        <v>9326.4511552562017</v>
      </c>
      <c r="O10" s="2">
        <f t="shared" ref="O10:O12" si="16">D10*M10</f>
        <v>33.548844743797424</v>
      </c>
      <c r="P10" s="2">
        <f>C10*J10</f>
        <v>8058.6</v>
      </c>
      <c r="Q10" s="2">
        <f>J10*0.5*N10</f>
        <v>2564.7740676954559</v>
      </c>
      <c r="R10" s="2">
        <f t="shared" ref="R10:R12" si="17">J10*1.5*O10</f>
        <v>27.677796913632879</v>
      </c>
      <c r="S10" s="2">
        <f t="shared" si="10"/>
        <v>10651.05186460909</v>
      </c>
    </row>
    <row r="11" spans="1:19" x14ac:dyDescent="0.2">
      <c r="A11" s="8">
        <v>14.1</v>
      </c>
      <c r="B11" s="9" t="s">
        <v>40</v>
      </c>
      <c r="C11" s="10">
        <v>7083</v>
      </c>
      <c r="D11" s="11"/>
      <c r="E11" s="11"/>
      <c r="F11" s="12">
        <f t="shared" ref="F11:F12" si="18">MAX((SUM(C11:E11)),0)</f>
        <v>7083</v>
      </c>
      <c r="G11" s="12">
        <f t="shared" si="12"/>
        <v>0</v>
      </c>
      <c r="H11" s="12"/>
      <c r="I11" s="12">
        <f t="shared" si="14"/>
        <v>7083</v>
      </c>
      <c r="J11" s="13">
        <v>0.05</v>
      </c>
      <c r="K11" s="12">
        <f t="shared" si="15"/>
        <v>354.15000000000003</v>
      </c>
      <c r="L11" s="12">
        <f t="shared" si="13"/>
        <v>6728.85</v>
      </c>
      <c r="M11" s="32"/>
      <c r="N11" s="2">
        <f t="shared" ref="N11:N12" si="19">D11-O11</f>
        <v>0</v>
      </c>
      <c r="O11" s="2">
        <f t="shared" si="16"/>
        <v>0</v>
      </c>
      <c r="P11" s="2">
        <f t="shared" si="7"/>
        <v>354.15000000000003</v>
      </c>
      <c r="Q11" s="2">
        <f t="shared" si="8"/>
        <v>0</v>
      </c>
      <c r="R11" s="2">
        <f t="shared" si="17"/>
        <v>0</v>
      </c>
      <c r="S11" s="2">
        <f t="shared" si="10"/>
        <v>354.15000000000003</v>
      </c>
    </row>
    <row r="12" spans="1:19" ht="15" thickBot="1" x14ac:dyDescent="0.25">
      <c r="A12" s="8">
        <v>95</v>
      </c>
      <c r="B12" s="9" t="s">
        <v>18</v>
      </c>
      <c r="C12" s="10">
        <v>0</v>
      </c>
      <c r="D12" s="11"/>
      <c r="E12" s="11"/>
      <c r="F12" s="12">
        <f t="shared" si="18"/>
        <v>0</v>
      </c>
      <c r="G12" s="12">
        <f t="shared" si="12"/>
        <v>0</v>
      </c>
      <c r="H12" s="12"/>
      <c r="I12" s="12">
        <f t="shared" si="14"/>
        <v>0</v>
      </c>
      <c r="J12" s="13">
        <v>0</v>
      </c>
      <c r="K12" s="12">
        <f t="shared" si="15"/>
        <v>0</v>
      </c>
      <c r="L12" s="12">
        <f t="shared" si="13"/>
        <v>0</v>
      </c>
      <c r="M12" s="32"/>
      <c r="N12" s="2">
        <f t="shared" si="19"/>
        <v>0</v>
      </c>
      <c r="O12" s="2">
        <f t="shared" si="16"/>
        <v>0</v>
      </c>
      <c r="P12" s="2">
        <f>C12*J12</f>
        <v>0</v>
      </c>
      <c r="Q12" s="2">
        <f>J12*0.5*N12</f>
        <v>0</v>
      </c>
      <c r="R12" s="2">
        <f t="shared" si="17"/>
        <v>0</v>
      </c>
      <c r="S12" s="2">
        <f t="shared" si="10"/>
        <v>0</v>
      </c>
    </row>
    <row r="13" spans="1:19" ht="15" thickBot="1" x14ac:dyDescent="0.25">
      <c r="A13" s="14"/>
      <c r="B13" s="15" t="s">
        <v>17</v>
      </c>
      <c r="C13" s="16">
        <f t="shared" ref="C13:I13" si="20">SUM(C7:C12)</f>
        <v>12775964</v>
      </c>
      <c r="D13" s="16">
        <f t="shared" si="20"/>
        <v>1151893</v>
      </c>
      <c r="E13" s="16">
        <f t="shared" si="20"/>
        <v>0</v>
      </c>
      <c r="F13" s="16">
        <f t="shared" si="20"/>
        <v>13927857</v>
      </c>
      <c r="G13" s="16">
        <f t="shared" si="20"/>
        <v>575946.5</v>
      </c>
      <c r="H13" s="16">
        <f t="shared" si="20"/>
        <v>0</v>
      </c>
      <c r="I13" s="16">
        <f t="shared" si="20"/>
        <v>13351910.5</v>
      </c>
      <c r="J13" s="17"/>
      <c r="K13" s="18">
        <f>SUM(K7:K12)</f>
        <v>838844.67</v>
      </c>
      <c r="L13" s="18">
        <f>SUM(L7:L12)</f>
        <v>13089012.33</v>
      </c>
      <c r="M13" s="32"/>
      <c r="N13" s="19">
        <f t="shared" ref="N13:S13" si="21">SUM(N7:N12)</f>
        <v>1125962.1301707739</v>
      </c>
      <c r="O13" s="19">
        <f t="shared" si="21"/>
        <v>26297.445171691928</v>
      </c>
      <c r="P13" s="19">
        <f t="shared" si="21"/>
        <v>791461.35</v>
      </c>
      <c r="Q13" s="19">
        <f t="shared" si="21"/>
        <v>46431.06698174082</v>
      </c>
      <c r="R13" s="19">
        <f t="shared" si="21"/>
        <v>5254.1617945035723</v>
      </c>
      <c r="S13" s="19">
        <f t="shared" si="21"/>
        <v>843146.57877624442</v>
      </c>
    </row>
    <row r="14" spans="1:19" ht="15" x14ac:dyDescent="0.25">
      <c r="G14" s="33"/>
      <c r="H14" s="33"/>
      <c r="K14" s="33" t="s">
        <v>33</v>
      </c>
    </row>
    <row r="15" spans="1:19" x14ac:dyDescent="0.2">
      <c r="J15" s="34" t="s">
        <v>41</v>
      </c>
      <c r="K15" s="31">
        <v>838845</v>
      </c>
    </row>
    <row r="16" spans="1:19" ht="15" x14ac:dyDescent="0.25">
      <c r="K16" s="33" t="s">
        <v>34</v>
      </c>
    </row>
    <row r="18" spans="1:21" ht="15" x14ac:dyDescent="0.25">
      <c r="F18" s="29" t="s">
        <v>5</v>
      </c>
      <c r="H18" s="35">
        <f>K15-K13</f>
        <v>0.32999999995809048</v>
      </c>
      <c r="I18" s="37" t="s">
        <v>35</v>
      </c>
    </row>
    <row r="19" spans="1:21" ht="15" x14ac:dyDescent="0.25">
      <c r="F19" s="29" t="s">
        <v>6</v>
      </c>
      <c r="G19" s="36">
        <v>0.24959999999999999</v>
      </c>
      <c r="H19" s="31">
        <f>H18*G19</f>
        <v>8.2367999989539378E-2</v>
      </c>
      <c r="I19" s="37" t="s">
        <v>36</v>
      </c>
    </row>
    <row r="20" spans="1:21" ht="15" x14ac:dyDescent="0.25">
      <c r="F20" s="29" t="s">
        <v>7</v>
      </c>
      <c r="H20" s="31">
        <f>H19/(1-G19)</f>
        <v>0.10976545840823479</v>
      </c>
      <c r="I20" s="37" t="s">
        <v>37</v>
      </c>
    </row>
    <row r="22" spans="1:21" x14ac:dyDescent="0.2">
      <c r="F22" s="29" t="s">
        <v>23</v>
      </c>
      <c r="I22" s="35">
        <f>H20</f>
        <v>0.10976545840823479</v>
      </c>
    </row>
    <row r="23" spans="1:21" x14ac:dyDescent="0.2">
      <c r="G23" s="29" t="s">
        <v>24</v>
      </c>
      <c r="J23" s="35">
        <f>-I22</f>
        <v>-0.10976545840823479</v>
      </c>
    </row>
    <row r="25" spans="1:21" x14ac:dyDescent="0.2">
      <c r="A25" s="29" t="s">
        <v>27</v>
      </c>
    </row>
    <row r="26" spans="1:21" ht="20.25" x14ac:dyDescent="0.3">
      <c r="A26" s="28" t="s">
        <v>42</v>
      </c>
    </row>
    <row r="27" spans="1:21" ht="48" x14ac:dyDescent="0.2">
      <c r="A27" s="4" t="s">
        <v>8</v>
      </c>
      <c r="B27" s="5" t="s">
        <v>9</v>
      </c>
      <c r="C27" s="6" t="s">
        <v>39</v>
      </c>
      <c r="D27" s="6" t="s">
        <v>0</v>
      </c>
      <c r="E27" s="6" t="s">
        <v>10</v>
      </c>
      <c r="F27" s="6" t="s">
        <v>11</v>
      </c>
      <c r="G27" s="6" t="s">
        <v>12</v>
      </c>
      <c r="H27" s="6"/>
      <c r="I27" s="6" t="s">
        <v>13</v>
      </c>
      <c r="J27" s="7" t="s">
        <v>14</v>
      </c>
      <c r="K27" s="6" t="s">
        <v>15</v>
      </c>
      <c r="L27" s="6" t="s">
        <v>16</v>
      </c>
      <c r="M27" s="20" t="s">
        <v>22</v>
      </c>
      <c r="N27" s="21" t="s">
        <v>19</v>
      </c>
      <c r="O27" s="21" t="s">
        <v>20</v>
      </c>
      <c r="P27" s="21" t="s">
        <v>1</v>
      </c>
      <c r="Q27" s="21" t="s">
        <v>21</v>
      </c>
      <c r="R27" s="21" t="s">
        <v>2</v>
      </c>
      <c r="S27" s="21"/>
      <c r="U27" s="24" t="s">
        <v>5</v>
      </c>
    </row>
    <row r="28" spans="1:21" x14ac:dyDescent="0.2">
      <c r="A28" s="8">
        <v>1</v>
      </c>
      <c r="B28" s="9" t="s">
        <v>3</v>
      </c>
      <c r="C28" s="10">
        <v>4789529</v>
      </c>
      <c r="D28" s="11"/>
      <c r="E28" s="11"/>
      <c r="F28" s="12">
        <f t="shared" ref="F28:F29" si="22">MAX((SUM(C28:E28)),0)</f>
        <v>4789529</v>
      </c>
      <c r="G28" s="12">
        <f>IF((D28+E28)&lt;=0, 0,(D28+E28)*0.5)</f>
        <v>0</v>
      </c>
      <c r="H28" s="12"/>
      <c r="I28" s="12">
        <f t="shared" ref="I28:I29" si="23">+F28-G28</f>
        <v>4789529</v>
      </c>
      <c r="J28" s="13">
        <v>0.04</v>
      </c>
      <c r="K28" s="12">
        <f>IF(+I28&lt;0,+I28,+I28*J28)</f>
        <v>191581.16</v>
      </c>
      <c r="L28" s="12">
        <f t="shared" ref="L28:L29" si="24">MAX(0,+F28-K28)</f>
        <v>4597947.84</v>
      </c>
      <c r="M28" s="32"/>
      <c r="N28" s="2">
        <f>D28*(327/365)</f>
        <v>0</v>
      </c>
      <c r="O28" s="2">
        <f>D28*(41/365)</f>
        <v>0</v>
      </c>
      <c r="P28" s="2">
        <f>C28*J28</f>
        <v>191581.16</v>
      </c>
      <c r="Q28" s="2">
        <f>J28*0.5*N28</f>
        <v>0</v>
      </c>
      <c r="R28" s="2">
        <f>J28*1.5*D28</f>
        <v>0</v>
      </c>
      <c r="S28" s="2">
        <f>SUM(P28:R28)</f>
        <v>191581.16</v>
      </c>
      <c r="U28" s="35">
        <f>S28-K28</f>
        <v>0</v>
      </c>
    </row>
    <row r="29" spans="1:21" x14ac:dyDescent="0.2">
      <c r="A29" s="8">
        <v>1</v>
      </c>
      <c r="B29" s="27" t="s">
        <v>51</v>
      </c>
      <c r="C29" s="10">
        <v>949132</v>
      </c>
      <c r="D29" s="11">
        <v>5793</v>
      </c>
      <c r="E29" s="11"/>
      <c r="F29" s="12">
        <f t="shared" si="22"/>
        <v>954925</v>
      </c>
      <c r="G29" s="12">
        <f t="shared" ref="G29" si="25">IF((D29+E29)&lt;=0, 0,(D29+E29)*0.5)</f>
        <v>2896.5</v>
      </c>
      <c r="H29" s="12"/>
      <c r="I29" s="12">
        <f t="shared" si="23"/>
        <v>952028.5</v>
      </c>
      <c r="J29" s="13">
        <v>0.04</v>
      </c>
      <c r="K29" s="12">
        <f t="shared" ref="K29" si="26">IF(+I29&lt;0,+I29,+I29*J29)</f>
        <v>38081.14</v>
      </c>
      <c r="L29" s="12">
        <f t="shared" si="24"/>
        <v>916843.86</v>
      </c>
      <c r="M29" s="32"/>
      <c r="N29" s="2">
        <f t="shared" ref="N29" si="27">D29*(327/365)</f>
        <v>5189.8931506849312</v>
      </c>
      <c r="O29" s="2">
        <f t="shared" ref="O29" si="28">D29*(41/365)</f>
        <v>650.72054794520545</v>
      </c>
      <c r="P29" s="2">
        <f t="shared" ref="P29:P33" si="29">C29*J29</f>
        <v>37965.279999999999</v>
      </c>
      <c r="Q29" s="2">
        <f t="shared" ref="Q29:Q30" si="30">J29*0.5*N29</f>
        <v>103.79786301369863</v>
      </c>
      <c r="R29" s="2">
        <f t="shared" ref="R29" si="31">J29*1.5*D29</f>
        <v>347.58</v>
      </c>
      <c r="S29" s="2">
        <f t="shared" ref="S29:S33" si="32">SUM(P29:R29)</f>
        <v>38416.657863013701</v>
      </c>
      <c r="U29" s="35">
        <f t="shared" ref="U29:U33" si="33">S29-K29</f>
        <v>335.51786301370157</v>
      </c>
    </row>
    <row r="30" spans="1:21" x14ac:dyDescent="0.2">
      <c r="A30" s="8">
        <v>47</v>
      </c>
      <c r="B30" s="9" t="s">
        <v>4</v>
      </c>
      <c r="C30" s="10">
        <v>7330243</v>
      </c>
      <c r="D30" s="11">
        <v>1427842</v>
      </c>
      <c r="E30" s="11"/>
      <c r="F30" s="12">
        <f t="shared" ref="F30:F31" si="34">MAX((SUM(C30:E30)),0)</f>
        <v>8758085</v>
      </c>
      <c r="G30" s="12">
        <f t="shared" ref="G30:G33" si="35">IF((D30+E30)&lt;=0, 0,(D30+E30)*0.5)</f>
        <v>713921</v>
      </c>
      <c r="H30" s="12"/>
      <c r="I30" s="12">
        <f>+F30-G30</f>
        <v>8044164</v>
      </c>
      <c r="J30" s="13">
        <v>0.08</v>
      </c>
      <c r="K30" s="12">
        <f>IF(+I30&lt;0,+I30,+I30*J30)</f>
        <v>643533.12</v>
      </c>
      <c r="L30" s="12">
        <f t="shared" ref="L30:L33" si="36">MAX(0,+F30-K30)</f>
        <v>8114551.8799999999</v>
      </c>
      <c r="M30" s="32">
        <v>1</v>
      </c>
      <c r="N30" s="2">
        <f>D30-O30</f>
        <v>0</v>
      </c>
      <c r="O30" s="2">
        <f>D30*M30</f>
        <v>1427842</v>
      </c>
      <c r="P30" s="2">
        <f t="shared" si="29"/>
        <v>586419.44000000006</v>
      </c>
      <c r="Q30" s="2">
        <f t="shared" si="30"/>
        <v>0</v>
      </c>
      <c r="R30" s="2">
        <f>J30*1.5*O30</f>
        <v>171341.04</v>
      </c>
      <c r="S30" s="2">
        <f t="shared" si="32"/>
        <v>757760.4800000001</v>
      </c>
      <c r="U30" s="35">
        <f t="shared" si="33"/>
        <v>114227.3600000001</v>
      </c>
    </row>
    <row r="31" spans="1:21" x14ac:dyDescent="0.2">
      <c r="A31" s="8">
        <v>50</v>
      </c>
      <c r="B31" s="9" t="s">
        <v>53</v>
      </c>
      <c r="C31" s="10">
        <v>13379</v>
      </c>
      <c r="D31" s="11">
        <v>3177</v>
      </c>
      <c r="E31" s="11"/>
      <c r="F31" s="12">
        <f t="shared" si="34"/>
        <v>16556</v>
      </c>
      <c r="G31" s="12">
        <f t="shared" si="35"/>
        <v>1588.5</v>
      </c>
      <c r="H31" s="12"/>
      <c r="I31" s="12">
        <f t="shared" ref="I31:I33" si="37">+F31-G31</f>
        <v>14967.5</v>
      </c>
      <c r="J31" s="13">
        <v>0.55000000000000004</v>
      </c>
      <c r="K31" s="12">
        <f t="shared" ref="K31:K33" si="38">IF(+I31&lt;0,+I31,+I31*J31)</f>
        <v>8232.125</v>
      </c>
      <c r="L31" s="12">
        <f t="shared" si="36"/>
        <v>8323.875</v>
      </c>
      <c r="M31" s="32">
        <v>1</v>
      </c>
      <c r="N31" s="2">
        <v>0</v>
      </c>
      <c r="O31" s="2">
        <f>(D31+E31)*M31</f>
        <v>3177</v>
      </c>
      <c r="P31" s="2">
        <f t="shared" si="29"/>
        <v>7358.4500000000007</v>
      </c>
      <c r="Q31" s="2">
        <f>J31*0.5*N31</f>
        <v>0</v>
      </c>
      <c r="R31" s="2">
        <f>J31*1.5*O31</f>
        <v>2621.0250000000001</v>
      </c>
      <c r="S31" s="2">
        <f t="shared" si="32"/>
        <v>9979.4750000000004</v>
      </c>
      <c r="U31" s="35">
        <f t="shared" si="33"/>
        <v>1747.3500000000004</v>
      </c>
    </row>
    <row r="32" spans="1:21" x14ac:dyDescent="0.2">
      <c r="A32" s="8">
        <v>14.1</v>
      </c>
      <c r="B32" s="9" t="s">
        <v>40</v>
      </c>
      <c r="C32" s="10">
        <v>6729</v>
      </c>
      <c r="D32" s="11"/>
      <c r="E32" s="11"/>
      <c r="F32" s="12">
        <f t="shared" ref="F32:F33" si="39">MAX((SUM(C32:E32)),0)</f>
        <v>6729</v>
      </c>
      <c r="G32" s="12">
        <f t="shared" si="35"/>
        <v>0</v>
      </c>
      <c r="H32" s="12"/>
      <c r="I32" s="12">
        <f t="shared" si="37"/>
        <v>6729</v>
      </c>
      <c r="J32" s="13">
        <v>0.05</v>
      </c>
      <c r="K32" s="12">
        <f t="shared" si="38"/>
        <v>336.45000000000005</v>
      </c>
      <c r="L32" s="12">
        <f t="shared" si="36"/>
        <v>6392.55</v>
      </c>
      <c r="M32" s="32"/>
      <c r="N32" s="2">
        <f t="shared" ref="N32:N33" si="40">D32-O32</f>
        <v>0</v>
      </c>
      <c r="O32" s="2">
        <f t="shared" ref="O32:O33" si="41">D32*M32</f>
        <v>0</v>
      </c>
      <c r="P32" s="2">
        <f t="shared" si="29"/>
        <v>336.45000000000005</v>
      </c>
      <c r="Q32" s="2">
        <f t="shared" ref="Q32:Q33" si="42">J32*0.5*N32</f>
        <v>0</v>
      </c>
      <c r="R32" s="2">
        <f t="shared" ref="R32" si="43">J32*1.5*O32</f>
        <v>0</v>
      </c>
      <c r="S32" s="2">
        <f t="shared" si="32"/>
        <v>336.45000000000005</v>
      </c>
      <c r="U32" s="35">
        <f t="shared" si="33"/>
        <v>0</v>
      </c>
    </row>
    <row r="33" spans="1:21" ht="15" thickBot="1" x14ac:dyDescent="0.25">
      <c r="A33" s="8">
        <v>95</v>
      </c>
      <c r="B33" s="9" t="s">
        <v>18</v>
      </c>
      <c r="C33" s="10"/>
      <c r="D33" s="11">
        <v>41232</v>
      </c>
      <c r="E33" s="11"/>
      <c r="F33" s="12">
        <f t="shared" si="39"/>
        <v>41232</v>
      </c>
      <c r="G33" s="12">
        <f t="shared" si="35"/>
        <v>20616</v>
      </c>
      <c r="H33" s="12"/>
      <c r="I33" s="12">
        <f t="shared" si="37"/>
        <v>20616</v>
      </c>
      <c r="J33" s="13">
        <v>0</v>
      </c>
      <c r="K33" s="12">
        <f t="shared" si="38"/>
        <v>0</v>
      </c>
      <c r="L33" s="12">
        <f t="shared" si="36"/>
        <v>41232</v>
      </c>
      <c r="M33" s="32">
        <v>1</v>
      </c>
      <c r="N33" s="2">
        <f t="shared" si="40"/>
        <v>0</v>
      </c>
      <c r="O33" s="2">
        <f t="shared" si="41"/>
        <v>41232</v>
      </c>
      <c r="P33" s="2">
        <f t="shared" si="29"/>
        <v>0</v>
      </c>
      <c r="Q33" s="2">
        <f t="shared" si="42"/>
        <v>0</v>
      </c>
      <c r="R33" s="2">
        <f>J33*1*O33</f>
        <v>0</v>
      </c>
      <c r="S33" s="2">
        <f t="shared" si="32"/>
        <v>0</v>
      </c>
      <c r="U33" s="35">
        <f t="shared" si="33"/>
        <v>0</v>
      </c>
    </row>
    <row r="34" spans="1:21" ht="15" thickBot="1" x14ac:dyDescent="0.25">
      <c r="A34" s="14"/>
      <c r="B34" s="15" t="s">
        <v>17</v>
      </c>
      <c r="C34" s="16">
        <f>SUM(C28:C33)</f>
        <v>13089012</v>
      </c>
      <c r="D34" s="16">
        <f>SUM(D28:D33)</f>
        <v>1478044</v>
      </c>
      <c r="E34" s="16">
        <f>SUM(E28:E33)</f>
        <v>0</v>
      </c>
      <c r="F34" s="16">
        <f>SUM(F28:F33)</f>
        <v>14567056</v>
      </c>
      <c r="G34" s="16">
        <f>SUM(G28:G33)</f>
        <v>739022</v>
      </c>
      <c r="H34" s="16"/>
      <c r="I34" s="16">
        <f>SUM(I28:I33)</f>
        <v>13828034</v>
      </c>
      <c r="J34" s="17"/>
      <c r="K34" s="18">
        <f>SUM(K28:K33)</f>
        <v>881763.99499999988</v>
      </c>
      <c r="L34" s="18">
        <f>SUM(L28:L33)</f>
        <v>13685292.005000001</v>
      </c>
      <c r="M34" s="32"/>
      <c r="N34" s="19">
        <f t="shared" ref="N34:S34" si="44">SUM(N28:N33)</f>
        <v>5189.8931506849312</v>
      </c>
      <c r="O34" s="19">
        <f t="shared" si="44"/>
        <v>1472901.7205479452</v>
      </c>
      <c r="P34" s="19">
        <f t="shared" si="44"/>
        <v>823660.78</v>
      </c>
      <c r="Q34" s="19">
        <f t="shared" si="44"/>
        <v>103.79786301369863</v>
      </c>
      <c r="R34" s="19">
        <f t="shared" si="44"/>
        <v>174309.64499999999</v>
      </c>
      <c r="S34" s="19">
        <f t="shared" si="44"/>
        <v>998074.22286301374</v>
      </c>
      <c r="U34" s="35">
        <f>SUM(U28:U33)</f>
        <v>116310.2278630138</v>
      </c>
    </row>
    <row r="35" spans="1:21" ht="15" x14ac:dyDescent="0.25">
      <c r="B35" s="38"/>
      <c r="H35" s="33"/>
      <c r="K35" s="33" t="s">
        <v>33</v>
      </c>
    </row>
    <row r="36" spans="1:21" x14ac:dyDescent="0.2">
      <c r="B36" s="38"/>
      <c r="J36" s="34" t="s">
        <v>41</v>
      </c>
      <c r="K36" s="31">
        <v>998134</v>
      </c>
      <c r="L36" s="31"/>
    </row>
    <row r="37" spans="1:21" ht="15" x14ac:dyDescent="0.25">
      <c r="B37" s="38"/>
      <c r="K37" s="33" t="s">
        <v>34</v>
      </c>
    </row>
    <row r="38" spans="1:21" x14ac:dyDescent="0.2">
      <c r="B38" s="38"/>
    </row>
    <row r="39" spans="1:21" ht="15" x14ac:dyDescent="0.25">
      <c r="B39" s="38"/>
      <c r="F39" s="29" t="s">
        <v>5</v>
      </c>
      <c r="H39" s="35">
        <f>K36-K34</f>
        <v>116370.00500000012</v>
      </c>
      <c r="I39" s="37" t="s">
        <v>35</v>
      </c>
    </row>
    <row r="40" spans="1:21" ht="15" x14ac:dyDescent="0.25">
      <c r="B40" s="38"/>
      <c r="F40" s="29" t="s">
        <v>6</v>
      </c>
      <c r="G40" s="36">
        <v>0.24959999999999999</v>
      </c>
      <c r="H40" s="31">
        <f>H39*G40</f>
        <v>29045.953248000027</v>
      </c>
      <c r="I40" s="37" t="s">
        <v>36</v>
      </c>
    </row>
    <row r="41" spans="1:21" ht="15" x14ac:dyDescent="0.25">
      <c r="B41" s="38"/>
      <c r="F41" s="29" t="s">
        <v>7</v>
      </c>
      <c r="H41" s="31">
        <f>H40/(1-G40)</f>
        <v>38707.293773987243</v>
      </c>
      <c r="I41" s="37" t="s">
        <v>37</v>
      </c>
    </row>
    <row r="43" spans="1:21" x14ac:dyDescent="0.2">
      <c r="F43" s="29" t="s">
        <v>23</v>
      </c>
      <c r="I43" s="35">
        <f>H41</f>
        <v>38707.293773987243</v>
      </c>
    </row>
    <row r="44" spans="1:21" x14ac:dyDescent="0.2">
      <c r="G44" s="29" t="s">
        <v>24</v>
      </c>
      <c r="J44" s="35">
        <f>-I43</f>
        <v>-38707.293773987243</v>
      </c>
    </row>
    <row r="47" spans="1:21" x14ac:dyDescent="0.2">
      <c r="A47" s="29" t="s">
        <v>43</v>
      </c>
    </row>
    <row r="48" spans="1:21" ht="20.25" x14ac:dyDescent="0.3">
      <c r="A48" s="28" t="s">
        <v>42</v>
      </c>
    </row>
    <row r="49" spans="1:23" ht="48" x14ac:dyDescent="0.2">
      <c r="A49" s="4" t="s">
        <v>8</v>
      </c>
      <c r="B49" s="5" t="s">
        <v>9</v>
      </c>
      <c r="C49" s="6" t="s">
        <v>39</v>
      </c>
      <c r="D49" s="6" t="s">
        <v>0</v>
      </c>
      <c r="E49" s="6" t="s">
        <v>10</v>
      </c>
      <c r="F49" s="6" t="s">
        <v>11</v>
      </c>
      <c r="G49" s="6" t="s">
        <v>12</v>
      </c>
      <c r="H49" s="6"/>
      <c r="I49" s="6" t="s">
        <v>13</v>
      </c>
      <c r="J49" s="7" t="s">
        <v>14</v>
      </c>
      <c r="K49" s="6" t="s">
        <v>15</v>
      </c>
      <c r="L49" s="6" t="s">
        <v>16</v>
      </c>
      <c r="W49" s="38"/>
    </row>
    <row r="50" spans="1:23" x14ac:dyDescent="0.2">
      <c r="A50" s="8">
        <v>1</v>
      </c>
      <c r="B50" s="9" t="s">
        <v>3</v>
      </c>
      <c r="C50" s="10">
        <f>+L28</f>
        <v>4597947.84</v>
      </c>
      <c r="D50" s="11">
        <v>0</v>
      </c>
      <c r="E50" s="11"/>
      <c r="F50" s="12">
        <f t="shared" ref="F50:F53" si="45">MAX((SUM(C50:E50)),0)</f>
        <v>4597947.84</v>
      </c>
      <c r="G50" s="12">
        <f>IF((D50+E50)&lt;=0, 0,(D50+E50)*0.5)</f>
        <v>0</v>
      </c>
      <c r="H50" s="12"/>
      <c r="I50" s="12">
        <f t="shared" ref="I50:I51" si="46">+F50-G50</f>
        <v>4597947.84</v>
      </c>
      <c r="J50" s="13">
        <v>0.04</v>
      </c>
      <c r="K50" s="12">
        <f>IF(+I50&lt;0,+I50,+I50*J50)</f>
        <v>183917.9136</v>
      </c>
      <c r="L50" s="12">
        <f t="shared" ref="L50:L54" si="47">MAX(0,+F50-K50)</f>
        <v>4414029.9264000002</v>
      </c>
      <c r="W50" s="38"/>
    </row>
    <row r="51" spans="1:23" x14ac:dyDescent="0.2">
      <c r="A51" s="8">
        <v>1</v>
      </c>
      <c r="B51" s="9" t="s">
        <v>50</v>
      </c>
      <c r="C51" s="10">
        <f t="shared" ref="C51:C55" si="48">+L29</f>
        <v>916843.86</v>
      </c>
      <c r="D51" s="11">
        <v>8034</v>
      </c>
      <c r="E51" s="11"/>
      <c r="F51" s="12">
        <f t="shared" si="45"/>
        <v>924877.86</v>
      </c>
      <c r="G51" s="12">
        <f t="shared" ref="G51:G54" si="49">IF((D51+E51)&lt;=0, 0,(D51+E51)*0.5)</f>
        <v>4017</v>
      </c>
      <c r="H51" s="12"/>
      <c r="I51" s="12">
        <f t="shared" si="46"/>
        <v>920860.86</v>
      </c>
      <c r="J51" s="13">
        <v>0.04</v>
      </c>
      <c r="K51" s="12">
        <f t="shared" ref="K51" si="50">IF(+I51&lt;0,+I51,+I51*J51)</f>
        <v>36834.434399999998</v>
      </c>
      <c r="L51" s="12">
        <f t="shared" si="47"/>
        <v>888043.42559999996</v>
      </c>
      <c r="W51" s="38"/>
    </row>
    <row r="52" spans="1:23" x14ac:dyDescent="0.2">
      <c r="A52" s="8">
        <v>47</v>
      </c>
      <c r="B52" s="9" t="s">
        <v>4</v>
      </c>
      <c r="C52" s="10">
        <f t="shared" si="48"/>
        <v>8114551.8799999999</v>
      </c>
      <c r="D52" s="11">
        <v>1608079</v>
      </c>
      <c r="E52" s="11"/>
      <c r="F52" s="12">
        <f t="shared" si="45"/>
        <v>9722630.879999999</v>
      </c>
      <c r="G52" s="12">
        <f t="shared" si="49"/>
        <v>804039.5</v>
      </c>
      <c r="H52" s="12"/>
      <c r="I52" s="12">
        <f>+F52-G52</f>
        <v>8918591.379999999</v>
      </c>
      <c r="J52" s="13">
        <v>0.08</v>
      </c>
      <c r="K52" s="12">
        <f>IF(+I52&lt;0,+I52,+I52*J52)</f>
        <v>713487.31039999996</v>
      </c>
      <c r="L52" s="12">
        <f t="shared" si="47"/>
        <v>9009143.5695999991</v>
      </c>
    </row>
    <row r="53" spans="1:23" x14ac:dyDescent="0.2">
      <c r="A53" s="8">
        <v>50</v>
      </c>
      <c r="B53" s="9" t="s">
        <v>53</v>
      </c>
      <c r="C53" s="10">
        <f t="shared" si="48"/>
        <v>8323.875</v>
      </c>
      <c r="D53" s="11"/>
      <c r="E53" s="11"/>
      <c r="F53" s="12">
        <f t="shared" si="45"/>
        <v>8323.875</v>
      </c>
      <c r="G53" s="12">
        <f t="shared" si="49"/>
        <v>0</v>
      </c>
      <c r="H53" s="12"/>
      <c r="I53" s="12">
        <f t="shared" ref="I53:I54" si="51">+F53-G53</f>
        <v>8323.875</v>
      </c>
      <c r="J53" s="13">
        <v>0.55000000000000004</v>
      </c>
      <c r="K53" s="12">
        <f t="shared" ref="K53:K54" si="52">IF(+I53&lt;0,+I53,+I53*J53)</f>
        <v>4578.1312500000004</v>
      </c>
      <c r="L53" s="12">
        <f t="shared" si="47"/>
        <v>3745.7437499999996</v>
      </c>
    </row>
    <row r="54" spans="1:23" x14ac:dyDescent="0.2">
      <c r="A54" s="8">
        <v>14.1</v>
      </c>
      <c r="B54" s="9" t="s">
        <v>40</v>
      </c>
      <c r="C54" s="10">
        <f t="shared" si="48"/>
        <v>6392.55</v>
      </c>
      <c r="D54" s="11"/>
      <c r="E54" s="11"/>
      <c r="F54" s="12">
        <f t="shared" ref="F54" si="53">MAX((SUM(C54:E54)),0)</f>
        <v>6392.55</v>
      </c>
      <c r="G54" s="12">
        <f t="shared" si="49"/>
        <v>0</v>
      </c>
      <c r="H54" s="12"/>
      <c r="I54" s="12">
        <f t="shared" si="51"/>
        <v>6392.55</v>
      </c>
      <c r="J54" s="13">
        <v>0.05</v>
      </c>
      <c r="K54" s="12">
        <f t="shared" si="52"/>
        <v>319.62750000000005</v>
      </c>
      <c r="L54" s="12">
        <f t="shared" si="47"/>
        <v>6072.9225000000006</v>
      </c>
    </row>
    <row r="55" spans="1:23" ht="15" thickBot="1" x14ac:dyDescent="0.25">
      <c r="A55" s="8">
        <v>95</v>
      </c>
      <c r="B55" s="9" t="s">
        <v>18</v>
      </c>
      <c r="C55" s="10">
        <f t="shared" si="48"/>
        <v>41232</v>
      </c>
      <c r="D55" s="11">
        <v>84832</v>
      </c>
      <c r="E55" s="11">
        <v>-41232</v>
      </c>
      <c r="F55" s="12">
        <f t="shared" ref="F55" si="54">MAX((SUM(C55:E55)),0)</f>
        <v>84832</v>
      </c>
      <c r="G55" s="12">
        <f t="shared" ref="G55" si="55">IF((D55+E55)&lt;=0, 0,(D55+E55)*0.5)</f>
        <v>21800</v>
      </c>
      <c r="H55" s="12"/>
      <c r="I55" s="12">
        <f t="shared" ref="I55" si="56">+F55-G55</f>
        <v>63032</v>
      </c>
      <c r="J55" s="13">
        <v>0</v>
      </c>
      <c r="K55" s="12">
        <f t="shared" ref="K55" si="57">IF(+I55&lt;0,+I55,+I55*J55)</f>
        <v>0</v>
      </c>
      <c r="L55" s="12">
        <f t="shared" ref="L55" si="58">MAX(0,+F55-K55)</f>
        <v>84832</v>
      </c>
    </row>
    <row r="56" spans="1:23" ht="15" thickBot="1" x14ac:dyDescent="0.25">
      <c r="A56" s="14"/>
      <c r="B56" s="15" t="s">
        <v>17</v>
      </c>
      <c r="C56" s="16">
        <f>SUM(C50:C55)</f>
        <v>13685292.005000001</v>
      </c>
      <c r="D56" s="16">
        <f>SUM(D50:D55)</f>
        <v>1700945</v>
      </c>
      <c r="E56" s="16">
        <f>SUM(E50:E55)</f>
        <v>-41232</v>
      </c>
      <c r="F56" s="16">
        <f>SUM(F50:F55)</f>
        <v>15345005.004999999</v>
      </c>
      <c r="G56" s="16">
        <f>SUM(G50:G55)</f>
        <v>829856.5</v>
      </c>
      <c r="H56" s="16"/>
      <c r="I56" s="16">
        <f>SUM(I50:I55)</f>
        <v>14515148.504999999</v>
      </c>
      <c r="J56" s="17"/>
      <c r="K56" s="18">
        <f>SUM(K50:K55)</f>
        <v>939137.41714999988</v>
      </c>
      <c r="L56" s="18">
        <f>SUM(L50:L55)</f>
        <v>14405867.587849999</v>
      </c>
    </row>
    <row r="57" spans="1:23" ht="15" x14ac:dyDescent="0.25">
      <c r="H57" s="33"/>
      <c r="K57" s="33" t="s">
        <v>33</v>
      </c>
    </row>
    <row r="58" spans="1:23" x14ac:dyDescent="0.2">
      <c r="J58" s="34" t="s">
        <v>41</v>
      </c>
      <c r="K58" s="31">
        <v>1058178</v>
      </c>
      <c r="L58" s="31"/>
    </row>
    <row r="59" spans="1:23" ht="15" x14ac:dyDescent="0.25">
      <c r="K59" s="33" t="s">
        <v>34</v>
      </c>
    </row>
    <row r="61" spans="1:23" ht="15" x14ac:dyDescent="0.25">
      <c r="F61" s="29" t="s">
        <v>5</v>
      </c>
      <c r="H61" s="35">
        <f>K58-K56</f>
        <v>119040.58285000012</v>
      </c>
      <c r="I61" s="37" t="s">
        <v>35</v>
      </c>
    </row>
    <row r="62" spans="1:23" ht="15" x14ac:dyDescent="0.25">
      <c r="F62" s="29" t="s">
        <v>6</v>
      </c>
      <c r="G62" s="36">
        <v>0.24959999999999999</v>
      </c>
      <c r="H62" s="31">
        <f>H61*G62</f>
        <v>29712.52947936003</v>
      </c>
      <c r="I62" s="37" t="s">
        <v>36</v>
      </c>
    </row>
    <row r="63" spans="1:23" ht="15" x14ac:dyDescent="0.25">
      <c r="F63" s="29" t="s">
        <v>7</v>
      </c>
      <c r="H63" s="31">
        <f>H62/(1-G62)</f>
        <v>39595.588325373174</v>
      </c>
      <c r="I63" s="37" t="s">
        <v>37</v>
      </c>
    </row>
    <row r="65" spans="1:12" x14ac:dyDescent="0.2">
      <c r="F65" s="29" t="s">
        <v>23</v>
      </c>
      <c r="I65" s="35">
        <f>H63</f>
        <v>39595.588325373174</v>
      </c>
    </row>
    <row r="66" spans="1:12" x14ac:dyDescent="0.2">
      <c r="G66" s="29" t="s">
        <v>24</v>
      </c>
      <c r="J66" s="35">
        <f>-I65</f>
        <v>-39595.588325373174</v>
      </c>
    </row>
    <row r="69" spans="1:12" x14ac:dyDescent="0.2">
      <c r="A69" s="29" t="s">
        <v>47</v>
      </c>
    </row>
    <row r="70" spans="1:12" ht="20.25" x14ac:dyDescent="0.3">
      <c r="A70" s="28" t="s">
        <v>42</v>
      </c>
    </row>
    <row r="71" spans="1:12" ht="48" x14ac:dyDescent="0.2">
      <c r="A71" s="4" t="s">
        <v>8</v>
      </c>
      <c r="B71" s="5" t="s">
        <v>9</v>
      </c>
      <c r="C71" s="6" t="s">
        <v>39</v>
      </c>
      <c r="D71" s="6" t="s">
        <v>0</v>
      </c>
      <c r="E71" s="6" t="s">
        <v>10</v>
      </c>
      <c r="F71" s="6" t="s">
        <v>11</v>
      </c>
      <c r="G71" s="6" t="s">
        <v>12</v>
      </c>
      <c r="H71" s="6"/>
      <c r="I71" s="6" t="s">
        <v>13</v>
      </c>
      <c r="J71" s="7" t="s">
        <v>14</v>
      </c>
      <c r="K71" s="6" t="s">
        <v>15</v>
      </c>
      <c r="L71" s="6" t="s">
        <v>16</v>
      </c>
    </row>
    <row r="72" spans="1:12" x14ac:dyDescent="0.2">
      <c r="A72" s="8">
        <v>1</v>
      </c>
      <c r="B72" s="9" t="s">
        <v>3</v>
      </c>
      <c r="C72" s="10">
        <f>+L50</f>
        <v>4414029.9264000002</v>
      </c>
      <c r="D72" s="11"/>
      <c r="E72" s="11"/>
      <c r="F72" s="12">
        <f t="shared" ref="F72:F73" si="59">MAX((SUM(C72:E72)),0)</f>
        <v>4414029.9264000002</v>
      </c>
      <c r="G72" s="12">
        <f>IF((D72+E72)&lt;=0, 0,(D72+E72)*0.5)</f>
        <v>0</v>
      </c>
      <c r="H72" s="12"/>
      <c r="I72" s="12">
        <f t="shared" ref="I72:I73" si="60">+F72-G72</f>
        <v>4414029.9264000002</v>
      </c>
      <c r="J72" s="13">
        <v>0.04</v>
      </c>
      <c r="K72" s="12">
        <f t="shared" ref="K72:K73" si="61">IF(+I72&lt;0,+I72,+I72*J72)</f>
        <v>176561.197056</v>
      </c>
      <c r="L72" s="12">
        <f t="shared" ref="L72:L73" si="62">MAX(0,+F72-K72)</f>
        <v>4237468.7293440001</v>
      </c>
    </row>
    <row r="73" spans="1:12" x14ac:dyDescent="0.2">
      <c r="A73" s="8">
        <v>1</v>
      </c>
      <c r="B73" s="27" t="s">
        <v>51</v>
      </c>
      <c r="C73" s="10">
        <f t="shared" ref="C73:C77" si="63">+L51</f>
        <v>888043.42559999996</v>
      </c>
      <c r="D73" s="11"/>
      <c r="E73" s="11"/>
      <c r="F73" s="12">
        <f t="shared" si="59"/>
        <v>888043.42559999996</v>
      </c>
      <c r="G73" s="12">
        <f t="shared" ref="G73" si="64">IF((D73+E73)&lt;=0, 0,(D73+E73)*0.5)</f>
        <v>0</v>
      </c>
      <c r="H73" s="12"/>
      <c r="I73" s="12">
        <f t="shared" si="60"/>
        <v>888043.42559999996</v>
      </c>
      <c r="J73" s="13">
        <v>0.04</v>
      </c>
      <c r="K73" s="12">
        <f t="shared" si="61"/>
        <v>35521.737024000002</v>
      </c>
      <c r="L73" s="12">
        <f t="shared" si="62"/>
        <v>852521.68857599993</v>
      </c>
    </row>
    <row r="74" spans="1:12" x14ac:dyDescent="0.2">
      <c r="A74" s="8">
        <v>47</v>
      </c>
      <c r="B74" s="9" t="s">
        <v>4</v>
      </c>
      <c r="C74" s="10">
        <f t="shared" si="63"/>
        <v>9009143.5695999991</v>
      </c>
      <c r="D74" s="11">
        <v>1972577</v>
      </c>
      <c r="E74" s="11"/>
      <c r="F74" s="12">
        <f t="shared" ref="F74:F75" si="65">MAX((SUM(C74:E74)),0)</f>
        <v>10981720.569599999</v>
      </c>
      <c r="G74" s="12">
        <f t="shared" ref="G74:G77" si="66">IF((D74+E74)&lt;=0, 0,(D74+E74)*0.5)</f>
        <v>986288.5</v>
      </c>
      <c r="H74" s="12"/>
      <c r="I74" s="12">
        <f>+F74-G74</f>
        <v>9995432.0695999991</v>
      </c>
      <c r="J74" s="13">
        <v>0.08</v>
      </c>
      <c r="K74" s="12">
        <f>IF(+I74&lt;0,+I74,+I74*J74)</f>
        <v>799634.56556799996</v>
      </c>
      <c r="L74" s="12">
        <f t="shared" ref="L74:L77" si="67">MAX(0,+F74-K74)</f>
        <v>10182086.004031999</v>
      </c>
    </row>
    <row r="75" spans="1:12" x14ac:dyDescent="0.2">
      <c r="A75" s="8">
        <v>50</v>
      </c>
      <c r="B75" s="9" t="s">
        <v>53</v>
      </c>
      <c r="C75" s="10">
        <f t="shared" si="63"/>
        <v>3745.7437499999996</v>
      </c>
      <c r="D75" s="11"/>
      <c r="E75" s="11"/>
      <c r="F75" s="12">
        <f t="shared" si="65"/>
        <v>3745.7437499999996</v>
      </c>
      <c r="G75" s="12">
        <f t="shared" si="66"/>
        <v>0</v>
      </c>
      <c r="H75" s="12"/>
      <c r="I75" s="12">
        <f t="shared" ref="I75:I77" si="68">+F75-G75</f>
        <v>3745.7437499999996</v>
      </c>
      <c r="J75" s="13">
        <v>0.55000000000000004</v>
      </c>
      <c r="K75" s="12">
        <f t="shared" ref="K75:K77" si="69">IF(+I75&lt;0,+I75,+I75*J75)</f>
        <v>2060.1590624999999</v>
      </c>
      <c r="L75" s="12">
        <f t="shared" si="67"/>
        <v>1685.5846874999997</v>
      </c>
    </row>
    <row r="76" spans="1:12" x14ac:dyDescent="0.2">
      <c r="A76" s="8">
        <v>14.1</v>
      </c>
      <c r="B76" s="9" t="s">
        <v>40</v>
      </c>
      <c r="C76" s="10">
        <f t="shared" si="63"/>
        <v>6072.9225000000006</v>
      </c>
      <c r="D76" s="11"/>
      <c r="E76" s="11"/>
      <c r="F76" s="12">
        <f t="shared" ref="F76:F77" si="70">MAX((SUM(C76:E76)),0)</f>
        <v>6072.9225000000006</v>
      </c>
      <c r="G76" s="12">
        <f t="shared" si="66"/>
        <v>0</v>
      </c>
      <c r="H76" s="12"/>
      <c r="I76" s="12">
        <f t="shared" si="68"/>
        <v>6072.9225000000006</v>
      </c>
      <c r="J76" s="13">
        <v>0.05</v>
      </c>
      <c r="K76" s="12">
        <f t="shared" si="69"/>
        <v>303.64612500000004</v>
      </c>
      <c r="L76" s="12">
        <f t="shared" si="67"/>
        <v>5769.2763750000004</v>
      </c>
    </row>
    <row r="77" spans="1:12" ht="15" thickBot="1" x14ac:dyDescent="0.25">
      <c r="A77" s="8">
        <v>95</v>
      </c>
      <c r="B77" s="9" t="s">
        <v>18</v>
      </c>
      <c r="C77" s="10">
        <f t="shared" si="63"/>
        <v>84832</v>
      </c>
      <c r="D77" s="11">
        <v>1027242</v>
      </c>
      <c r="E77" s="11"/>
      <c r="F77" s="12">
        <f t="shared" si="70"/>
        <v>1112074</v>
      </c>
      <c r="G77" s="12">
        <f t="shared" si="66"/>
        <v>513621</v>
      </c>
      <c r="H77" s="12"/>
      <c r="I77" s="12">
        <f t="shared" si="68"/>
        <v>598453</v>
      </c>
      <c r="J77" s="13">
        <v>0</v>
      </c>
      <c r="K77" s="12">
        <f t="shared" si="69"/>
        <v>0</v>
      </c>
      <c r="L77" s="12">
        <f t="shared" si="67"/>
        <v>1112074</v>
      </c>
    </row>
    <row r="78" spans="1:12" ht="15" thickBot="1" x14ac:dyDescent="0.25">
      <c r="A78" s="14"/>
      <c r="B78" s="15" t="s">
        <v>17</v>
      </c>
      <c r="C78" s="16">
        <f>SUM(C72:C77)</f>
        <v>14405867.587849999</v>
      </c>
      <c r="D78" s="16">
        <f>SUM(D72:D77)</f>
        <v>2999819</v>
      </c>
      <c r="E78" s="16">
        <f>SUM(E72:E77)</f>
        <v>0</v>
      </c>
      <c r="F78" s="16">
        <f>SUM(F72:F77)</f>
        <v>17405686.587849997</v>
      </c>
      <c r="G78" s="16">
        <f>SUM(G72:G77)</f>
        <v>1499909.5</v>
      </c>
      <c r="H78" s="16"/>
      <c r="I78" s="16">
        <f>SUM(I72:I77)</f>
        <v>15905777.087849999</v>
      </c>
      <c r="J78" s="17"/>
      <c r="K78" s="18">
        <f>SUM(K72:K77)</f>
        <v>1014081.3048355</v>
      </c>
      <c r="L78" s="18">
        <f>SUM(L72:L77)</f>
        <v>16391605.283014497</v>
      </c>
    </row>
    <row r="79" spans="1:12" ht="15" x14ac:dyDescent="0.25">
      <c r="H79" s="33"/>
      <c r="K79" s="33" t="s">
        <v>33</v>
      </c>
    </row>
    <row r="80" spans="1:12" x14ac:dyDescent="0.2">
      <c r="J80" s="34" t="s">
        <v>41</v>
      </c>
      <c r="K80" s="31">
        <v>1152930</v>
      </c>
      <c r="L80" s="31"/>
    </row>
    <row r="81" spans="1:23" ht="15" x14ac:dyDescent="0.25">
      <c r="K81" s="33" t="s">
        <v>34</v>
      </c>
    </row>
    <row r="83" spans="1:23" ht="14.25" customHeight="1" x14ac:dyDescent="0.25">
      <c r="F83" s="29" t="s">
        <v>5</v>
      </c>
      <c r="H83" s="35">
        <f>K80-K78</f>
        <v>138848.69516450004</v>
      </c>
      <c r="I83" s="37" t="s">
        <v>35</v>
      </c>
    </row>
    <row r="84" spans="1:23" ht="15" x14ac:dyDescent="0.25">
      <c r="F84" s="29" t="s">
        <v>6</v>
      </c>
      <c r="G84" s="36">
        <v>0.24959999999999999</v>
      </c>
      <c r="H84" s="31">
        <f>H83*G84</f>
        <v>34656.634313059207</v>
      </c>
      <c r="I84" s="37" t="s">
        <v>36</v>
      </c>
    </row>
    <row r="85" spans="1:23" ht="15" x14ac:dyDescent="0.25">
      <c r="F85" s="29" t="s">
        <v>7</v>
      </c>
      <c r="H85" s="31">
        <f>H84/(1-G84)</f>
        <v>46184.214169855026</v>
      </c>
      <c r="I85" s="37" t="s">
        <v>37</v>
      </c>
    </row>
    <row r="87" spans="1:23" x14ac:dyDescent="0.2">
      <c r="F87" s="29" t="s">
        <v>23</v>
      </c>
      <c r="I87" s="35">
        <f>H85</f>
        <v>46184.214169855026</v>
      </c>
    </row>
    <row r="88" spans="1:23" x14ac:dyDescent="0.2">
      <c r="G88" s="29" t="s">
        <v>24</v>
      </c>
      <c r="J88" s="35">
        <f>-I87</f>
        <v>-46184.214169855026</v>
      </c>
    </row>
    <row r="89" spans="1:23" x14ac:dyDescent="0.2">
      <c r="J89" s="35"/>
    </row>
    <row r="90" spans="1:23" x14ac:dyDescent="0.2">
      <c r="A90" s="29" t="s">
        <v>48</v>
      </c>
    </row>
    <row r="91" spans="1:23" ht="20.25" x14ac:dyDescent="0.3">
      <c r="A91" s="28" t="s">
        <v>42</v>
      </c>
    </row>
    <row r="92" spans="1:23" ht="48" x14ac:dyDescent="0.2">
      <c r="A92" s="4" t="s">
        <v>8</v>
      </c>
      <c r="B92" s="5" t="s">
        <v>9</v>
      </c>
      <c r="C92" s="6" t="s">
        <v>39</v>
      </c>
      <c r="D92" s="6" t="s">
        <v>0</v>
      </c>
      <c r="E92" s="6" t="s">
        <v>10</v>
      </c>
      <c r="F92" s="6" t="s">
        <v>11</v>
      </c>
      <c r="G92" s="6" t="s">
        <v>12</v>
      </c>
      <c r="H92" s="6"/>
      <c r="I92" s="6" t="s">
        <v>13</v>
      </c>
      <c r="J92" s="7" t="s">
        <v>14</v>
      </c>
      <c r="K92" s="6" t="s">
        <v>15</v>
      </c>
      <c r="L92" s="6" t="s">
        <v>16</v>
      </c>
      <c r="W92" s="38"/>
    </row>
    <row r="93" spans="1:23" x14ac:dyDescent="0.2">
      <c r="A93" s="8">
        <v>1</v>
      </c>
      <c r="B93" s="9" t="s">
        <v>3</v>
      </c>
      <c r="C93" s="10">
        <f>+L72</f>
        <v>4237468.7293440001</v>
      </c>
      <c r="D93" s="11"/>
      <c r="E93" s="11"/>
      <c r="F93" s="12">
        <f t="shared" ref="F93:F96" si="71">MAX((SUM(C93:E93)),0)</f>
        <v>4237468.7293440001</v>
      </c>
      <c r="G93" s="12">
        <f>IF((D93+E93)&lt;=0, 0,(D93+E93)*0.5)</f>
        <v>0</v>
      </c>
      <c r="H93" s="12"/>
      <c r="I93" s="12">
        <f t="shared" ref="I93:I94" si="72">+F93-G93</f>
        <v>4237468.7293440001</v>
      </c>
      <c r="J93" s="13">
        <v>0.04</v>
      </c>
      <c r="K93" s="12">
        <f t="shared" ref="K93:K94" si="73">IF(+I93&lt;0,+I93,+I93*J93)</f>
        <v>169498.74917376001</v>
      </c>
      <c r="L93" s="12">
        <f t="shared" ref="L93:L98" si="74">MAX(0,+F93-K93)</f>
        <v>4067969.9801702402</v>
      </c>
      <c r="W93" s="38"/>
    </row>
    <row r="94" spans="1:23" x14ac:dyDescent="0.2">
      <c r="A94" s="8">
        <v>1</v>
      </c>
      <c r="B94" s="27" t="s">
        <v>51</v>
      </c>
      <c r="C94" s="10">
        <f>+L73</f>
        <v>852521.68857599993</v>
      </c>
      <c r="D94" s="11">
        <v>995472</v>
      </c>
      <c r="E94" s="11"/>
      <c r="F94" s="12">
        <f t="shared" si="71"/>
        <v>1847993.6885759998</v>
      </c>
      <c r="G94" s="12">
        <f t="shared" ref="G94:G98" si="75">IF((D94+E94)&lt;=0, 0,(D94+E94)*0.5)</f>
        <v>497736</v>
      </c>
      <c r="H94" s="12"/>
      <c r="I94" s="12">
        <f t="shared" si="72"/>
        <v>1350257.6885759998</v>
      </c>
      <c r="J94" s="13">
        <v>0.04</v>
      </c>
      <c r="K94" s="12">
        <f t="shared" si="73"/>
        <v>54010.307543039991</v>
      </c>
      <c r="L94" s="12">
        <f t="shared" si="74"/>
        <v>1793983.3810329598</v>
      </c>
      <c r="W94" s="38"/>
    </row>
    <row r="95" spans="1:23" x14ac:dyDescent="0.2">
      <c r="A95" s="8">
        <v>47</v>
      </c>
      <c r="B95" s="9" t="s">
        <v>4</v>
      </c>
      <c r="C95" s="10">
        <f>+L74</f>
        <v>10182086.004031999</v>
      </c>
      <c r="D95" s="11">
        <f>2711285</f>
        <v>2711285</v>
      </c>
      <c r="E95" s="11"/>
      <c r="F95" s="12">
        <f t="shared" si="71"/>
        <v>12893371.004031999</v>
      </c>
      <c r="G95" s="12">
        <f t="shared" si="75"/>
        <v>1355642.5</v>
      </c>
      <c r="H95" s="12"/>
      <c r="I95" s="12">
        <f>+F95-G95</f>
        <v>11537728.504031999</v>
      </c>
      <c r="J95" s="13">
        <v>0.08</v>
      </c>
      <c r="K95" s="12">
        <f>IF(+I95&lt;0,+I95,+I95*J95)</f>
        <v>923018.28032255999</v>
      </c>
      <c r="L95" s="12">
        <f t="shared" si="74"/>
        <v>11970352.72370944</v>
      </c>
    </row>
    <row r="96" spans="1:23" x14ac:dyDescent="0.2">
      <c r="A96" s="8">
        <v>50</v>
      </c>
      <c r="B96" s="9" t="s">
        <v>53</v>
      </c>
      <c r="C96" s="10">
        <f>+L75</f>
        <v>1685.5846874999997</v>
      </c>
      <c r="D96" s="11"/>
      <c r="E96" s="11"/>
      <c r="F96" s="12">
        <f t="shared" si="71"/>
        <v>1685.5846874999997</v>
      </c>
      <c r="G96" s="12">
        <f t="shared" si="75"/>
        <v>0</v>
      </c>
      <c r="H96" s="12"/>
      <c r="I96" s="12">
        <f t="shared" ref="I96:I98" si="76">+F96-G96</f>
        <v>1685.5846874999997</v>
      </c>
      <c r="J96" s="13">
        <v>0.55000000000000004</v>
      </c>
      <c r="K96" s="12">
        <f t="shared" ref="K96:K98" si="77">IF(+I96&lt;0,+I96,+I96*J96)</f>
        <v>927.07157812499997</v>
      </c>
      <c r="L96" s="12">
        <f t="shared" si="74"/>
        <v>758.51310937499977</v>
      </c>
    </row>
    <row r="97" spans="1:12" x14ac:dyDescent="0.2">
      <c r="A97" s="8">
        <v>50</v>
      </c>
      <c r="B97" s="9" t="s">
        <v>53</v>
      </c>
      <c r="C97" s="10">
        <v>0</v>
      </c>
      <c r="D97" s="11">
        <v>9900</v>
      </c>
      <c r="E97" s="11"/>
      <c r="F97" s="12">
        <f t="shared" ref="F97" si="78">MAX((SUM(C97:E97)),0)</f>
        <v>9900</v>
      </c>
      <c r="G97" s="12">
        <v>0</v>
      </c>
      <c r="H97" s="12"/>
      <c r="I97" s="12">
        <f t="shared" si="76"/>
        <v>9900</v>
      </c>
      <c r="J97" s="13">
        <v>1</v>
      </c>
      <c r="K97" s="12">
        <f t="shared" si="77"/>
        <v>9900</v>
      </c>
      <c r="L97" s="12">
        <f t="shared" si="74"/>
        <v>0</v>
      </c>
    </row>
    <row r="98" spans="1:12" x14ac:dyDescent="0.2">
      <c r="A98" s="8">
        <v>14.1</v>
      </c>
      <c r="B98" s="9" t="s">
        <v>40</v>
      </c>
      <c r="C98" s="10">
        <f>+L76</f>
        <v>5769.2763750000004</v>
      </c>
      <c r="D98" s="11"/>
      <c r="E98" s="11"/>
      <c r="F98" s="12">
        <f t="shared" ref="F98" si="79">MAX((SUM(C98:E98)),0)</f>
        <v>5769.2763750000004</v>
      </c>
      <c r="G98" s="12">
        <f t="shared" si="75"/>
        <v>0</v>
      </c>
      <c r="H98" s="12"/>
      <c r="I98" s="12">
        <f t="shared" si="76"/>
        <v>5769.2763750000004</v>
      </c>
      <c r="J98" s="13">
        <v>0.05</v>
      </c>
      <c r="K98" s="12">
        <f t="shared" si="77"/>
        <v>288.46381875000003</v>
      </c>
      <c r="L98" s="12">
        <f t="shared" si="74"/>
        <v>5480.8125562499999</v>
      </c>
    </row>
    <row r="99" spans="1:12" ht="15" thickBot="1" x14ac:dyDescent="0.25">
      <c r="A99" s="8">
        <v>95</v>
      </c>
      <c r="B99" s="9" t="s">
        <v>18</v>
      </c>
      <c r="C99" s="10">
        <f>+L77</f>
        <v>1112074</v>
      </c>
      <c r="D99" s="11">
        <v>753026</v>
      </c>
      <c r="E99" s="11">
        <v>-1112074</v>
      </c>
      <c r="F99" s="12">
        <f t="shared" ref="F99" si="80">MAX((SUM(C99:E99)),0)</f>
        <v>753026</v>
      </c>
      <c r="G99" s="12">
        <f t="shared" ref="G99" si="81">IF((D99+E99)&lt;=0, 0,(D99+E99)*0.5)</f>
        <v>0</v>
      </c>
      <c r="H99" s="12"/>
      <c r="I99" s="12">
        <f t="shared" ref="I99" si="82">+F99-G99</f>
        <v>753026</v>
      </c>
      <c r="J99" s="13">
        <v>0</v>
      </c>
      <c r="K99" s="12">
        <f t="shared" ref="K99" si="83">IF(+I99&lt;0,+I99,+I99*J99)</f>
        <v>0</v>
      </c>
      <c r="L99" s="12">
        <f t="shared" ref="L99" si="84">MAX(0,+F99-K99)</f>
        <v>753026</v>
      </c>
    </row>
    <row r="100" spans="1:12" ht="15" thickBot="1" x14ac:dyDescent="0.25">
      <c r="A100" s="14"/>
      <c r="B100" s="15" t="s">
        <v>17</v>
      </c>
      <c r="C100" s="16">
        <f>SUM(C93:C99)</f>
        <v>16391605.283014497</v>
      </c>
      <c r="D100" s="16">
        <f>SUM(D93:D99)</f>
        <v>4469683</v>
      </c>
      <c r="E100" s="16">
        <f>SUM(E93:E99)</f>
        <v>-1112074</v>
      </c>
      <c r="F100" s="16">
        <f>SUM(F93:F99)</f>
        <v>19749214.283014499</v>
      </c>
      <c r="G100" s="16">
        <f>SUM(G93:G99)</f>
        <v>1853378.5</v>
      </c>
      <c r="H100" s="16"/>
      <c r="I100" s="16">
        <f>SUM(I93:I99)</f>
        <v>17895835.783014499</v>
      </c>
      <c r="J100" s="17"/>
      <c r="K100" s="18">
        <f>SUM(K93:K99)</f>
        <v>1157642.8724362352</v>
      </c>
      <c r="L100" s="18">
        <f>SUM(L93:L99)</f>
        <v>18591571.410578262</v>
      </c>
    </row>
    <row r="101" spans="1:12" ht="15" x14ac:dyDescent="0.25">
      <c r="H101" s="33"/>
      <c r="K101" s="33" t="s">
        <v>33</v>
      </c>
    </row>
    <row r="102" spans="1:12" x14ac:dyDescent="0.2">
      <c r="B102" s="38"/>
      <c r="J102" s="34" t="s">
        <v>41</v>
      </c>
      <c r="K102" s="31">
        <v>1384288</v>
      </c>
      <c r="L102" s="31"/>
    </row>
    <row r="103" spans="1:12" ht="15" x14ac:dyDescent="0.25">
      <c r="B103" s="38"/>
      <c r="K103" s="33" t="s">
        <v>34</v>
      </c>
    </row>
    <row r="104" spans="1:12" x14ac:dyDescent="0.2">
      <c r="B104" s="38"/>
    </row>
    <row r="105" spans="1:12" ht="15" x14ac:dyDescent="0.25">
      <c r="B105" s="38"/>
      <c r="F105" s="29" t="s">
        <v>5</v>
      </c>
      <c r="H105" s="35">
        <f>K102-K100</f>
        <v>226645.12756376481</v>
      </c>
      <c r="I105" s="37" t="s">
        <v>35</v>
      </c>
    </row>
    <row r="106" spans="1:12" ht="15" x14ac:dyDescent="0.25">
      <c r="B106" s="38"/>
      <c r="F106" s="29" t="s">
        <v>6</v>
      </c>
      <c r="G106" s="36">
        <v>0.24959999999999999</v>
      </c>
      <c r="H106" s="31">
        <f>H105*G106</f>
        <v>56570.623839915694</v>
      </c>
      <c r="I106" s="37" t="s">
        <v>36</v>
      </c>
    </row>
    <row r="107" spans="1:12" ht="15" x14ac:dyDescent="0.25">
      <c r="B107" s="38"/>
      <c r="F107" s="29" t="s">
        <v>7</v>
      </c>
      <c r="H107" s="31">
        <f>H106/(1-G106)</f>
        <v>75387.291897542236</v>
      </c>
      <c r="I107" s="37" t="s">
        <v>37</v>
      </c>
    </row>
    <row r="108" spans="1:12" x14ac:dyDescent="0.2">
      <c r="B108" s="38"/>
    </row>
    <row r="109" spans="1:12" x14ac:dyDescent="0.2">
      <c r="B109" s="38"/>
      <c r="F109" s="29" t="s">
        <v>23</v>
      </c>
      <c r="I109" s="35">
        <f>H107</f>
        <v>75387.291897542236</v>
      </c>
    </row>
    <row r="110" spans="1:12" x14ac:dyDescent="0.2">
      <c r="B110" s="38"/>
      <c r="G110" s="29" t="s">
        <v>24</v>
      </c>
      <c r="J110" s="35">
        <f>-I109</f>
        <v>-75387.291897542236</v>
      </c>
    </row>
    <row r="111" spans="1:12" x14ac:dyDescent="0.2">
      <c r="B111" s="38"/>
    </row>
    <row r="112" spans="1:12" x14ac:dyDescent="0.2">
      <c r="B112" s="38"/>
    </row>
    <row r="113" spans="2:2" x14ac:dyDescent="0.2">
      <c r="B113" s="38"/>
    </row>
  </sheetData>
  <conditionalFormatting sqref="A7:E12">
    <cfRule type="expression" dxfId="11" priority="1" stopIfTrue="1">
      <formula>LEN(A7)&gt;0</formula>
    </cfRule>
  </conditionalFormatting>
  <conditionalFormatting sqref="A28:E33">
    <cfRule type="expression" dxfId="10" priority="2" stopIfTrue="1">
      <formula>LEN(A28)&gt;0</formula>
    </cfRule>
  </conditionalFormatting>
  <conditionalFormatting sqref="A50:E55 A72:E77 A93:E99">
    <cfRule type="expression" dxfId="9" priority="36" stopIfTrue="1">
      <formula>LEN(A50)&gt;0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8D26-9BED-415B-87D8-78B2F20DFC2E}">
  <dimension ref="A1:F15"/>
  <sheetViews>
    <sheetView workbookViewId="0">
      <selection activeCell="H8" sqref="H8"/>
    </sheetView>
  </sheetViews>
  <sheetFormatPr defaultRowHeight="15" x14ac:dyDescent="0.25"/>
  <cols>
    <col min="3" max="3" width="21.7109375" style="1" bestFit="1" customWidth="1"/>
    <col min="4" max="4" width="18.7109375" style="1" bestFit="1" customWidth="1"/>
    <col min="6" max="6" width="9.7109375" bestFit="1" customWidth="1"/>
    <col min="7" max="7" width="7.5703125" customWidth="1"/>
    <col min="8" max="8" width="9.7109375" bestFit="1" customWidth="1"/>
  </cols>
  <sheetData>
    <row r="1" spans="1:6" ht="20.25" x14ac:dyDescent="0.3">
      <c r="A1" s="40" t="s">
        <v>49</v>
      </c>
    </row>
    <row r="2" spans="1:6" ht="21" x14ac:dyDescent="0.35">
      <c r="A2" s="41" t="s">
        <v>28</v>
      </c>
    </row>
    <row r="3" spans="1:6" ht="15.75" x14ac:dyDescent="0.25">
      <c r="A3" s="22"/>
    </row>
    <row r="4" spans="1:6" ht="15.75" x14ac:dyDescent="0.25">
      <c r="A4" s="22"/>
    </row>
    <row r="5" spans="1:6" x14ac:dyDescent="0.25">
      <c r="A5" t="s">
        <v>45</v>
      </c>
    </row>
    <row r="6" spans="1:6" x14ac:dyDescent="0.25">
      <c r="C6" s="1" t="s">
        <v>30</v>
      </c>
      <c r="D6" s="1" t="s">
        <v>31</v>
      </c>
    </row>
    <row r="7" spans="1:6" x14ac:dyDescent="0.25">
      <c r="A7" t="s">
        <v>29</v>
      </c>
      <c r="C7" s="1">
        <f>+'2018-2022'!H20</f>
        <v>0.10976545840823479</v>
      </c>
      <c r="D7" s="1">
        <f>-C7</f>
        <v>-0.10976545840823479</v>
      </c>
    </row>
    <row r="8" spans="1:6" x14ac:dyDescent="0.25">
      <c r="A8" t="s">
        <v>32</v>
      </c>
      <c r="C8" s="26">
        <f>+'2018-2022'!H41</f>
        <v>38707.293773987243</v>
      </c>
      <c r="D8" s="1">
        <f t="shared" ref="D8:D11" si="0">-C8</f>
        <v>-38707.293773987243</v>
      </c>
    </row>
    <row r="9" spans="1:6" x14ac:dyDescent="0.25">
      <c r="A9" t="s">
        <v>44</v>
      </c>
      <c r="C9" s="26">
        <f>+'2018-2022'!H63</f>
        <v>39595.588325373174</v>
      </c>
      <c r="D9" s="1">
        <f t="shared" si="0"/>
        <v>-39595.588325373174</v>
      </c>
    </row>
    <row r="10" spans="1:6" x14ac:dyDescent="0.25">
      <c r="A10" t="s">
        <v>46</v>
      </c>
      <c r="C10" s="26">
        <f>+'2018-2022'!H85</f>
        <v>46184.214169855026</v>
      </c>
      <c r="D10" s="1">
        <f t="shared" si="0"/>
        <v>-46184.214169855026</v>
      </c>
    </row>
    <row r="11" spans="1:6" x14ac:dyDescent="0.25">
      <c r="A11" t="s">
        <v>52</v>
      </c>
      <c r="C11" s="23">
        <f>+'2018-2022'!I109</f>
        <v>75387.291897542236</v>
      </c>
      <c r="D11" s="23">
        <f t="shared" si="0"/>
        <v>-75387.291897542236</v>
      </c>
    </row>
    <row r="12" spans="1:6" x14ac:dyDescent="0.25">
      <c r="C12" s="1">
        <f>SUM(C7:C11)</f>
        <v>199874.49793221609</v>
      </c>
      <c r="D12" s="1">
        <f>SUM(D7:D11)</f>
        <v>-199874.49793221609</v>
      </c>
    </row>
    <row r="14" spans="1:6" x14ac:dyDescent="0.25">
      <c r="E14" s="3"/>
    </row>
    <row r="15" spans="1:6" x14ac:dyDescent="0.25">
      <c r="F1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6675-5C5B-4794-9052-ED8ED56E9EFB}">
  <dimension ref="A1:DT51"/>
  <sheetViews>
    <sheetView workbookViewId="0"/>
  </sheetViews>
  <sheetFormatPr defaultRowHeight="15" x14ac:dyDescent="0.25"/>
  <cols>
    <col min="1" max="1" width="5.7109375" bestFit="1" customWidth="1"/>
    <col min="2" max="2" width="32.5703125" customWidth="1"/>
    <col min="3" max="3" width="7.140625" bestFit="1" customWidth="1"/>
    <col min="4" max="4" width="36.7109375" customWidth="1"/>
    <col min="5" max="5" width="12" customWidth="1"/>
    <col min="6" max="6" width="16.28515625" customWidth="1"/>
    <col min="7" max="7" width="15.7109375" bestFit="1" customWidth="1"/>
    <col min="8" max="39" width="14.5703125" bestFit="1" customWidth="1"/>
    <col min="40" max="53" width="13.28515625" bestFit="1" customWidth="1"/>
    <col min="54" max="95" width="12.7109375" bestFit="1" customWidth="1"/>
    <col min="96" max="124" width="11.5703125" bestFit="1" customWidth="1"/>
  </cols>
  <sheetData>
    <row r="1" spans="1:124" ht="18" x14ac:dyDescent="0.25">
      <c r="A1" s="39" t="s">
        <v>49</v>
      </c>
    </row>
    <row r="2" spans="1:124" x14ac:dyDescent="0.25">
      <c r="A2" s="29" t="s">
        <v>81</v>
      </c>
    </row>
    <row r="3" spans="1:124" x14ac:dyDescent="0.25">
      <c r="F3" s="78" t="s">
        <v>82</v>
      </c>
    </row>
    <row r="4" spans="1:124" ht="36" x14ac:dyDescent="0.25">
      <c r="A4" s="4" t="s">
        <v>8</v>
      </c>
      <c r="B4" s="5" t="s">
        <v>9</v>
      </c>
      <c r="C4" s="7" t="s">
        <v>14</v>
      </c>
      <c r="D4" s="6" t="s">
        <v>83</v>
      </c>
      <c r="F4" s="79">
        <v>2023</v>
      </c>
      <c r="G4" s="79">
        <v>2024</v>
      </c>
      <c r="H4" s="79">
        <v>2025</v>
      </c>
      <c r="I4" s="79">
        <v>2026</v>
      </c>
      <c r="J4" s="79">
        <v>2027</v>
      </c>
      <c r="K4" s="79">
        <v>2028</v>
      </c>
      <c r="L4" s="79">
        <v>2029</v>
      </c>
      <c r="M4" s="79">
        <v>2030</v>
      </c>
      <c r="N4" s="79">
        <v>2031</v>
      </c>
      <c r="O4" s="79">
        <v>2032</v>
      </c>
      <c r="P4" s="79">
        <v>2033</v>
      </c>
      <c r="Q4" s="79">
        <v>2034</v>
      </c>
      <c r="R4" s="79">
        <v>2035</v>
      </c>
      <c r="S4" s="79">
        <v>2036</v>
      </c>
      <c r="T4" s="79">
        <v>2037</v>
      </c>
      <c r="U4" s="79">
        <v>2038</v>
      </c>
      <c r="V4" s="79">
        <v>2039</v>
      </c>
      <c r="W4" s="79">
        <v>2040</v>
      </c>
      <c r="X4" s="79">
        <v>2041</v>
      </c>
      <c r="Y4" s="79">
        <v>2042</v>
      </c>
      <c r="Z4" s="79">
        <v>2043</v>
      </c>
      <c r="AA4" s="79">
        <v>2044</v>
      </c>
      <c r="AB4" s="79">
        <v>2045</v>
      </c>
      <c r="AC4" s="79">
        <v>2046</v>
      </c>
      <c r="AD4" s="79">
        <v>2047</v>
      </c>
      <c r="AE4" s="79">
        <v>2048</v>
      </c>
      <c r="AF4" s="79">
        <v>2049</v>
      </c>
      <c r="AG4" s="79">
        <v>2050</v>
      </c>
      <c r="AH4" s="79">
        <v>2051</v>
      </c>
      <c r="AI4" s="79">
        <v>2052</v>
      </c>
      <c r="AJ4" s="79">
        <v>2053</v>
      </c>
      <c r="AK4" s="79">
        <v>2054</v>
      </c>
      <c r="AL4" s="79">
        <v>2055</v>
      </c>
      <c r="AM4" s="79">
        <v>2056</v>
      </c>
      <c r="AN4" s="79">
        <v>2057</v>
      </c>
      <c r="AO4" s="79">
        <v>2058</v>
      </c>
      <c r="AP4" s="79">
        <v>2059</v>
      </c>
      <c r="AQ4" s="79">
        <v>2060</v>
      </c>
      <c r="AR4" s="79">
        <v>2061</v>
      </c>
      <c r="AS4" s="79">
        <v>2062</v>
      </c>
      <c r="AT4" s="79">
        <v>2063</v>
      </c>
      <c r="AU4" s="79">
        <v>2064</v>
      </c>
      <c r="AV4" s="79">
        <v>2065</v>
      </c>
      <c r="AW4" s="79">
        <v>2066</v>
      </c>
      <c r="AX4" s="79">
        <v>2067</v>
      </c>
      <c r="AY4" s="79">
        <v>2068</v>
      </c>
      <c r="AZ4" s="79">
        <v>2069</v>
      </c>
      <c r="BA4" s="79">
        <v>2070</v>
      </c>
      <c r="BB4" s="79">
        <v>2071</v>
      </c>
      <c r="BC4" s="79">
        <v>2072</v>
      </c>
      <c r="BD4" s="79">
        <v>2073</v>
      </c>
      <c r="BE4" s="79">
        <v>2074</v>
      </c>
      <c r="BF4" s="79">
        <v>2075</v>
      </c>
      <c r="BG4" s="79">
        <v>2076</v>
      </c>
      <c r="BH4" s="79">
        <v>2077</v>
      </c>
      <c r="BI4" s="79">
        <v>2078</v>
      </c>
      <c r="BJ4" s="79">
        <v>2079</v>
      </c>
      <c r="BK4" s="79">
        <v>2080</v>
      </c>
      <c r="BL4" s="79">
        <v>2081</v>
      </c>
      <c r="BM4" s="79">
        <v>2082</v>
      </c>
      <c r="BN4" s="79">
        <v>2083</v>
      </c>
      <c r="BO4" s="79">
        <v>2084</v>
      </c>
      <c r="BP4" s="79">
        <v>2085</v>
      </c>
      <c r="BQ4" s="79">
        <v>2086</v>
      </c>
      <c r="BR4" s="79">
        <v>2087</v>
      </c>
      <c r="BS4" s="79">
        <v>2088</v>
      </c>
      <c r="BT4" s="79">
        <v>2089</v>
      </c>
      <c r="BU4" s="79">
        <v>2090</v>
      </c>
      <c r="BV4" s="79">
        <v>2091</v>
      </c>
      <c r="BW4" s="79">
        <v>2092</v>
      </c>
      <c r="BX4" s="79">
        <v>2093</v>
      </c>
      <c r="BY4" s="79">
        <v>2094</v>
      </c>
      <c r="BZ4" s="79">
        <v>2095</v>
      </c>
      <c r="CA4" s="79">
        <v>2096</v>
      </c>
      <c r="CB4" s="79">
        <v>2097</v>
      </c>
      <c r="CC4" s="79">
        <v>2098</v>
      </c>
      <c r="CD4" s="79">
        <v>2099</v>
      </c>
      <c r="CE4" s="79">
        <v>2100</v>
      </c>
      <c r="CF4" s="79">
        <v>2101</v>
      </c>
      <c r="CG4" s="79">
        <v>2102</v>
      </c>
      <c r="CH4" s="79">
        <v>2103</v>
      </c>
      <c r="CI4" s="79">
        <v>2104</v>
      </c>
      <c r="CJ4" s="79">
        <v>2105</v>
      </c>
      <c r="CK4" s="79">
        <v>2106</v>
      </c>
      <c r="CL4" s="79">
        <v>2107</v>
      </c>
      <c r="CM4" s="79">
        <v>2108</v>
      </c>
      <c r="CN4" s="79">
        <v>2109</v>
      </c>
      <c r="CO4" s="79">
        <v>2110</v>
      </c>
      <c r="CP4" s="79">
        <v>2111</v>
      </c>
      <c r="CQ4" s="79">
        <v>2112</v>
      </c>
      <c r="CR4" s="79">
        <v>2113</v>
      </c>
      <c r="CS4" s="79">
        <v>2114</v>
      </c>
      <c r="CT4" s="79">
        <v>2115</v>
      </c>
      <c r="CU4" s="79">
        <v>2116</v>
      </c>
      <c r="CV4" s="79">
        <v>2117</v>
      </c>
      <c r="CW4" s="79">
        <v>2118</v>
      </c>
      <c r="CX4" s="79">
        <v>2119</v>
      </c>
      <c r="CY4" s="79">
        <v>2120</v>
      </c>
      <c r="CZ4" s="79">
        <v>2121</v>
      </c>
      <c r="DA4" s="79">
        <v>2122</v>
      </c>
      <c r="DB4" s="79">
        <v>2123</v>
      </c>
      <c r="DC4" s="79">
        <v>2124</v>
      </c>
      <c r="DD4" s="79">
        <v>2125</v>
      </c>
      <c r="DE4" s="79">
        <v>2126</v>
      </c>
      <c r="DF4" s="79">
        <v>2127</v>
      </c>
      <c r="DG4" s="79">
        <v>2128</v>
      </c>
      <c r="DH4" s="79">
        <v>2129</v>
      </c>
      <c r="DI4" s="79">
        <v>2130</v>
      </c>
      <c r="DJ4" s="79">
        <v>2131</v>
      </c>
      <c r="DK4" s="79">
        <v>2132</v>
      </c>
      <c r="DL4" s="79">
        <v>2133</v>
      </c>
      <c r="DM4" s="79">
        <v>2134</v>
      </c>
      <c r="DN4" s="79">
        <v>2135</v>
      </c>
      <c r="DO4" s="79">
        <v>2136</v>
      </c>
      <c r="DP4" s="79">
        <v>2137</v>
      </c>
      <c r="DQ4" s="79">
        <v>2138</v>
      </c>
      <c r="DR4" s="79">
        <v>2139</v>
      </c>
      <c r="DS4" s="79">
        <v>2140</v>
      </c>
    </row>
    <row r="5" spans="1:124" x14ac:dyDescent="0.25">
      <c r="A5" s="8">
        <v>1</v>
      </c>
      <c r="B5" s="9" t="s">
        <v>3</v>
      </c>
      <c r="C5" s="13">
        <v>0.04</v>
      </c>
      <c r="D5" s="12">
        <v>4067969.9801702402</v>
      </c>
      <c r="F5" s="80">
        <f>+D5*C5</f>
        <v>162718.79920680961</v>
      </c>
      <c r="G5" s="80">
        <f>+F15*$C5</f>
        <v>156210.04723853723</v>
      </c>
      <c r="H5" s="80">
        <f>+G15*$C5</f>
        <v>149961.64534899575</v>
      </c>
      <c r="I5" s="80">
        <f t="shared" ref="I5:BT9" si="0">+H15*$C5</f>
        <v>143963.17953503592</v>
      </c>
      <c r="J5" s="80">
        <f t="shared" si="0"/>
        <v>138204.65235363448</v>
      </c>
      <c r="K5" s="80">
        <f t="shared" si="0"/>
        <v>132676.46625948907</v>
      </c>
      <c r="L5" s="80">
        <f t="shared" si="0"/>
        <v>127369.4076091095</v>
      </c>
      <c r="M5" s="80">
        <f t="shared" si="0"/>
        <v>122274.63130474514</v>
      </c>
      <c r="N5" s="80">
        <f t="shared" si="0"/>
        <v>117383.64605255533</v>
      </c>
      <c r="O5" s="80">
        <f t="shared" si="0"/>
        <v>112688.30021045312</v>
      </c>
      <c r="P5" s="80">
        <f t="shared" si="0"/>
        <v>108180.768202035</v>
      </c>
      <c r="Q5" s="80">
        <f t="shared" si="0"/>
        <v>103853.53747395359</v>
      </c>
      <c r="R5" s="80">
        <f t="shared" si="0"/>
        <v>99699.395974995437</v>
      </c>
      <c r="S5" s="80">
        <f t="shared" si="0"/>
        <v>95711.420135995621</v>
      </c>
      <c r="T5" s="80">
        <f t="shared" si="0"/>
        <v>91882.96333055578</v>
      </c>
      <c r="U5" s="80">
        <f t="shared" si="0"/>
        <v>88207.64479733356</v>
      </c>
      <c r="V5" s="80">
        <f t="shared" si="0"/>
        <v>84679.339005440212</v>
      </c>
      <c r="W5" s="80">
        <f t="shared" si="0"/>
        <v>81292.165445222607</v>
      </c>
      <c r="X5" s="80">
        <f t="shared" si="0"/>
        <v>78040.47882741371</v>
      </c>
      <c r="Y5" s="80">
        <f t="shared" si="0"/>
        <v>74918.859674317166</v>
      </c>
      <c r="Z5" s="80">
        <f t="shared" si="0"/>
        <v>71922.105287344471</v>
      </c>
      <c r="AA5" s="80">
        <f t="shared" si="0"/>
        <v>69045.221075850699</v>
      </c>
      <c r="AB5" s="80">
        <f t="shared" si="0"/>
        <v>66283.41223281667</v>
      </c>
      <c r="AC5" s="80">
        <f t="shared" si="0"/>
        <v>63632.075743504</v>
      </c>
      <c r="AD5" s="80">
        <f t="shared" si="0"/>
        <v>61086.792713763833</v>
      </c>
      <c r="AE5" s="80">
        <f t="shared" si="0"/>
        <v>58643.321005213278</v>
      </c>
      <c r="AF5" s="80">
        <f t="shared" si="0"/>
        <v>56297.588165004745</v>
      </c>
      <c r="AG5" s="80">
        <f t="shared" si="0"/>
        <v>54045.684638404557</v>
      </c>
      <c r="AH5" s="80">
        <f t="shared" si="0"/>
        <v>51883.85725286838</v>
      </c>
      <c r="AI5" s="80">
        <f t="shared" si="0"/>
        <v>49808.502962753642</v>
      </c>
      <c r="AJ5" s="80">
        <f t="shared" si="0"/>
        <v>47816.162844243496</v>
      </c>
      <c r="AK5" s="80">
        <f t="shared" si="0"/>
        <v>45903.516330473758</v>
      </c>
      <c r="AL5" s="80">
        <f t="shared" si="0"/>
        <v>44067.375677254808</v>
      </c>
      <c r="AM5" s="80">
        <f t="shared" si="0"/>
        <v>42304.680650164613</v>
      </c>
      <c r="AN5" s="80">
        <f t="shared" si="0"/>
        <v>40612.493424158034</v>
      </c>
      <c r="AO5" s="80">
        <f t="shared" si="0"/>
        <v>38987.993687191709</v>
      </c>
      <c r="AP5" s="80">
        <f t="shared" si="0"/>
        <v>37428.473939704039</v>
      </c>
      <c r="AQ5" s="80">
        <f t="shared" si="0"/>
        <v>35931.334982115877</v>
      </c>
      <c r="AR5" s="80">
        <f t="shared" si="0"/>
        <v>34494.081582831241</v>
      </c>
      <c r="AS5" s="80">
        <f t="shared" si="0"/>
        <v>33114.318319517995</v>
      </c>
      <c r="AT5" s="80">
        <f t="shared" si="0"/>
        <v>31789.745586737274</v>
      </c>
      <c r="AU5" s="80">
        <f t="shared" si="0"/>
        <v>30518.155763267783</v>
      </c>
      <c r="AV5" s="80">
        <f t="shared" si="0"/>
        <v>29297.429532737071</v>
      </c>
      <c r="AW5" s="80">
        <f t="shared" si="0"/>
        <v>28125.532351427588</v>
      </c>
      <c r="AX5" s="80">
        <f t="shared" si="0"/>
        <v>27000.511057370484</v>
      </c>
      <c r="AY5" s="80">
        <f t="shared" si="0"/>
        <v>25920.490615075665</v>
      </c>
      <c r="AZ5" s="80">
        <f t="shared" si="0"/>
        <v>24883.670990472638</v>
      </c>
      <c r="BA5" s="80">
        <f t="shared" si="0"/>
        <v>23888.324150853728</v>
      </c>
      <c r="BB5" s="80">
        <f t="shared" si="0"/>
        <v>22932.791184819584</v>
      </c>
      <c r="BC5" s="80">
        <f t="shared" si="0"/>
        <v>22015.479537426803</v>
      </c>
      <c r="BD5" s="80">
        <f t="shared" si="0"/>
        <v>21134.86035592973</v>
      </c>
      <c r="BE5" s="80">
        <f t="shared" si="0"/>
        <v>20289.465941692539</v>
      </c>
      <c r="BF5" s="80">
        <f t="shared" si="0"/>
        <v>19477.88730402484</v>
      </c>
      <c r="BG5" s="80">
        <f t="shared" si="0"/>
        <v>18698.771811863844</v>
      </c>
      <c r="BH5" s="80">
        <f t="shared" si="0"/>
        <v>17950.82093938929</v>
      </c>
      <c r="BI5" s="80">
        <f t="shared" si="0"/>
        <v>17232.78810181372</v>
      </c>
      <c r="BJ5" s="80">
        <f t="shared" si="0"/>
        <v>16543.47657774117</v>
      </c>
      <c r="BK5" s="80">
        <f t="shared" si="0"/>
        <v>15881.737514631524</v>
      </c>
      <c r="BL5" s="80">
        <f t="shared" si="0"/>
        <v>15246.468014046264</v>
      </c>
      <c r="BM5" s="80">
        <f t="shared" si="0"/>
        <v>14636.609293484413</v>
      </c>
      <c r="BN5" s="80">
        <f t="shared" si="0"/>
        <v>14051.144921745037</v>
      </c>
      <c r="BO5" s="80">
        <f t="shared" si="0"/>
        <v>13489.099124875234</v>
      </c>
      <c r="BP5" s="80">
        <f t="shared" si="0"/>
        <v>12949.535159880226</v>
      </c>
      <c r="BQ5" s="80">
        <f t="shared" si="0"/>
        <v>12431.553753485015</v>
      </c>
      <c r="BR5" s="80">
        <f t="shared" si="0"/>
        <v>11934.291603345615</v>
      </c>
      <c r="BS5" s="80">
        <f t="shared" si="0"/>
        <v>11456.919939211792</v>
      </c>
      <c r="BT5" s="80">
        <f t="shared" si="0"/>
        <v>10998.643141643319</v>
      </c>
      <c r="BU5" s="80">
        <f t="shared" ref="BU5:DS10" si="1">+BT15*$C5</f>
        <v>10558.697415977585</v>
      </c>
      <c r="BV5" s="80">
        <f t="shared" si="1"/>
        <v>10136.349519338482</v>
      </c>
      <c r="BW5" s="80">
        <f t="shared" si="1"/>
        <v>9730.8955385649424</v>
      </c>
      <c r="BX5" s="80">
        <f t="shared" si="1"/>
        <v>9341.6597170223449</v>
      </c>
      <c r="BY5" s="80">
        <f t="shared" si="1"/>
        <v>8967.9933283414503</v>
      </c>
      <c r="BZ5" s="80">
        <f t="shared" si="1"/>
        <v>8609.2735952077928</v>
      </c>
      <c r="CA5" s="80">
        <f t="shared" si="1"/>
        <v>8264.9026513994813</v>
      </c>
      <c r="CB5" s="80">
        <f t="shared" si="1"/>
        <v>7934.306545343502</v>
      </c>
      <c r="CC5" s="80">
        <f t="shared" si="1"/>
        <v>7616.9342835297612</v>
      </c>
      <c r="CD5" s="80">
        <f t="shared" si="1"/>
        <v>7312.2569121885708</v>
      </c>
      <c r="CE5" s="80">
        <f t="shared" si="1"/>
        <v>7019.7666357010276</v>
      </c>
      <c r="CF5" s="80">
        <f t="shared" si="1"/>
        <v>6738.9759702729862</v>
      </c>
      <c r="CG5" s="80">
        <f t="shared" si="1"/>
        <v>6469.4169314620667</v>
      </c>
      <c r="CH5" s="80">
        <f t="shared" si="1"/>
        <v>6210.6402542035839</v>
      </c>
      <c r="CI5" s="80">
        <f t="shared" si="1"/>
        <v>5962.2146440354409</v>
      </c>
      <c r="CJ5" s="80">
        <f t="shared" si="1"/>
        <v>5723.7260582740237</v>
      </c>
      <c r="CK5" s="80">
        <f t="shared" si="1"/>
        <v>5494.7770159430629</v>
      </c>
      <c r="CL5" s="80">
        <f t="shared" si="1"/>
        <v>5274.9859353053407</v>
      </c>
      <c r="CM5" s="80">
        <f t="shared" si="1"/>
        <v>5063.9864978931273</v>
      </c>
      <c r="CN5" s="80">
        <f t="shared" si="1"/>
        <v>4861.4270379774016</v>
      </c>
      <c r="CO5" s="80">
        <f t="shared" si="1"/>
        <v>4666.9699564583061</v>
      </c>
      <c r="CP5" s="80">
        <f t="shared" si="1"/>
        <v>4480.2911581999742</v>
      </c>
      <c r="CQ5" s="80">
        <f t="shared" si="1"/>
        <v>4301.0795118719743</v>
      </c>
      <c r="CR5" s="80">
        <f t="shared" si="1"/>
        <v>4129.0363313970956</v>
      </c>
      <c r="CS5" s="80">
        <f t="shared" si="1"/>
        <v>3963.8748781412119</v>
      </c>
      <c r="CT5" s="80">
        <f t="shared" si="1"/>
        <v>3805.3198830155634</v>
      </c>
      <c r="CU5" s="80">
        <f t="shared" si="1"/>
        <v>3653.1070876949411</v>
      </c>
      <c r="CV5" s="80">
        <f t="shared" si="1"/>
        <v>3506.9828041871433</v>
      </c>
      <c r="CW5" s="80">
        <f t="shared" si="1"/>
        <v>3366.7034920196579</v>
      </c>
      <c r="CX5" s="80">
        <f t="shared" si="1"/>
        <v>3232.0353523388717</v>
      </c>
      <c r="CY5" s="80">
        <f t="shared" si="1"/>
        <v>3102.7539382453165</v>
      </c>
      <c r="CZ5" s="80">
        <f t="shared" si="1"/>
        <v>2978.6437807155039</v>
      </c>
      <c r="DA5" s="80">
        <f t="shared" si="1"/>
        <v>2859.4980294868838</v>
      </c>
      <c r="DB5" s="80">
        <f t="shared" si="1"/>
        <v>2745.1181083074084</v>
      </c>
      <c r="DC5" s="80">
        <f t="shared" si="1"/>
        <v>2635.3133839751122</v>
      </c>
      <c r="DD5" s="80">
        <f t="shared" si="1"/>
        <v>2529.9008486161079</v>
      </c>
      <c r="DE5" s="80">
        <f t="shared" si="1"/>
        <v>2428.7048146714633</v>
      </c>
      <c r="DF5" s="80">
        <f t="shared" si="1"/>
        <v>2331.5566220846049</v>
      </c>
      <c r="DG5" s="80">
        <f t="shared" si="1"/>
        <v>2238.2943572012209</v>
      </c>
      <c r="DH5" s="80">
        <f t="shared" si="1"/>
        <v>2148.7625829131716</v>
      </c>
      <c r="DI5" s="80">
        <f t="shared" si="1"/>
        <v>2062.8120795966452</v>
      </c>
      <c r="DJ5" s="80">
        <f t="shared" si="1"/>
        <v>1980.299596412779</v>
      </c>
      <c r="DK5" s="80">
        <f t="shared" si="1"/>
        <v>1901.0876125562681</v>
      </c>
      <c r="DL5" s="80">
        <f t="shared" si="1"/>
        <v>1825.0441080540174</v>
      </c>
      <c r="DM5" s="80">
        <f t="shared" si="1"/>
        <v>1752.0423437318568</v>
      </c>
      <c r="DN5" s="80">
        <f t="shared" si="1"/>
        <v>1681.9606499825825</v>
      </c>
      <c r="DO5" s="80">
        <f t="shared" si="1"/>
        <v>1614.6822239832793</v>
      </c>
      <c r="DP5" s="80">
        <f t="shared" si="1"/>
        <v>1550.0949350239482</v>
      </c>
      <c r="DQ5" s="80">
        <f t="shared" si="1"/>
        <v>1488.0911376229903</v>
      </c>
      <c r="DR5" s="80">
        <f t="shared" si="1"/>
        <v>1428.5674921180707</v>
      </c>
      <c r="DS5" s="80">
        <f t="shared" si="1"/>
        <v>1371.4247924333479</v>
      </c>
    </row>
    <row r="6" spans="1:124" x14ac:dyDescent="0.25">
      <c r="A6" s="8">
        <v>1</v>
      </c>
      <c r="B6" s="27" t="s">
        <v>51</v>
      </c>
      <c r="C6" s="13">
        <v>0.04</v>
      </c>
      <c r="D6" s="12">
        <v>1793983.3810329598</v>
      </c>
      <c r="F6" s="80">
        <f t="shared" ref="F6:F10" si="2">+D6*C6</f>
        <v>71759.335241318389</v>
      </c>
      <c r="G6" s="80">
        <f t="shared" ref="G6:V10" si="3">+F16*$C6</f>
        <v>68888.961831665656</v>
      </c>
      <c r="H6" s="80">
        <f t="shared" si="3"/>
        <v>66133.403358399024</v>
      </c>
      <c r="I6" s="80">
        <f t="shared" si="3"/>
        <v>63488.067224063074</v>
      </c>
      <c r="J6" s="80">
        <f t="shared" si="3"/>
        <v>60948.544535100555</v>
      </c>
      <c r="K6" s="80">
        <f t="shared" si="3"/>
        <v>58510.602753696534</v>
      </c>
      <c r="L6" s="80">
        <f t="shared" si="3"/>
        <v>56170.178643548679</v>
      </c>
      <c r="M6" s="80">
        <f t="shared" si="3"/>
        <v>53923.371497806729</v>
      </c>
      <c r="N6" s="80">
        <f t="shared" si="0"/>
        <v>51766.436637894469</v>
      </c>
      <c r="O6" s="80">
        <f t="shared" si="0"/>
        <v>49695.779172378687</v>
      </c>
      <c r="P6" s="80">
        <f t="shared" si="0"/>
        <v>47707.948005483544</v>
      </c>
      <c r="Q6" s="80">
        <f t="shared" si="0"/>
        <v>45799.630085264202</v>
      </c>
      <c r="R6" s="80">
        <f t="shared" si="0"/>
        <v>43967.644881853637</v>
      </c>
      <c r="S6" s="80">
        <f t="shared" si="0"/>
        <v>42208.939086579492</v>
      </c>
      <c r="T6" s="80">
        <f t="shared" si="0"/>
        <v>40520.581523116314</v>
      </c>
      <c r="U6" s="80">
        <f t="shared" si="0"/>
        <v>38899.758262191659</v>
      </c>
      <c r="V6" s="80">
        <f t="shared" si="0"/>
        <v>37343.767931703995</v>
      </c>
      <c r="W6" s="80">
        <f t="shared" si="0"/>
        <v>35850.017214435837</v>
      </c>
      <c r="X6" s="80">
        <f t="shared" si="0"/>
        <v>34416.016525858402</v>
      </c>
      <c r="Y6" s="80">
        <f t="shared" si="0"/>
        <v>33039.375864824069</v>
      </c>
      <c r="Z6" s="80">
        <f t="shared" si="0"/>
        <v>31717.800830231106</v>
      </c>
      <c r="AA6" s="80">
        <f t="shared" si="0"/>
        <v>30449.088797021861</v>
      </c>
      <c r="AB6" s="80">
        <f t="shared" si="0"/>
        <v>29231.125245140985</v>
      </c>
      <c r="AC6" s="80">
        <f t="shared" si="0"/>
        <v>28061.880235335349</v>
      </c>
      <c r="AD6" s="80">
        <f t="shared" si="0"/>
        <v>26939.405025921937</v>
      </c>
      <c r="AE6" s="80">
        <f t="shared" si="0"/>
        <v>25861.828824885059</v>
      </c>
      <c r="AF6" s="80">
        <f t="shared" si="0"/>
        <v>24827.355671889658</v>
      </c>
      <c r="AG6" s="80">
        <f t="shared" si="0"/>
        <v>23834.261445014072</v>
      </c>
      <c r="AH6" s="80">
        <f t="shared" si="0"/>
        <v>22880.890987213512</v>
      </c>
      <c r="AI6" s="80">
        <f t="shared" si="0"/>
        <v>21965.655347724973</v>
      </c>
      <c r="AJ6" s="80">
        <f t="shared" si="0"/>
        <v>21087.02913381597</v>
      </c>
      <c r="AK6" s="80">
        <f t="shared" si="0"/>
        <v>20243.547968463332</v>
      </c>
      <c r="AL6" s="80">
        <f t="shared" si="0"/>
        <v>19433.806049724801</v>
      </c>
      <c r="AM6" s="80">
        <f t="shared" si="0"/>
        <v>18656.453807735808</v>
      </c>
      <c r="AN6" s="80">
        <f t="shared" si="0"/>
        <v>17910.195655426374</v>
      </c>
      <c r="AO6" s="80">
        <f t="shared" si="0"/>
        <v>17193.787829209319</v>
      </c>
      <c r="AP6" s="80">
        <f t="shared" si="0"/>
        <v>16506.036316040947</v>
      </c>
      <c r="AQ6" s="80">
        <f t="shared" si="0"/>
        <v>15845.794863399309</v>
      </c>
      <c r="AR6" s="80">
        <f t="shared" si="0"/>
        <v>15211.963068863337</v>
      </c>
      <c r="AS6" s="80">
        <f t="shared" si="0"/>
        <v>14603.484546108804</v>
      </c>
      <c r="AT6" s="80">
        <f t="shared" si="0"/>
        <v>14019.345164264452</v>
      </c>
      <c r="AU6" s="80">
        <f t="shared" si="0"/>
        <v>13458.571357693874</v>
      </c>
      <c r="AV6" s="80">
        <f t="shared" si="0"/>
        <v>12920.228503386121</v>
      </c>
      <c r="AW6" s="80">
        <f t="shared" si="0"/>
        <v>12403.419363250674</v>
      </c>
      <c r="AX6" s="80">
        <f t="shared" si="0"/>
        <v>11907.282588720647</v>
      </c>
      <c r="AY6" s="80">
        <f t="shared" si="0"/>
        <v>11430.991285171822</v>
      </c>
      <c r="AZ6" s="80">
        <f t="shared" si="0"/>
        <v>10973.751633764949</v>
      </c>
      <c r="BA6" s="80">
        <f t="shared" si="0"/>
        <v>10534.80156841435</v>
      </c>
      <c r="BB6" s="80">
        <f t="shared" si="0"/>
        <v>10113.409505677777</v>
      </c>
      <c r="BC6" s="80">
        <f t="shared" si="0"/>
        <v>9708.8731254506656</v>
      </c>
      <c r="BD6" s="80">
        <f t="shared" si="0"/>
        <v>9320.518200432638</v>
      </c>
      <c r="BE6" s="80">
        <f t="shared" si="0"/>
        <v>8947.6974724153333</v>
      </c>
      <c r="BF6" s="80">
        <f t="shared" si="0"/>
        <v>8589.7895735187194</v>
      </c>
      <c r="BG6" s="80">
        <f t="shared" si="0"/>
        <v>8246.1979905779699</v>
      </c>
      <c r="BH6" s="80">
        <f t="shared" si="0"/>
        <v>7916.3500709548525</v>
      </c>
      <c r="BI6" s="80">
        <f t="shared" si="0"/>
        <v>7599.6960681166584</v>
      </c>
      <c r="BJ6" s="80">
        <f t="shared" si="0"/>
        <v>7295.7082253919916</v>
      </c>
      <c r="BK6" s="80">
        <f t="shared" si="0"/>
        <v>7003.879896376312</v>
      </c>
      <c r="BL6" s="80">
        <f t="shared" si="0"/>
        <v>6723.7247005212603</v>
      </c>
      <c r="BM6" s="80">
        <f t="shared" si="0"/>
        <v>6454.7757125004091</v>
      </c>
      <c r="BN6" s="80">
        <f t="shared" si="0"/>
        <v>6196.5846840003924</v>
      </c>
      <c r="BO6" s="80">
        <f t="shared" si="0"/>
        <v>5948.7212966403777</v>
      </c>
      <c r="BP6" s="80">
        <f t="shared" si="0"/>
        <v>5710.7724447747623</v>
      </c>
      <c r="BQ6" s="80">
        <f t="shared" si="0"/>
        <v>5482.341546983771</v>
      </c>
      <c r="BR6" s="80">
        <f t="shared" si="0"/>
        <v>5263.0478851044199</v>
      </c>
      <c r="BS6" s="80">
        <f t="shared" si="0"/>
        <v>5052.5259697002439</v>
      </c>
      <c r="BT6" s="80">
        <f t="shared" si="0"/>
        <v>4850.4249309122333</v>
      </c>
      <c r="BU6" s="80">
        <f t="shared" si="1"/>
        <v>4656.4079336757441</v>
      </c>
      <c r="BV6" s="80">
        <f t="shared" si="1"/>
        <v>4470.1516163287142</v>
      </c>
      <c r="BW6" s="80">
        <f t="shared" si="1"/>
        <v>4291.3455516755657</v>
      </c>
      <c r="BX6" s="80">
        <f t="shared" si="1"/>
        <v>4119.691729608543</v>
      </c>
      <c r="BY6" s="80">
        <f t="shared" si="1"/>
        <v>3954.9040604242014</v>
      </c>
      <c r="BZ6" s="80">
        <f t="shared" si="1"/>
        <v>3796.7078980072333</v>
      </c>
      <c r="CA6" s="80">
        <f t="shared" si="1"/>
        <v>3644.8395820869437</v>
      </c>
      <c r="CB6" s="80">
        <f t="shared" si="1"/>
        <v>3499.0459988034659</v>
      </c>
      <c r="CC6" s="80">
        <f t="shared" si="1"/>
        <v>3359.0841588513267</v>
      </c>
      <c r="CD6" s="80">
        <f t="shared" si="1"/>
        <v>3224.7207924972736</v>
      </c>
      <c r="CE6" s="80">
        <f t="shared" si="1"/>
        <v>3095.7319607973827</v>
      </c>
      <c r="CF6" s="80">
        <f t="shared" si="1"/>
        <v>2971.9026823654876</v>
      </c>
      <c r="CG6" s="80">
        <f t="shared" si="1"/>
        <v>2853.0265750708681</v>
      </c>
      <c r="CH6" s="80">
        <f t="shared" si="1"/>
        <v>2738.9055120680337</v>
      </c>
      <c r="CI6" s="80">
        <f t="shared" si="1"/>
        <v>2629.3492915853126</v>
      </c>
      <c r="CJ6" s="80">
        <f t="shared" si="1"/>
        <v>2524.1753199219002</v>
      </c>
      <c r="CK6" s="80">
        <f t="shared" si="1"/>
        <v>2423.208307125024</v>
      </c>
      <c r="CL6" s="80">
        <f t="shared" si="1"/>
        <v>2326.279974840023</v>
      </c>
      <c r="CM6" s="80">
        <f t="shared" si="1"/>
        <v>2233.2287758464222</v>
      </c>
      <c r="CN6" s="80">
        <f t="shared" si="1"/>
        <v>2143.899624812565</v>
      </c>
      <c r="CO6" s="80">
        <f t="shared" si="1"/>
        <v>2058.1436398200626</v>
      </c>
      <c r="CP6" s="80">
        <f t="shared" si="1"/>
        <v>1975.8178942272602</v>
      </c>
      <c r="CQ6" s="80">
        <f t="shared" si="1"/>
        <v>1896.7851784581701</v>
      </c>
      <c r="CR6" s="80">
        <f t="shared" si="1"/>
        <v>1820.9137713198431</v>
      </c>
      <c r="CS6" s="80">
        <f t="shared" si="1"/>
        <v>1748.0772204670493</v>
      </c>
      <c r="CT6" s="80">
        <f t="shared" si="1"/>
        <v>1678.1541316483674</v>
      </c>
      <c r="CU6" s="80">
        <f t="shared" si="1"/>
        <v>1611.0279663824326</v>
      </c>
      <c r="CV6" s="80">
        <f t="shared" si="1"/>
        <v>1546.5868477271351</v>
      </c>
      <c r="CW6" s="80">
        <f t="shared" si="1"/>
        <v>1484.7233738180498</v>
      </c>
      <c r="CX6" s="80">
        <f t="shared" si="1"/>
        <v>1425.3344388653277</v>
      </c>
      <c r="CY6" s="80">
        <f t="shared" si="1"/>
        <v>1368.3210613107146</v>
      </c>
      <c r="CZ6" s="80">
        <f t="shared" si="1"/>
        <v>1313.5882188582859</v>
      </c>
      <c r="DA6" s="80">
        <f t="shared" si="1"/>
        <v>1261.0446901039545</v>
      </c>
      <c r="DB6" s="80">
        <f t="shared" si="1"/>
        <v>1210.6029024997963</v>
      </c>
      <c r="DC6" s="80">
        <f t="shared" si="1"/>
        <v>1162.1787863998045</v>
      </c>
      <c r="DD6" s="80">
        <f t="shared" si="1"/>
        <v>1115.6916349438125</v>
      </c>
      <c r="DE6" s="80">
        <f t="shared" si="1"/>
        <v>1071.06396954606</v>
      </c>
      <c r="DF6" s="80">
        <f t="shared" si="1"/>
        <v>1028.2214107642176</v>
      </c>
      <c r="DG6" s="80">
        <f t="shared" si="1"/>
        <v>987.09255433364888</v>
      </c>
      <c r="DH6" s="80">
        <f t="shared" si="1"/>
        <v>947.60885216030294</v>
      </c>
      <c r="DI6" s="80">
        <f t="shared" si="1"/>
        <v>909.70449807389093</v>
      </c>
      <c r="DJ6" s="80">
        <f t="shared" si="1"/>
        <v>873.31631815093533</v>
      </c>
      <c r="DK6" s="80">
        <f t="shared" si="1"/>
        <v>838.38366542489791</v>
      </c>
      <c r="DL6" s="80">
        <f t="shared" si="1"/>
        <v>804.84831880790193</v>
      </c>
      <c r="DM6" s="80">
        <f t="shared" si="1"/>
        <v>772.65438605558597</v>
      </c>
      <c r="DN6" s="80">
        <f t="shared" si="1"/>
        <v>741.74821061336252</v>
      </c>
      <c r="DO6" s="80">
        <f t="shared" si="1"/>
        <v>712.07828218882798</v>
      </c>
      <c r="DP6" s="80">
        <f t="shared" si="1"/>
        <v>683.59515090127491</v>
      </c>
      <c r="DQ6" s="80">
        <f t="shared" si="1"/>
        <v>656.25134486522393</v>
      </c>
      <c r="DR6" s="80">
        <f t="shared" si="1"/>
        <v>630.00129107061503</v>
      </c>
      <c r="DS6" s="80">
        <f t="shared" si="1"/>
        <v>604.80123942779039</v>
      </c>
    </row>
    <row r="7" spans="1:124" x14ac:dyDescent="0.25">
      <c r="A7" s="8">
        <v>47</v>
      </c>
      <c r="B7" s="9" t="s">
        <v>4</v>
      </c>
      <c r="C7" s="13">
        <v>0.08</v>
      </c>
      <c r="D7" s="12">
        <v>11970352.72370944</v>
      </c>
      <c r="F7" s="80">
        <f t="shared" si="2"/>
        <v>957628.2178967552</v>
      </c>
      <c r="G7" s="80">
        <f t="shared" si="3"/>
        <v>881017.9604650148</v>
      </c>
      <c r="H7" s="80">
        <f t="shared" si="3"/>
        <v>810536.52362781367</v>
      </c>
      <c r="I7" s="80">
        <f t="shared" si="3"/>
        <v>745693.60173758853</v>
      </c>
      <c r="J7" s="80">
        <f t="shared" si="3"/>
        <v>686038.1135985814</v>
      </c>
      <c r="K7" s="80">
        <f t="shared" si="3"/>
        <v>631155.06451069494</v>
      </c>
      <c r="L7" s="80">
        <f t="shared" si="3"/>
        <v>580662.65934983932</v>
      </c>
      <c r="M7" s="80">
        <f t="shared" si="3"/>
        <v>534209.64660185215</v>
      </c>
      <c r="N7" s="80">
        <f t="shared" si="0"/>
        <v>491472.87487370404</v>
      </c>
      <c r="O7" s="80">
        <f t="shared" si="0"/>
        <v>452155.04488380766</v>
      </c>
      <c r="P7" s="80">
        <f t="shared" si="0"/>
        <v>415982.64129310311</v>
      </c>
      <c r="Q7" s="80">
        <f t="shared" si="0"/>
        <v>382704.0299896549</v>
      </c>
      <c r="R7" s="80">
        <f t="shared" si="0"/>
        <v>352087.70759048249</v>
      </c>
      <c r="S7" s="80">
        <f t="shared" si="0"/>
        <v>323920.69098324387</v>
      </c>
      <c r="T7" s="80">
        <f t="shared" si="0"/>
        <v>298007.03570458433</v>
      </c>
      <c r="U7" s="80">
        <f t="shared" si="0"/>
        <v>274166.47284821759</v>
      </c>
      <c r="V7" s="80">
        <f t="shared" si="0"/>
        <v>252233.15502036019</v>
      </c>
      <c r="W7" s="80">
        <f t="shared" si="0"/>
        <v>232054.50261873138</v>
      </c>
      <c r="X7" s="80">
        <f t="shared" si="0"/>
        <v>213490.14240923285</v>
      </c>
      <c r="Y7" s="80">
        <f t="shared" si="0"/>
        <v>196410.93101649423</v>
      </c>
      <c r="Z7" s="80">
        <f t="shared" si="0"/>
        <v>180698.05653517469</v>
      </c>
      <c r="AA7" s="80">
        <f t="shared" si="0"/>
        <v>166242.21201236075</v>
      </c>
      <c r="AB7" s="80">
        <f t="shared" si="0"/>
        <v>152942.83505137186</v>
      </c>
      <c r="AC7" s="80">
        <f t="shared" si="0"/>
        <v>140707.40824726212</v>
      </c>
      <c r="AD7" s="80">
        <f t="shared" si="0"/>
        <v>129450.81558748115</v>
      </c>
      <c r="AE7" s="80">
        <f t="shared" si="0"/>
        <v>119094.75034048266</v>
      </c>
      <c r="AF7" s="80">
        <f t="shared" si="0"/>
        <v>109567.17031324403</v>
      </c>
      <c r="AG7" s="80">
        <f t="shared" si="0"/>
        <v>100801.79668818452</v>
      </c>
      <c r="AH7" s="80">
        <f t="shared" si="0"/>
        <v>92737.652953129742</v>
      </c>
      <c r="AI7" s="80">
        <f t="shared" si="0"/>
        <v>85318.640716879367</v>
      </c>
      <c r="AJ7" s="80">
        <f t="shared" si="0"/>
        <v>78493.149459529013</v>
      </c>
      <c r="AK7" s="80">
        <f t="shared" si="0"/>
        <v>72213.697502766707</v>
      </c>
      <c r="AL7" s="80">
        <f t="shared" si="0"/>
        <v>66436.601702545362</v>
      </c>
      <c r="AM7" s="80">
        <f t="shared" si="0"/>
        <v>61121.673566341735</v>
      </c>
      <c r="AN7" s="80">
        <f t="shared" si="0"/>
        <v>56231.939681034397</v>
      </c>
      <c r="AO7" s="80">
        <f t="shared" si="0"/>
        <v>51733.384506551643</v>
      </c>
      <c r="AP7" s="80">
        <f t="shared" si="0"/>
        <v>47594.713746027512</v>
      </c>
      <c r="AQ7" s="80">
        <f t="shared" si="0"/>
        <v>43787.136646345309</v>
      </c>
      <c r="AR7" s="80">
        <f t="shared" si="0"/>
        <v>40284.165714637682</v>
      </c>
      <c r="AS7" s="80">
        <f t="shared" si="0"/>
        <v>37061.432457466668</v>
      </c>
      <c r="AT7" s="80">
        <f t="shared" si="0"/>
        <v>34096.517860869331</v>
      </c>
      <c r="AU7" s="80">
        <f t="shared" si="0"/>
        <v>31368.796431999785</v>
      </c>
      <c r="AV7" s="80">
        <f t="shared" si="0"/>
        <v>28859.292717439803</v>
      </c>
      <c r="AW7" s="80">
        <f t="shared" si="0"/>
        <v>26550.549300044619</v>
      </c>
      <c r="AX7" s="80">
        <f t="shared" si="0"/>
        <v>24426.505356041049</v>
      </c>
      <c r="AY7" s="80">
        <f t="shared" si="0"/>
        <v>22472.384927557763</v>
      </c>
      <c r="AZ7" s="80">
        <f t="shared" si="0"/>
        <v>20674.594133353145</v>
      </c>
      <c r="BA7" s="80">
        <f t="shared" si="0"/>
        <v>19020.62660268489</v>
      </c>
      <c r="BB7" s="80">
        <f t="shared" si="0"/>
        <v>17498.976474470102</v>
      </c>
      <c r="BC7" s="80">
        <f t="shared" si="0"/>
        <v>16099.058356512493</v>
      </c>
      <c r="BD7" s="80">
        <f t="shared" si="0"/>
        <v>14811.133687991492</v>
      </c>
      <c r="BE7" s="80">
        <f t="shared" si="0"/>
        <v>13626.242992952173</v>
      </c>
      <c r="BF7" s="80">
        <f t="shared" si="0"/>
        <v>12536.143553515998</v>
      </c>
      <c r="BG7" s="80">
        <f t="shared" si="0"/>
        <v>11533.252069234717</v>
      </c>
      <c r="BH7" s="80">
        <f t="shared" si="0"/>
        <v>10610.591903695939</v>
      </c>
      <c r="BI7" s="80">
        <f t="shared" si="0"/>
        <v>9761.7445514002648</v>
      </c>
      <c r="BJ7" s="80">
        <f t="shared" si="0"/>
        <v>8980.8049872882439</v>
      </c>
      <c r="BK7" s="80">
        <f t="shared" si="0"/>
        <v>8262.3405883051837</v>
      </c>
      <c r="BL7" s="80">
        <f t="shared" si="0"/>
        <v>7601.3533412407687</v>
      </c>
      <c r="BM7" s="80">
        <f t="shared" si="0"/>
        <v>6993.2450739415071</v>
      </c>
      <c r="BN7" s="80">
        <f t="shared" si="0"/>
        <v>6433.7854680261871</v>
      </c>
      <c r="BO7" s="80">
        <f t="shared" si="0"/>
        <v>5919.0826305840919</v>
      </c>
      <c r="BP7" s="80">
        <f t="shared" si="0"/>
        <v>5445.5560201373655</v>
      </c>
      <c r="BQ7" s="80">
        <f t="shared" si="0"/>
        <v>5009.9115385263758</v>
      </c>
      <c r="BR7" s="80">
        <f t="shared" si="0"/>
        <v>4609.1186154442657</v>
      </c>
      <c r="BS7" s="80">
        <f t="shared" si="0"/>
        <v>4240.3891262087236</v>
      </c>
      <c r="BT7" s="80">
        <f t="shared" si="0"/>
        <v>3901.1579961120256</v>
      </c>
      <c r="BU7" s="80">
        <f t="shared" si="1"/>
        <v>3589.0653564230638</v>
      </c>
      <c r="BV7" s="80">
        <f t="shared" si="1"/>
        <v>3301.9401279092185</v>
      </c>
      <c r="BW7" s="80">
        <f t="shared" si="1"/>
        <v>3037.7849176764807</v>
      </c>
      <c r="BX7" s="80">
        <f t="shared" si="1"/>
        <v>2794.7621242623627</v>
      </c>
      <c r="BY7" s="80">
        <f t="shared" si="1"/>
        <v>2571.1811543213735</v>
      </c>
      <c r="BZ7" s="80">
        <f t="shared" si="1"/>
        <v>2365.4866619756635</v>
      </c>
      <c r="CA7" s="80">
        <f t="shared" si="1"/>
        <v>2176.2477290176103</v>
      </c>
      <c r="CB7" s="80">
        <f t="shared" si="1"/>
        <v>2002.1479106962015</v>
      </c>
      <c r="CC7" s="80">
        <f t="shared" si="1"/>
        <v>1841.9760778405052</v>
      </c>
      <c r="CD7" s="80">
        <f t="shared" si="1"/>
        <v>1694.6179916132648</v>
      </c>
      <c r="CE7" s="80">
        <f t="shared" si="1"/>
        <v>1559.0485522842039</v>
      </c>
      <c r="CF7" s="80">
        <f t="shared" si="1"/>
        <v>1434.3246681014675</v>
      </c>
      <c r="CG7" s="80">
        <f t="shared" si="1"/>
        <v>1319.5786946533501</v>
      </c>
      <c r="CH7" s="80">
        <f t="shared" si="1"/>
        <v>1214.0123990810821</v>
      </c>
      <c r="CI7" s="80">
        <f t="shared" si="1"/>
        <v>1116.8914071545955</v>
      </c>
      <c r="CJ7" s="80">
        <f t="shared" si="1"/>
        <v>1027.540094582228</v>
      </c>
      <c r="CK7" s="80">
        <f t="shared" si="1"/>
        <v>945.33688701564972</v>
      </c>
      <c r="CL7" s="80">
        <f t="shared" si="1"/>
        <v>869.70993605439776</v>
      </c>
      <c r="CM7" s="80">
        <f t="shared" si="1"/>
        <v>800.13314117004586</v>
      </c>
      <c r="CN7" s="80">
        <f t="shared" si="1"/>
        <v>736.12248987644216</v>
      </c>
      <c r="CO7" s="80">
        <f t="shared" si="1"/>
        <v>677.23269068632681</v>
      </c>
      <c r="CP7" s="80">
        <f t="shared" si="1"/>
        <v>623.05407543142064</v>
      </c>
      <c r="CQ7" s="80">
        <f t="shared" si="1"/>
        <v>573.209749396907</v>
      </c>
      <c r="CR7" s="80">
        <f t="shared" si="1"/>
        <v>527.35296944515449</v>
      </c>
      <c r="CS7" s="80">
        <f t="shared" si="1"/>
        <v>485.16473188954211</v>
      </c>
      <c r="CT7" s="80">
        <f t="shared" si="1"/>
        <v>446.35155333837872</v>
      </c>
      <c r="CU7" s="80">
        <f t="shared" si="1"/>
        <v>410.64342907130845</v>
      </c>
      <c r="CV7" s="80">
        <f t="shared" si="1"/>
        <v>377.79195474560373</v>
      </c>
      <c r="CW7" s="80">
        <f t="shared" si="1"/>
        <v>347.56859836595544</v>
      </c>
      <c r="CX7" s="80">
        <f t="shared" si="1"/>
        <v>319.76311049667896</v>
      </c>
      <c r="CY7" s="80">
        <f t="shared" si="1"/>
        <v>294.18206165694465</v>
      </c>
      <c r="CZ7" s="80">
        <f t="shared" si="1"/>
        <v>270.64749672438904</v>
      </c>
      <c r="DA7" s="80">
        <f t="shared" si="1"/>
        <v>248.99569698643793</v>
      </c>
      <c r="DB7" s="80">
        <f t="shared" si="1"/>
        <v>229.07604122752292</v>
      </c>
      <c r="DC7" s="80">
        <f t="shared" si="1"/>
        <v>210.74995792932106</v>
      </c>
      <c r="DD7" s="80">
        <f t="shared" si="1"/>
        <v>193.88996129497536</v>
      </c>
      <c r="DE7" s="80">
        <f t="shared" si="1"/>
        <v>178.37876439137733</v>
      </c>
      <c r="DF7" s="80">
        <f t="shared" si="1"/>
        <v>164.10846324006715</v>
      </c>
      <c r="DG7" s="80">
        <f t="shared" si="1"/>
        <v>150.97978618086177</v>
      </c>
      <c r="DH7" s="80">
        <f t="shared" si="1"/>
        <v>138.90140328639285</v>
      </c>
      <c r="DI7" s="80">
        <f t="shared" si="1"/>
        <v>127.7892910234814</v>
      </c>
      <c r="DJ7" s="80">
        <f t="shared" si="1"/>
        <v>117.56614774160289</v>
      </c>
      <c r="DK7" s="80">
        <f t="shared" si="1"/>
        <v>108.16085592227466</v>
      </c>
      <c r="DL7" s="80">
        <f t="shared" si="1"/>
        <v>99.507987448492685</v>
      </c>
      <c r="DM7" s="80">
        <f t="shared" si="1"/>
        <v>91.547348452613264</v>
      </c>
      <c r="DN7" s="80">
        <f t="shared" si="1"/>
        <v>84.223560576404196</v>
      </c>
      <c r="DO7" s="80">
        <f t="shared" si="1"/>
        <v>77.48567573029186</v>
      </c>
      <c r="DP7" s="80">
        <f t="shared" si="1"/>
        <v>71.286821671868509</v>
      </c>
      <c r="DQ7" s="80">
        <f t="shared" si="1"/>
        <v>65.583875938119021</v>
      </c>
      <c r="DR7" s="80">
        <f t="shared" si="1"/>
        <v>60.337165863069508</v>
      </c>
      <c r="DS7" s="80">
        <f t="shared" si="1"/>
        <v>55.510192594023948</v>
      </c>
    </row>
    <row r="8" spans="1:124" x14ac:dyDescent="0.25">
      <c r="A8" s="8">
        <v>50</v>
      </c>
      <c r="B8" s="9" t="s">
        <v>53</v>
      </c>
      <c r="C8" s="13">
        <v>0.55000000000000004</v>
      </c>
      <c r="D8" s="12">
        <v>758.51310937499977</v>
      </c>
      <c r="F8" s="80">
        <f t="shared" si="2"/>
        <v>417.18221015624988</v>
      </c>
      <c r="G8" s="80">
        <f t="shared" si="3"/>
        <v>187.73199457031245</v>
      </c>
      <c r="H8" s="80">
        <f t="shared" si="3"/>
        <v>84.479397556640592</v>
      </c>
      <c r="I8" s="80">
        <f t="shared" si="3"/>
        <v>38.01572890048827</v>
      </c>
      <c r="J8" s="80">
        <f t="shared" si="3"/>
        <v>17.107078005219719</v>
      </c>
      <c r="K8" s="80">
        <f t="shared" si="3"/>
        <v>7.698185102348873</v>
      </c>
      <c r="L8" s="80">
        <f t="shared" si="3"/>
        <v>3.4641832960569925</v>
      </c>
      <c r="M8" s="80">
        <f t="shared" si="3"/>
        <v>1.5588824832256465</v>
      </c>
      <c r="N8" s="80">
        <f t="shared" si="0"/>
        <v>0.70149711745154075</v>
      </c>
      <c r="O8" s="80">
        <f t="shared" si="0"/>
        <v>0.31567370285319329</v>
      </c>
      <c r="P8" s="80">
        <f t="shared" si="0"/>
        <v>0.14205316628393699</v>
      </c>
      <c r="Q8" s="80">
        <f t="shared" si="0"/>
        <v>6.3923924827771636E-2</v>
      </c>
      <c r="R8" s="80">
        <f t="shared" si="0"/>
        <v>2.8765766172497226E-2</v>
      </c>
      <c r="S8" s="80">
        <f t="shared" si="0"/>
        <v>1.2944594777623752E-2</v>
      </c>
      <c r="T8" s="80">
        <f t="shared" si="0"/>
        <v>5.8250676499306871E-3</v>
      </c>
      <c r="U8" s="80">
        <f t="shared" si="0"/>
        <v>2.6212804424688091E-3</v>
      </c>
      <c r="V8" s="80">
        <f t="shared" si="0"/>
        <v>1.1795761991109639E-3</v>
      </c>
      <c r="W8" s="80">
        <f t="shared" si="0"/>
        <v>5.308092895999338E-4</v>
      </c>
      <c r="X8" s="80">
        <f t="shared" si="0"/>
        <v>2.388641803199702E-4</v>
      </c>
      <c r="Y8" s="80">
        <f t="shared" si="0"/>
        <v>1.0748888114398658E-4</v>
      </c>
      <c r="Z8" s="80">
        <f t="shared" si="0"/>
        <v>4.8369996514793952E-5</v>
      </c>
      <c r="AA8" s="80">
        <f t="shared" si="0"/>
        <v>2.176649843165728E-5</v>
      </c>
      <c r="AB8" s="80">
        <f t="shared" si="0"/>
        <v>9.7949242942457737E-6</v>
      </c>
      <c r="AC8" s="80">
        <f t="shared" si="0"/>
        <v>4.4077159324105983E-6</v>
      </c>
      <c r="AD8" s="80">
        <f t="shared" si="0"/>
        <v>1.983472169584769E-6</v>
      </c>
      <c r="AE8" s="80">
        <f t="shared" si="0"/>
        <v>8.9256247631314604E-7</v>
      </c>
      <c r="AF8" s="80">
        <f t="shared" si="0"/>
        <v>4.0165311434091569E-7</v>
      </c>
      <c r="AG8" s="80">
        <f t="shared" si="0"/>
        <v>1.8074390145341203E-7</v>
      </c>
      <c r="AH8" s="80">
        <f t="shared" si="0"/>
        <v>8.1334755654035396E-8</v>
      </c>
      <c r="AI8" s="80">
        <f t="shared" si="0"/>
        <v>3.6600640044315919E-8</v>
      </c>
      <c r="AJ8" s="80">
        <f t="shared" si="0"/>
        <v>1.6470288019942164E-8</v>
      </c>
      <c r="AK8" s="80">
        <f t="shared" si="0"/>
        <v>7.411629608973974E-9</v>
      </c>
      <c r="AL8" s="80">
        <f t="shared" si="0"/>
        <v>3.3352333240382881E-9</v>
      </c>
      <c r="AM8" s="80">
        <f t="shared" si="0"/>
        <v>1.5008549958172297E-9</v>
      </c>
      <c r="AN8" s="80">
        <f t="shared" si="0"/>
        <v>6.7538474811775327E-10</v>
      </c>
      <c r="AO8" s="80">
        <f t="shared" si="0"/>
        <v>3.0392313665298891E-10</v>
      </c>
      <c r="AP8" s="80">
        <f t="shared" si="0"/>
        <v>1.36765411493845E-10</v>
      </c>
      <c r="AQ8" s="80">
        <f t="shared" si="0"/>
        <v>6.1544435172230231E-11</v>
      </c>
      <c r="AR8" s="80">
        <f t="shared" si="0"/>
        <v>2.7694995827503602E-11</v>
      </c>
      <c r="AS8" s="80">
        <f t="shared" si="0"/>
        <v>1.246274812237662E-11</v>
      </c>
      <c r="AT8" s="80">
        <f t="shared" si="0"/>
        <v>5.6082366550694786E-12</v>
      </c>
      <c r="AU8" s="80">
        <f t="shared" si="0"/>
        <v>2.523706494781265E-12</v>
      </c>
      <c r="AV8" s="80">
        <f t="shared" si="0"/>
        <v>1.1356679226515692E-12</v>
      </c>
      <c r="AW8" s="80">
        <f t="shared" si="0"/>
        <v>5.1105056519320612E-13</v>
      </c>
      <c r="AX8" s="80">
        <f t="shared" si="0"/>
        <v>2.2997275433694274E-13</v>
      </c>
      <c r="AY8" s="80">
        <f t="shared" si="0"/>
        <v>1.0348773945162425E-13</v>
      </c>
      <c r="AZ8" s="80">
        <f t="shared" si="0"/>
        <v>4.65694827532309E-14</v>
      </c>
      <c r="BA8" s="80">
        <f t="shared" si="0"/>
        <v>2.0956267238953907E-14</v>
      </c>
      <c r="BB8" s="80">
        <f t="shared" si="0"/>
        <v>9.4303202575292558E-15</v>
      </c>
      <c r="BC8" s="80">
        <f t="shared" si="0"/>
        <v>4.2436441158881656E-15</v>
      </c>
      <c r="BD8" s="80">
        <f t="shared" si="0"/>
        <v>1.909639852149674E-15</v>
      </c>
      <c r="BE8" s="80">
        <f t="shared" si="0"/>
        <v>8.5933793346735326E-16</v>
      </c>
      <c r="BF8" s="80">
        <f t="shared" si="0"/>
        <v>3.8670207006030893E-16</v>
      </c>
      <c r="BG8" s="80">
        <f t="shared" si="0"/>
        <v>1.74015931527139E-16</v>
      </c>
      <c r="BH8" s="80">
        <f t="shared" si="0"/>
        <v>7.8307169187212538E-17</v>
      </c>
      <c r="BI8" s="80">
        <f t="shared" si="0"/>
        <v>3.5238226134245632E-17</v>
      </c>
      <c r="BJ8" s="80">
        <f t="shared" si="0"/>
        <v>1.5857201760410535E-17</v>
      </c>
      <c r="BK8" s="80">
        <f t="shared" si="0"/>
        <v>7.13574079218474E-18</v>
      </c>
      <c r="BL8" s="80">
        <f t="shared" si="0"/>
        <v>3.2110833564831323E-18</v>
      </c>
      <c r="BM8" s="80">
        <f t="shared" si="0"/>
        <v>1.4449875104174095E-18</v>
      </c>
      <c r="BN8" s="80">
        <f t="shared" si="0"/>
        <v>6.5024437968783426E-19</v>
      </c>
      <c r="BO8" s="80">
        <f t="shared" si="0"/>
        <v>2.9260997085952541E-19</v>
      </c>
      <c r="BP8" s="80">
        <f t="shared" si="0"/>
        <v>1.3167448688678642E-19</v>
      </c>
      <c r="BQ8" s="80">
        <f t="shared" si="0"/>
        <v>5.9253519099053881E-20</v>
      </c>
      <c r="BR8" s="80">
        <f t="shared" si="0"/>
        <v>2.6664083594574246E-20</v>
      </c>
      <c r="BS8" s="80">
        <f t="shared" si="0"/>
        <v>1.199883761755841E-20</v>
      </c>
      <c r="BT8" s="80">
        <f t="shared" si="0"/>
        <v>5.3994769279012837E-21</v>
      </c>
      <c r="BU8" s="80">
        <f t="shared" si="1"/>
        <v>2.4297646175555776E-21</v>
      </c>
      <c r="BV8" s="80">
        <f t="shared" si="1"/>
        <v>1.0933940779000098E-21</v>
      </c>
      <c r="BW8" s="80">
        <f t="shared" si="1"/>
        <v>4.9202733505500428E-22</v>
      </c>
      <c r="BX8" s="80">
        <f t="shared" si="1"/>
        <v>2.2141230077475194E-22</v>
      </c>
      <c r="BY8" s="80">
        <f t="shared" si="1"/>
        <v>9.9635535348638358E-23</v>
      </c>
      <c r="BZ8" s="80">
        <f t="shared" si="1"/>
        <v>4.4835990906887257E-23</v>
      </c>
      <c r="CA8" s="80">
        <f t="shared" si="1"/>
        <v>2.0176195908099264E-23</v>
      </c>
      <c r="CB8" s="80">
        <f t="shared" si="1"/>
        <v>9.0792881586446675E-24</v>
      </c>
      <c r="CC8" s="80">
        <f t="shared" si="1"/>
        <v>4.0856796713901006E-24</v>
      </c>
      <c r="CD8" s="80">
        <f t="shared" si="1"/>
        <v>1.838555852125545E-24</v>
      </c>
      <c r="CE8" s="80">
        <f t="shared" si="1"/>
        <v>8.2735013345649518E-25</v>
      </c>
      <c r="CF8" s="80">
        <f t="shared" si="1"/>
        <v>3.7230756005542286E-25</v>
      </c>
      <c r="CG8" s="80">
        <f t="shared" si="1"/>
        <v>1.6753840202494026E-25</v>
      </c>
      <c r="CH8" s="80">
        <f t="shared" si="1"/>
        <v>7.5392280911223104E-26</v>
      </c>
      <c r="CI8" s="80">
        <f t="shared" si="1"/>
        <v>3.3926526410050395E-26</v>
      </c>
      <c r="CJ8" s="80">
        <f t="shared" si="1"/>
        <v>1.5266936884522675E-26</v>
      </c>
      <c r="CK8" s="80">
        <f t="shared" si="1"/>
        <v>6.8701215980352017E-27</v>
      </c>
      <c r="CL8" s="80">
        <f t="shared" si="1"/>
        <v>3.0915547191158406E-27</v>
      </c>
      <c r="CM8" s="80">
        <f t="shared" si="1"/>
        <v>1.3911996236021281E-27</v>
      </c>
      <c r="CN8" s="80">
        <f t="shared" si="1"/>
        <v>6.2603983062095757E-28</v>
      </c>
      <c r="CO8" s="80">
        <f t="shared" si="1"/>
        <v>2.8171792377943091E-28</v>
      </c>
      <c r="CP8" s="80">
        <f t="shared" si="1"/>
        <v>1.2677306570074389E-28</v>
      </c>
      <c r="CQ8" s="80">
        <f t="shared" si="1"/>
        <v>5.7047879565334753E-29</v>
      </c>
      <c r="CR8" s="80">
        <f t="shared" si="1"/>
        <v>2.5671545804400633E-29</v>
      </c>
      <c r="CS8" s="80">
        <f t="shared" si="1"/>
        <v>1.1552195611980284E-29</v>
      </c>
      <c r="CT8" s="80">
        <f t="shared" si="1"/>
        <v>5.1984880253911274E-30</v>
      </c>
      <c r="CU8" s="80">
        <f t="shared" si="1"/>
        <v>2.3393196114260073E-30</v>
      </c>
      <c r="CV8" s="80">
        <f t="shared" si="1"/>
        <v>1.0526938251417031E-30</v>
      </c>
      <c r="CW8" s="80">
        <f t="shared" si="1"/>
        <v>4.7371222131376631E-31</v>
      </c>
      <c r="CX8" s="80">
        <f t="shared" si="1"/>
        <v>2.1317049959119481E-31</v>
      </c>
      <c r="CY8" s="80">
        <f t="shared" si="1"/>
        <v>9.5926724816037651E-32</v>
      </c>
      <c r="CZ8" s="80">
        <f t="shared" si="1"/>
        <v>4.3167026167216934E-32</v>
      </c>
      <c r="DA8" s="80">
        <f t="shared" si="1"/>
        <v>1.9425161775247619E-32</v>
      </c>
      <c r="DB8" s="80">
        <f t="shared" si="1"/>
        <v>8.741322798861428E-33</v>
      </c>
      <c r="DC8" s="80">
        <f t="shared" si="1"/>
        <v>3.9335952594876429E-33</v>
      </c>
      <c r="DD8" s="80">
        <f t="shared" si="1"/>
        <v>1.7701178667694389E-33</v>
      </c>
      <c r="DE8" s="80">
        <f t="shared" si="1"/>
        <v>7.965530400462475E-34</v>
      </c>
      <c r="DF8" s="80">
        <f t="shared" si="1"/>
        <v>3.5844886802081125E-34</v>
      </c>
      <c r="DG8" s="80">
        <f t="shared" si="1"/>
        <v>1.6130199060936506E-34</v>
      </c>
      <c r="DH8" s="80">
        <f t="shared" si="1"/>
        <v>7.2585895774214269E-35</v>
      </c>
      <c r="DI8" s="80">
        <f t="shared" si="1"/>
        <v>3.2663653098396417E-35</v>
      </c>
      <c r="DJ8" s="80">
        <f t="shared" si="1"/>
        <v>1.4698643894278385E-35</v>
      </c>
      <c r="DK8" s="80">
        <f t="shared" si="1"/>
        <v>6.6143897524252724E-36</v>
      </c>
      <c r="DL8" s="80">
        <f t="shared" si="1"/>
        <v>2.9764753885913731E-36</v>
      </c>
      <c r="DM8" s="80">
        <f t="shared" si="1"/>
        <v>1.3394139248661176E-36</v>
      </c>
      <c r="DN8" s="80">
        <f t="shared" si="1"/>
        <v>6.0273626618975291E-37</v>
      </c>
      <c r="DO8" s="80">
        <f t="shared" si="1"/>
        <v>2.712313197853888E-37</v>
      </c>
      <c r="DP8" s="80">
        <f t="shared" si="1"/>
        <v>1.2205409390342494E-37</v>
      </c>
      <c r="DQ8" s="80">
        <f t="shared" si="1"/>
        <v>5.4924342256541218E-38</v>
      </c>
      <c r="DR8" s="80">
        <f t="shared" si="1"/>
        <v>2.4715954015443544E-38</v>
      </c>
      <c r="DS8" s="80">
        <f t="shared" si="1"/>
        <v>1.1122179306949595E-38</v>
      </c>
    </row>
    <row r="9" spans="1:124" x14ac:dyDescent="0.25">
      <c r="A9" s="8">
        <v>50</v>
      </c>
      <c r="B9" s="9" t="s">
        <v>53</v>
      </c>
      <c r="C9" s="13">
        <v>1</v>
      </c>
      <c r="D9" s="12">
        <v>0</v>
      </c>
      <c r="F9" s="80">
        <f t="shared" si="2"/>
        <v>0</v>
      </c>
      <c r="G9" s="80">
        <f t="shared" si="3"/>
        <v>0</v>
      </c>
      <c r="H9" s="80">
        <f t="shared" si="3"/>
        <v>0</v>
      </c>
      <c r="I9" s="80">
        <f t="shared" si="3"/>
        <v>0</v>
      </c>
      <c r="J9" s="80">
        <f t="shared" si="3"/>
        <v>0</v>
      </c>
      <c r="K9" s="80">
        <f t="shared" si="3"/>
        <v>0</v>
      </c>
      <c r="L9" s="80">
        <f t="shared" si="3"/>
        <v>0</v>
      </c>
      <c r="M9" s="80">
        <f t="shared" si="3"/>
        <v>0</v>
      </c>
      <c r="N9" s="80">
        <f t="shared" si="0"/>
        <v>0</v>
      </c>
      <c r="O9" s="80">
        <f t="shared" si="0"/>
        <v>0</v>
      </c>
      <c r="P9" s="80">
        <f t="shared" si="0"/>
        <v>0</v>
      </c>
      <c r="Q9" s="80">
        <f t="shared" si="0"/>
        <v>0</v>
      </c>
      <c r="R9" s="80">
        <f t="shared" si="0"/>
        <v>0</v>
      </c>
      <c r="S9" s="80">
        <f t="shared" si="0"/>
        <v>0</v>
      </c>
      <c r="T9" s="80">
        <f t="shared" si="0"/>
        <v>0</v>
      </c>
      <c r="U9" s="80">
        <f t="shared" si="0"/>
        <v>0</v>
      </c>
      <c r="V9" s="80">
        <f t="shared" si="0"/>
        <v>0</v>
      </c>
      <c r="W9" s="80">
        <f t="shared" si="0"/>
        <v>0</v>
      </c>
      <c r="X9" s="80">
        <f t="shared" si="0"/>
        <v>0</v>
      </c>
      <c r="Y9" s="80">
        <f t="shared" si="0"/>
        <v>0</v>
      </c>
      <c r="Z9" s="80">
        <f t="shared" si="0"/>
        <v>0</v>
      </c>
      <c r="AA9" s="80">
        <f t="shared" si="0"/>
        <v>0</v>
      </c>
      <c r="AB9" s="80">
        <f t="shared" ref="AB9:BY9" si="4">+AA19*$C9</f>
        <v>0</v>
      </c>
      <c r="AC9" s="80">
        <f t="shared" si="4"/>
        <v>0</v>
      </c>
      <c r="AD9" s="80">
        <f t="shared" si="4"/>
        <v>0</v>
      </c>
      <c r="AE9" s="80">
        <f t="shared" si="4"/>
        <v>0</v>
      </c>
      <c r="AF9" s="80">
        <f t="shared" si="4"/>
        <v>0</v>
      </c>
      <c r="AG9" s="80">
        <f t="shared" si="4"/>
        <v>0</v>
      </c>
      <c r="AH9" s="80">
        <f t="shared" si="4"/>
        <v>0</v>
      </c>
      <c r="AI9" s="80">
        <f t="shared" si="4"/>
        <v>0</v>
      </c>
      <c r="AJ9" s="80">
        <f t="shared" si="4"/>
        <v>0</v>
      </c>
      <c r="AK9" s="80">
        <f t="shared" si="4"/>
        <v>0</v>
      </c>
      <c r="AL9" s="80">
        <f t="shared" si="4"/>
        <v>0</v>
      </c>
      <c r="AM9" s="80">
        <f t="shared" si="4"/>
        <v>0</v>
      </c>
      <c r="AN9" s="80">
        <f t="shared" si="4"/>
        <v>0</v>
      </c>
      <c r="AO9" s="80">
        <f t="shared" si="4"/>
        <v>0</v>
      </c>
      <c r="AP9" s="80">
        <f t="shared" si="4"/>
        <v>0</v>
      </c>
      <c r="AQ9" s="80">
        <f t="shared" si="4"/>
        <v>0</v>
      </c>
      <c r="AR9" s="80">
        <f t="shared" si="4"/>
        <v>0</v>
      </c>
      <c r="AS9" s="80">
        <f t="shared" si="4"/>
        <v>0</v>
      </c>
      <c r="AT9" s="80">
        <f t="shared" si="4"/>
        <v>0</v>
      </c>
      <c r="AU9" s="80">
        <f t="shared" si="4"/>
        <v>0</v>
      </c>
      <c r="AV9" s="80">
        <f t="shared" si="4"/>
        <v>0</v>
      </c>
      <c r="AW9" s="80">
        <f t="shared" si="4"/>
        <v>0</v>
      </c>
      <c r="AX9" s="80">
        <f t="shared" si="4"/>
        <v>0</v>
      </c>
      <c r="AY9" s="80">
        <f t="shared" si="4"/>
        <v>0</v>
      </c>
      <c r="AZ9" s="80">
        <f t="shared" si="4"/>
        <v>0</v>
      </c>
      <c r="BA9" s="80">
        <f t="shared" si="4"/>
        <v>0</v>
      </c>
      <c r="BB9" s="80">
        <f t="shared" si="4"/>
        <v>0</v>
      </c>
      <c r="BC9" s="80">
        <f t="shared" si="4"/>
        <v>0</v>
      </c>
      <c r="BD9" s="80">
        <f t="shared" si="4"/>
        <v>0</v>
      </c>
      <c r="BE9" s="80">
        <f t="shared" si="4"/>
        <v>0</v>
      </c>
      <c r="BF9" s="80">
        <f t="shared" si="4"/>
        <v>0</v>
      </c>
      <c r="BG9" s="80">
        <f t="shared" si="4"/>
        <v>0</v>
      </c>
      <c r="BH9" s="80">
        <f t="shared" si="4"/>
        <v>0</v>
      </c>
      <c r="BI9" s="80">
        <f t="shared" si="4"/>
        <v>0</v>
      </c>
      <c r="BJ9" s="80">
        <f t="shared" si="4"/>
        <v>0</v>
      </c>
      <c r="BK9" s="80">
        <f t="shared" si="4"/>
        <v>0</v>
      </c>
      <c r="BL9" s="80">
        <f t="shared" si="4"/>
        <v>0</v>
      </c>
      <c r="BM9" s="80">
        <f t="shared" si="4"/>
        <v>0</v>
      </c>
      <c r="BN9" s="80">
        <f t="shared" si="4"/>
        <v>0</v>
      </c>
      <c r="BO9" s="80">
        <f t="shared" si="4"/>
        <v>0</v>
      </c>
      <c r="BP9" s="80">
        <f t="shared" si="4"/>
        <v>0</v>
      </c>
      <c r="BQ9" s="80">
        <f t="shared" si="4"/>
        <v>0</v>
      </c>
      <c r="BR9" s="80">
        <f t="shared" si="4"/>
        <v>0</v>
      </c>
      <c r="BS9" s="80">
        <f t="shared" si="4"/>
        <v>0</v>
      </c>
      <c r="BT9" s="80">
        <f t="shared" si="4"/>
        <v>0</v>
      </c>
      <c r="BU9" s="80">
        <f t="shared" si="4"/>
        <v>0</v>
      </c>
      <c r="BV9" s="80">
        <f t="shared" si="4"/>
        <v>0</v>
      </c>
      <c r="BW9" s="80">
        <f t="shared" si="4"/>
        <v>0</v>
      </c>
      <c r="BX9" s="80">
        <f t="shared" si="4"/>
        <v>0</v>
      </c>
      <c r="BY9" s="80">
        <f t="shared" si="4"/>
        <v>0</v>
      </c>
      <c r="BZ9" s="80">
        <f t="shared" si="1"/>
        <v>0</v>
      </c>
      <c r="CA9" s="80">
        <f t="shared" si="1"/>
        <v>0</v>
      </c>
      <c r="CB9" s="80">
        <f t="shared" si="1"/>
        <v>0</v>
      </c>
      <c r="CC9" s="80">
        <f t="shared" si="1"/>
        <v>0</v>
      </c>
      <c r="CD9" s="80">
        <f t="shared" si="1"/>
        <v>0</v>
      </c>
      <c r="CE9" s="80">
        <f t="shared" si="1"/>
        <v>0</v>
      </c>
      <c r="CF9" s="80">
        <f t="shared" si="1"/>
        <v>0</v>
      </c>
      <c r="CG9" s="80">
        <f t="shared" si="1"/>
        <v>0</v>
      </c>
      <c r="CH9" s="80">
        <f t="shared" si="1"/>
        <v>0</v>
      </c>
      <c r="CI9" s="80">
        <f t="shared" si="1"/>
        <v>0</v>
      </c>
      <c r="CJ9" s="80">
        <f t="shared" si="1"/>
        <v>0</v>
      </c>
      <c r="CK9" s="80">
        <f t="shared" si="1"/>
        <v>0</v>
      </c>
      <c r="CL9" s="80">
        <f t="shared" si="1"/>
        <v>0</v>
      </c>
      <c r="CM9" s="80">
        <f t="shared" si="1"/>
        <v>0</v>
      </c>
      <c r="CN9" s="80">
        <f t="shared" si="1"/>
        <v>0</v>
      </c>
      <c r="CO9" s="80">
        <f t="shared" si="1"/>
        <v>0</v>
      </c>
      <c r="CP9" s="80">
        <f t="shared" si="1"/>
        <v>0</v>
      </c>
      <c r="CQ9" s="80">
        <f t="shared" si="1"/>
        <v>0</v>
      </c>
      <c r="CR9" s="80">
        <f t="shared" si="1"/>
        <v>0</v>
      </c>
      <c r="CS9" s="80">
        <f t="shared" si="1"/>
        <v>0</v>
      </c>
      <c r="CT9" s="80">
        <f t="shared" si="1"/>
        <v>0</v>
      </c>
      <c r="CU9" s="80">
        <f t="shared" si="1"/>
        <v>0</v>
      </c>
      <c r="CV9" s="80">
        <f t="shared" si="1"/>
        <v>0</v>
      </c>
      <c r="CW9" s="80">
        <f t="shared" si="1"/>
        <v>0</v>
      </c>
      <c r="CX9" s="80">
        <f t="shared" si="1"/>
        <v>0</v>
      </c>
      <c r="CY9" s="80">
        <f t="shared" si="1"/>
        <v>0</v>
      </c>
      <c r="CZ9" s="80">
        <f t="shared" si="1"/>
        <v>0</v>
      </c>
      <c r="DA9" s="80">
        <f t="shared" si="1"/>
        <v>0</v>
      </c>
      <c r="DB9" s="80">
        <f t="shared" si="1"/>
        <v>0</v>
      </c>
      <c r="DC9" s="80">
        <f t="shared" si="1"/>
        <v>0</v>
      </c>
      <c r="DD9" s="80">
        <f t="shared" si="1"/>
        <v>0</v>
      </c>
      <c r="DE9" s="80">
        <f t="shared" si="1"/>
        <v>0</v>
      </c>
      <c r="DF9" s="80">
        <f t="shared" si="1"/>
        <v>0</v>
      </c>
      <c r="DG9" s="80">
        <f t="shared" si="1"/>
        <v>0</v>
      </c>
      <c r="DH9" s="80">
        <f t="shared" si="1"/>
        <v>0</v>
      </c>
      <c r="DI9" s="80">
        <f t="shared" si="1"/>
        <v>0</v>
      </c>
      <c r="DJ9" s="80">
        <f t="shared" si="1"/>
        <v>0</v>
      </c>
      <c r="DK9" s="80">
        <f t="shared" si="1"/>
        <v>0</v>
      </c>
      <c r="DL9" s="80">
        <f t="shared" si="1"/>
        <v>0</v>
      </c>
      <c r="DM9" s="80">
        <f t="shared" si="1"/>
        <v>0</v>
      </c>
      <c r="DN9" s="80">
        <f t="shared" si="1"/>
        <v>0</v>
      </c>
      <c r="DO9" s="80">
        <f t="shared" si="1"/>
        <v>0</v>
      </c>
      <c r="DP9" s="80">
        <f t="shared" si="1"/>
        <v>0</v>
      </c>
      <c r="DQ9" s="80">
        <f t="shared" si="1"/>
        <v>0</v>
      </c>
      <c r="DR9" s="80">
        <f t="shared" si="1"/>
        <v>0</v>
      </c>
      <c r="DS9" s="80">
        <f t="shared" si="1"/>
        <v>0</v>
      </c>
    </row>
    <row r="10" spans="1:124" ht="15.75" thickBot="1" x14ac:dyDescent="0.3">
      <c r="A10" s="8">
        <v>14.1</v>
      </c>
      <c r="B10" s="9" t="s">
        <v>40</v>
      </c>
      <c r="C10" s="13">
        <v>0.05</v>
      </c>
      <c r="D10" s="12">
        <v>5480.8125562499999</v>
      </c>
      <c r="F10" s="80">
        <f t="shared" si="2"/>
        <v>274.04062781250002</v>
      </c>
      <c r="G10" s="80">
        <f t="shared" si="3"/>
        <v>260.33859642187502</v>
      </c>
      <c r="H10" s="80">
        <f t="shared" si="3"/>
        <v>247.32166660078124</v>
      </c>
      <c r="I10" s="80">
        <f t="shared" si="3"/>
        <v>234.95558327074218</v>
      </c>
      <c r="J10" s="80">
        <f t="shared" si="3"/>
        <v>223.20780410720511</v>
      </c>
      <c r="K10" s="80">
        <f t="shared" si="3"/>
        <v>212.04741390184483</v>
      </c>
      <c r="L10" s="80">
        <f t="shared" si="3"/>
        <v>201.44504320675259</v>
      </c>
      <c r="M10" s="80">
        <f t="shared" si="3"/>
        <v>191.37279104641496</v>
      </c>
      <c r="N10" s="80">
        <f t="shared" si="3"/>
        <v>181.80415149409421</v>
      </c>
      <c r="O10" s="80">
        <f t="shared" si="3"/>
        <v>172.71394391938952</v>
      </c>
      <c r="P10" s="80">
        <f t="shared" si="3"/>
        <v>164.07824672342005</v>
      </c>
      <c r="Q10" s="80">
        <f t="shared" si="3"/>
        <v>155.87433438724906</v>
      </c>
      <c r="R10" s="80">
        <f t="shared" si="3"/>
        <v>148.0806176678866</v>
      </c>
      <c r="S10" s="80">
        <f t="shared" si="3"/>
        <v>140.67658678449229</v>
      </c>
      <c r="T10" s="80">
        <f t="shared" si="3"/>
        <v>133.64275744526765</v>
      </c>
      <c r="U10" s="80">
        <f t="shared" si="3"/>
        <v>126.96061957300427</v>
      </c>
      <c r="V10" s="80">
        <f t="shared" si="3"/>
        <v>120.61258859435405</v>
      </c>
      <c r="W10" s="80">
        <f t="shared" ref="W10:BY10" si="5">+V20*$C10</f>
        <v>114.58195916463636</v>
      </c>
      <c r="X10" s="80">
        <f t="shared" si="5"/>
        <v>108.85286120640454</v>
      </c>
      <c r="Y10" s="80">
        <f t="shared" si="5"/>
        <v>103.4102181460843</v>
      </c>
      <c r="Z10" s="80">
        <f t="shared" si="5"/>
        <v>98.239707238780085</v>
      </c>
      <c r="AA10" s="80">
        <f t="shared" si="5"/>
        <v>93.327721876841082</v>
      </c>
      <c r="AB10" s="80">
        <f t="shared" si="5"/>
        <v>88.661335782999032</v>
      </c>
      <c r="AC10" s="80">
        <f t="shared" si="5"/>
        <v>84.228268993849085</v>
      </c>
      <c r="AD10" s="80">
        <f t="shared" si="5"/>
        <v>80.016855544156627</v>
      </c>
      <c r="AE10" s="80">
        <f t="shared" si="5"/>
        <v>76.016012766948791</v>
      </c>
      <c r="AF10" s="80">
        <f t="shared" si="5"/>
        <v>72.215212128601351</v>
      </c>
      <c r="AG10" s="80">
        <f t="shared" si="5"/>
        <v>68.604451522171289</v>
      </c>
      <c r="AH10" s="80">
        <f t="shared" si="5"/>
        <v>65.174228946062726</v>
      </c>
      <c r="AI10" s="80">
        <f t="shared" si="5"/>
        <v>61.915517498759598</v>
      </c>
      <c r="AJ10" s="80">
        <f t="shared" si="5"/>
        <v>58.819741623821621</v>
      </c>
      <c r="AK10" s="80">
        <f t="shared" si="5"/>
        <v>55.878754542630546</v>
      </c>
      <c r="AL10" s="80">
        <f t="shared" si="5"/>
        <v>53.084816815499018</v>
      </c>
      <c r="AM10" s="80">
        <f t="shared" si="5"/>
        <v>50.430575974724064</v>
      </c>
      <c r="AN10" s="80">
        <f t="shared" si="5"/>
        <v>47.909047175987865</v>
      </c>
      <c r="AO10" s="80">
        <f t="shared" si="5"/>
        <v>45.513594817188469</v>
      </c>
      <c r="AP10" s="80">
        <f t="shared" si="5"/>
        <v>43.237915076329045</v>
      </c>
      <c r="AQ10" s="80">
        <f t="shared" si="5"/>
        <v>41.076019322512593</v>
      </c>
      <c r="AR10" s="80">
        <f t="shared" si="5"/>
        <v>39.022218356386958</v>
      </c>
      <c r="AS10" s="80">
        <f t="shared" si="5"/>
        <v>37.071107438567616</v>
      </c>
      <c r="AT10" s="80">
        <f t="shared" si="5"/>
        <v>35.217552066639229</v>
      </c>
      <c r="AU10" s="80">
        <f t="shared" si="5"/>
        <v>33.456674463307273</v>
      </c>
      <c r="AV10" s="80">
        <f t="shared" si="5"/>
        <v>31.783840740141905</v>
      </c>
      <c r="AW10" s="80">
        <f t="shared" si="5"/>
        <v>30.194648703134806</v>
      </c>
      <c r="AX10" s="80">
        <f t="shared" si="5"/>
        <v>28.684916267978068</v>
      </c>
      <c r="AY10" s="80">
        <f t="shared" si="5"/>
        <v>27.250670454579161</v>
      </c>
      <c r="AZ10" s="80">
        <f t="shared" si="5"/>
        <v>25.888136931850205</v>
      </c>
      <c r="BA10" s="80">
        <f t="shared" si="5"/>
        <v>24.593730085257693</v>
      </c>
      <c r="BB10" s="80">
        <f t="shared" si="5"/>
        <v>23.36404358099481</v>
      </c>
      <c r="BC10" s="80">
        <f t="shared" si="5"/>
        <v>22.195841401945071</v>
      </c>
      <c r="BD10" s="80">
        <f t="shared" si="5"/>
        <v>21.086049331847818</v>
      </c>
      <c r="BE10" s="80">
        <f t="shared" si="5"/>
        <v>20.031746865255425</v>
      </c>
      <c r="BF10" s="80">
        <f t="shared" si="5"/>
        <v>19.030159521992655</v>
      </c>
      <c r="BG10" s="80">
        <f t="shared" si="5"/>
        <v>18.07865154589302</v>
      </c>
      <c r="BH10" s="80">
        <f t="shared" si="5"/>
        <v>17.17471896859837</v>
      </c>
      <c r="BI10" s="80">
        <f t="shared" si="5"/>
        <v>16.315983020168453</v>
      </c>
      <c r="BJ10" s="80">
        <f t="shared" si="5"/>
        <v>15.500183869160029</v>
      </c>
      <c r="BK10" s="80">
        <f t="shared" si="5"/>
        <v>14.725174675702029</v>
      </c>
      <c r="BL10" s="80">
        <f t="shared" si="5"/>
        <v>13.988915941916927</v>
      </c>
      <c r="BM10" s="80">
        <f t="shared" si="5"/>
        <v>13.289470144821081</v>
      </c>
      <c r="BN10" s="80">
        <f t="shared" si="5"/>
        <v>12.624996637580027</v>
      </c>
      <c r="BO10" s="80">
        <f t="shared" si="5"/>
        <v>11.993746805701026</v>
      </c>
      <c r="BP10" s="80">
        <f t="shared" si="5"/>
        <v>11.394059465415975</v>
      </c>
      <c r="BQ10" s="80">
        <f t="shared" si="5"/>
        <v>10.824356492145176</v>
      </c>
      <c r="BR10" s="80">
        <f t="shared" si="5"/>
        <v>10.283138667537917</v>
      </c>
      <c r="BS10" s="80">
        <f t="shared" si="5"/>
        <v>9.7689817341610219</v>
      </c>
      <c r="BT10" s="80">
        <f t="shared" si="5"/>
        <v>9.2805326474529704</v>
      </c>
      <c r="BU10" s="80">
        <f t="shared" si="5"/>
        <v>8.8165060150803214</v>
      </c>
      <c r="BV10" s="80">
        <f t="shared" si="5"/>
        <v>8.3756807143263057</v>
      </c>
      <c r="BW10" s="80">
        <f t="shared" si="5"/>
        <v>7.9568966786099899</v>
      </c>
      <c r="BX10" s="80">
        <f t="shared" si="5"/>
        <v>7.559051844679491</v>
      </c>
      <c r="BY10" s="80">
        <f t="shared" si="5"/>
        <v>7.1810992524455166</v>
      </c>
      <c r="BZ10" s="80">
        <f t="shared" si="1"/>
        <v>6.822044289823241</v>
      </c>
      <c r="CA10" s="80">
        <f t="shared" si="1"/>
        <v>6.4809420753320781</v>
      </c>
      <c r="CB10" s="80">
        <f t="shared" si="1"/>
        <v>6.1568949715654746</v>
      </c>
      <c r="CC10" s="80">
        <f t="shared" si="1"/>
        <v>5.8490502229872003</v>
      </c>
      <c r="CD10" s="80">
        <f t="shared" si="1"/>
        <v>5.5565977118378402</v>
      </c>
      <c r="CE10" s="80">
        <f t="shared" ref="CE10:DS10" si="6">+CD20*$C10</f>
        <v>5.2787678262459483</v>
      </c>
      <c r="CF10" s="80">
        <f t="shared" si="6"/>
        <v>5.0148294349336506</v>
      </c>
      <c r="CG10" s="80">
        <f t="shared" si="6"/>
        <v>4.7640879631869684</v>
      </c>
      <c r="CH10" s="80">
        <f t="shared" si="6"/>
        <v>4.5258835650276197</v>
      </c>
      <c r="CI10" s="80">
        <f t="shared" si="6"/>
        <v>4.2995893867762396</v>
      </c>
      <c r="CJ10" s="80">
        <f t="shared" si="6"/>
        <v>4.0846099174374277</v>
      </c>
      <c r="CK10" s="80">
        <f t="shared" si="6"/>
        <v>3.8803794215655558</v>
      </c>
      <c r="CL10" s="80">
        <f t="shared" si="6"/>
        <v>3.6863604504872782</v>
      </c>
      <c r="CM10" s="80">
        <f t="shared" si="6"/>
        <v>3.5020424279629143</v>
      </c>
      <c r="CN10" s="80">
        <f t="shared" si="6"/>
        <v>3.3269403065647682</v>
      </c>
      <c r="CO10" s="80">
        <f t="shared" si="6"/>
        <v>3.16059329123653</v>
      </c>
      <c r="CP10" s="80">
        <f t="shared" si="6"/>
        <v>3.0025636266747036</v>
      </c>
      <c r="CQ10" s="80">
        <f t="shared" si="6"/>
        <v>2.8524354453409679</v>
      </c>
      <c r="CR10" s="80">
        <f t="shared" si="6"/>
        <v>2.7098136730739197</v>
      </c>
      <c r="CS10" s="80">
        <f t="shared" si="6"/>
        <v>2.574322989420224</v>
      </c>
      <c r="CT10" s="80">
        <f t="shared" si="6"/>
        <v>2.4456068399492126</v>
      </c>
      <c r="CU10" s="80">
        <f t="shared" si="6"/>
        <v>2.3233264979517521</v>
      </c>
      <c r="CV10" s="80">
        <f t="shared" si="6"/>
        <v>2.2071601730541643</v>
      </c>
      <c r="CW10" s="80">
        <f t="shared" si="6"/>
        <v>2.0968021644014558</v>
      </c>
      <c r="CX10" s="80">
        <f t="shared" si="6"/>
        <v>1.9919620561813833</v>
      </c>
      <c r="CY10" s="80">
        <f t="shared" si="6"/>
        <v>1.892363953372314</v>
      </c>
      <c r="CZ10" s="80">
        <f t="shared" si="6"/>
        <v>1.7977457557036987</v>
      </c>
      <c r="DA10" s="80">
        <f t="shared" si="6"/>
        <v>1.7078584679185136</v>
      </c>
      <c r="DB10" s="80">
        <f t="shared" si="6"/>
        <v>1.622465544522588</v>
      </c>
      <c r="DC10" s="80">
        <f t="shared" si="6"/>
        <v>1.5413422672964585</v>
      </c>
      <c r="DD10" s="80">
        <f t="shared" si="6"/>
        <v>1.4642751539316357</v>
      </c>
      <c r="DE10" s="80">
        <f t="shared" si="6"/>
        <v>1.391061396235054</v>
      </c>
      <c r="DF10" s="80">
        <f t="shared" si="6"/>
        <v>1.3215083264233014</v>
      </c>
      <c r="DG10" s="80">
        <f t="shared" si="6"/>
        <v>1.2554329101021362</v>
      </c>
      <c r="DH10" s="80">
        <f t="shared" si="6"/>
        <v>1.1926612645970294</v>
      </c>
      <c r="DI10" s="80">
        <f t="shared" si="6"/>
        <v>1.133028201367178</v>
      </c>
      <c r="DJ10" s="80">
        <f t="shared" si="6"/>
        <v>1.0763767912988189</v>
      </c>
      <c r="DK10" s="80">
        <f t="shared" si="6"/>
        <v>1.0225579517338781</v>
      </c>
      <c r="DL10" s="80">
        <f t="shared" si="6"/>
        <v>0.9714300541471842</v>
      </c>
      <c r="DM10" s="80">
        <f t="shared" si="6"/>
        <v>0.92285855143982498</v>
      </c>
      <c r="DN10" s="80">
        <f t="shared" si="6"/>
        <v>0.87671562386783375</v>
      </c>
      <c r="DO10" s="80">
        <f t="shared" si="6"/>
        <v>0.83287984267444204</v>
      </c>
      <c r="DP10" s="80">
        <f t="shared" si="6"/>
        <v>0.79123585054071999</v>
      </c>
      <c r="DQ10" s="80">
        <f t="shared" si="6"/>
        <v>0.75167405801368392</v>
      </c>
      <c r="DR10" s="80">
        <f t="shared" si="6"/>
        <v>0.71409035511299968</v>
      </c>
      <c r="DS10" s="80">
        <f t="shared" si="6"/>
        <v>0.6783858373573497</v>
      </c>
    </row>
    <row r="11" spans="1:124" ht="15.75" thickBot="1" x14ac:dyDescent="0.3">
      <c r="A11" s="14"/>
      <c r="B11" s="15" t="s">
        <v>17</v>
      </c>
      <c r="C11" s="81"/>
      <c r="D11" s="18">
        <f>SUM(D5:D10)</f>
        <v>17838545.410578262</v>
      </c>
      <c r="E11" s="82" t="s">
        <v>84</v>
      </c>
      <c r="F11" s="83">
        <f>SUM(F5:F10)</f>
        <v>1192797.5751828519</v>
      </c>
      <c r="G11" s="84">
        <f t="shared" ref="G11:BR11" si="7">SUM(G5:G10)</f>
        <v>1106565.0401262096</v>
      </c>
      <c r="H11" s="84">
        <f t="shared" si="7"/>
        <v>1026963.3733993658</v>
      </c>
      <c r="I11" s="84">
        <f t="shared" si="7"/>
        <v>953417.81980885868</v>
      </c>
      <c r="J11" s="84">
        <f t="shared" si="7"/>
        <v>885431.62536942889</v>
      </c>
      <c r="K11" s="84">
        <f t="shared" si="7"/>
        <v>822561.87912288471</v>
      </c>
      <c r="L11" s="84">
        <f t="shared" si="7"/>
        <v>764407.15482900036</v>
      </c>
      <c r="M11" s="84">
        <f t="shared" si="7"/>
        <v>710600.58107793366</v>
      </c>
      <c r="N11" s="84">
        <f t="shared" si="7"/>
        <v>660805.46321276529</v>
      </c>
      <c r="O11" s="84">
        <f t="shared" si="7"/>
        <v>614712.15388426173</v>
      </c>
      <c r="P11" s="84">
        <f t="shared" si="7"/>
        <v>572035.57780051127</v>
      </c>
      <c r="Q11" s="84">
        <f t="shared" si="7"/>
        <v>532513.13580718474</v>
      </c>
      <c r="R11" s="84">
        <f t="shared" si="7"/>
        <v>495902.85783076566</v>
      </c>
      <c r="S11" s="84">
        <f t="shared" si="7"/>
        <v>461981.73973719822</v>
      </c>
      <c r="T11" s="84">
        <f t="shared" si="7"/>
        <v>430544.22914076934</v>
      </c>
      <c r="U11" s="84">
        <f t="shared" si="7"/>
        <v>401400.83914859622</v>
      </c>
      <c r="V11" s="84">
        <f t="shared" si="7"/>
        <v>374376.87572567503</v>
      </c>
      <c r="W11" s="84">
        <f t="shared" si="7"/>
        <v>349311.26776836376</v>
      </c>
      <c r="X11" s="84">
        <f t="shared" si="7"/>
        <v>326055.49086257553</v>
      </c>
      <c r="Y11" s="84">
        <f t="shared" si="7"/>
        <v>304472.57688127045</v>
      </c>
      <c r="Z11" s="84">
        <f t="shared" si="7"/>
        <v>284436.20240835904</v>
      </c>
      <c r="AA11" s="84">
        <f t="shared" si="7"/>
        <v>265829.84962887666</v>
      </c>
      <c r="AB11" s="84">
        <f t="shared" si="7"/>
        <v>248546.03387490741</v>
      </c>
      <c r="AC11" s="84">
        <f t="shared" si="7"/>
        <v>232485.59249950305</v>
      </c>
      <c r="AD11" s="84">
        <f t="shared" si="7"/>
        <v>217557.03018469454</v>
      </c>
      <c r="AE11" s="84">
        <f t="shared" si="7"/>
        <v>203675.91618424052</v>
      </c>
      <c r="AF11" s="84">
        <f t="shared" si="7"/>
        <v>190764.32936266871</v>
      </c>
      <c r="AG11" s="84">
        <f t="shared" si="7"/>
        <v>178750.34722330607</v>
      </c>
      <c r="AH11" s="84">
        <f t="shared" si="7"/>
        <v>167567.57542223902</v>
      </c>
      <c r="AI11" s="84">
        <f t="shared" si="7"/>
        <v>157154.71454489336</v>
      </c>
      <c r="AJ11" s="84">
        <f t="shared" si="7"/>
        <v>147455.16117922877</v>
      </c>
      <c r="AK11" s="84">
        <f t="shared" si="7"/>
        <v>138416.64055625384</v>
      </c>
      <c r="AL11" s="84">
        <f t="shared" si="7"/>
        <v>129990.86824634382</v>
      </c>
      <c r="AM11" s="84">
        <f t="shared" si="7"/>
        <v>122133.23860021838</v>
      </c>
      <c r="AN11" s="84">
        <f t="shared" si="7"/>
        <v>114802.53780779545</v>
      </c>
      <c r="AO11" s="84">
        <f t="shared" si="7"/>
        <v>107960.67961777018</v>
      </c>
      <c r="AP11" s="84">
        <f t="shared" si="7"/>
        <v>101572.46191684896</v>
      </c>
      <c r="AQ11" s="84">
        <f t="shared" si="7"/>
        <v>95605.342511183073</v>
      </c>
      <c r="AR11" s="84">
        <f t="shared" si="7"/>
        <v>90029.232584688682</v>
      </c>
      <c r="AS11" s="84">
        <f t="shared" si="7"/>
        <v>84816.306430532044</v>
      </c>
      <c r="AT11" s="84">
        <f t="shared" si="7"/>
        <v>79940.826163937687</v>
      </c>
      <c r="AU11" s="84">
        <f t="shared" si="7"/>
        <v>75378.980227424749</v>
      </c>
      <c r="AV11" s="84">
        <f t="shared" si="7"/>
        <v>71108.73459430314</v>
      </c>
      <c r="AW11" s="84">
        <f t="shared" si="7"/>
        <v>67109.695663426013</v>
      </c>
      <c r="AX11" s="84">
        <f t="shared" si="7"/>
        <v>63362.983918400154</v>
      </c>
      <c r="AY11" s="84">
        <f t="shared" si="7"/>
        <v>59851.117498259831</v>
      </c>
      <c r="AZ11" s="84">
        <f t="shared" si="7"/>
        <v>56557.90489452258</v>
      </c>
      <c r="BA11" s="84">
        <f t="shared" si="7"/>
        <v>53468.346052038229</v>
      </c>
      <c r="BB11" s="84">
        <f t="shared" si="7"/>
        <v>50568.541208548457</v>
      </c>
      <c r="BC11" s="84">
        <f t="shared" si="7"/>
        <v>47845.606860791908</v>
      </c>
      <c r="BD11" s="84">
        <f t="shared" si="7"/>
        <v>45287.598293685704</v>
      </c>
      <c r="BE11" s="84">
        <f t="shared" si="7"/>
        <v>42883.438153925301</v>
      </c>
      <c r="BF11" s="84">
        <f t="shared" si="7"/>
        <v>40622.850590581555</v>
      </c>
      <c r="BG11" s="84">
        <f t="shared" si="7"/>
        <v>38496.300523222424</v>
      </c>
      <c r="BH11" s="84">
        <f t="shared" si="7"/>
        <v>36494.937633008682</v>
      </c>
      <c r="BI11" s="84">
        <f t="shared" si="7"/>
        <v>34610.54470435081</v>
      </c>
      <c r="BJ11" s="84">
        <f t="shared" si="7"/>
        <v>32835.489974290562</v>
      </c>
      <c r="BK11" s="84">
        <f t="shared" si="7"/>
        <v>31162.68317398872</v>
      </c>
      <c r="BL11" s="84">
        <f t="shared" si="7"/>
        <v>29585.53497175021</v>
      </c>
      <c r="BM11" s="84">
        <f t="shared" si="7"/>
        <v>28097.91955007115</v>
      </c>
      <c r="BN11" s="84">
        <f t="shared" si="7"/>
        <v>26694.140070409198</v>
      </c>
      <c r="BO11" s="84">
        <f t="shared" si="7"/>
        <v>25368.896798905404</v>
      </c>
      <c r="BP11" s="84">
        <f t="shared" si="7"/>
        <v>24117.257684257773</v>
      </c>
      <c r="BQ11" s="84">
        <f t="shared" si="7"/>
        <v>22934.631195487309</v>
      </c>
      <c r="BR11" s="84">
        <f t="shared" si="7"/>
        <v>21816.741242561839</v>
      </c>
      <c r="BS11" s="84">
        <f t="shared" ref="BS11:DS11" si="8">SUM(BS5:BS10)</f>
        <v>20759.604016854919</v>
      </c>
      <c r="BT11" s="84">
        <f t="shared" si="8"/>
        <v>19759.506601315028</v>
      </c>
      <c r="BU11" s="84">
        <f t="shared" si="8"/>
        <v>18812.987212091473</v>
      </c>
      <c r="BV11" s="84">
        <f t="shared" si="8"/>
        <v>17916.816944290742</v>
      </c>
      <c r="BW11" s="84">
        <f t="shared" si="8"/>
        <v>17067.982904595599</v>
      </c>
      <c r="BX11" s="84">
        <f t="shared" si="8"/>
        <v>16263.672622737929</v>
      </c>
      <c r="BY11" s="84">
        <f t="shared" si="8"/>
        <v>15501.259642339472</v>
      </c>
      <c r="BZ11" s="84">
        <f t="shared" si="8"/>
        <v>14778.290199480512</v>
      </c>
      <c r="CA11" s="84">
        <f t="shared" si="8"/>
        <v>14092.470904579366</v>
      </c>
      <c r="CB11" s="84">
        <f t="shared" si="8"/>
        <v>13441.657349814735</v>
      </c>
      <c r="CC11" s="84">
        <f t="shared" si="8"/>
        <v>12823.84357044458</v>
      </c>
      <c r="CD11" s="84">
        <f t="shared" si="8"/>
        <v>12237.152294010946</v>
      </c>
      <c r="CE11" s="84">
        <f t="shared" si="8"/>
        <v>11679.825916608861</v>
      </c>
      <c r="CF11" s="84">
        <f t="shared" si="8"/>
        <v>11150.218150174875</v>
      </c>
      <c r="CG11" s="84">
        <f t="shared" si="8"/>
        <v>10646.786289149471</v>
      </c>
      <c r="CH11" s="84">
        <f t="shared" si="8"/>
        <v>10168.084048917728</v>
      </c>
      <c r="CI11" s="84">
        <f t="shared" si="8"/>
        <v>9712.7549321621245</v>
      </c>
      <c r="CJ11" s="84">
        <f t="shared" si="8"/>
        <v>9279.5260826955891</v>
      </c>
      <c r="CK11" s="84">
        <f t="shared" si="8"/>
        <v>8867.202589505303</v>
      </c>
      <c r="CL11" s="84">
        <f t="shared" si="8"/>
        <v>8474.6622066502478</v>
      </c>
      <c r="CM11" s="84">
        <f t="shared" si="8"/>
        <v>8100.8504573375585</v>
      </c>
      <c r="CN11" s="84">
        <f t="shared" si="8"/>
        <v>7744.7760929729739</v>
      </c>
      <c r="CO11" s="84">
        <f t="shared" si="8"/>
        <v>7405.5068802559317</v>
      </c>
      <c r="CP11" s="84">
        <f t="shared" si="8"/>
        <v>7082.1656914853302</v>
      </c>
      <c r="CQ11" s="84">
        <f t="shared" si="8"/>
        <v>6773.9268751723921</v>
      </c>
      <c r="CR11" s="84">
        <f t="shared" si="8"/>
        <v>6480.0128858351673</v>
      </c>
      <c r="CS11" s="84">
        <f t="shared" si="8"/>
        <v>6199.6911534872233</v>
      </c>
      <c r="CT11" s="84">
        <f t="shared" si="8"/>
        <v>5932.2711748422589</v>
      </c>
      <c r="CU11" s="84">
        <f t="shared" si="8"/>
        <v>5677.1018096466341</v>
      </c>
      <c r="CV11" s="84">
        <f t="shared" si="8"/>
        <v>5433.5687668329365</v>
      </c>
      <c r="CW11" s="84">
        <f t="shared" si="8"/>
        <v>5201.092266368064</v>
      </c>
      <c r="CX11" s="84">
        <f t="shared" si="8"/>
        <v>4979.1248637570588</v>
      </c>
      <c r="CY11" s="84">
        <f t="shared" si="8"/>
        <v>4767.149425166348</v>
      </c>
      <c r="CZ11" s="84">
        <f t="shared" si="8"/>
        <v>4564.6772420538828</v>
      </c>
      <c r="DA11" s="84">
        <f t="shared" si="8"/>
        <v>4371.2462750451941</v>
      </c>
      <c r="DB11" s="84">
        <f t="shared" si="8"/>
        <v>4186.4195175792511</v>
      </c>
      <c r="DC11" s="84">
        <f t="shared" si="8"/>
        <v>4009.7834705715345</v>
      </c>
      <c r="DD11" s="84">
        <f t="shared" si="8"/>
        <v>3840.9467200088275</v>
      </c>
      <c r="DE11" s="84">
        <f t="shared" si="8"/>
        <v>3679.538610005136</v>
      </c>
      <c r="DF11" s="84">
        <f t="shared" si="8"/>
        <v>3525.2080044153126</v>
      </c>
      <c r="DG11" s="84">
        <f t="shared" si="8"/>
        <v>3377.622130625834</v>
      </c>
      <c r="DH11" s="84">
        <f t="shared" si="8"/>
        <v>3236.4654996244644</v>
      </c>
      <c r="DI11" s="84">
        <f t="shared" si="8"/>
        <v>3101.4388968953849</v>
      </c>
      <c r="DJ11" s="84">
        <f t="shared" si="8"/>
        <v>2972.2584390966163</v>
      </c>
      <c r="DK11" s="84">
        <f t="shared" si="8"/>
        <v>2848.6546918551744</v>
      </c>
      <c r="DL11" s="84">
        <f t="shared" si="8"/>
        <v>2730.3718443645594</v>
      </c>
      <c r="DM11" s="84">
        <f t="shared" si="8"/>
        <v>2617.1669367914956</v>
      </c>
      <c r="DN11" s="84">
        <f t="shared" si="8"/>
        <v>2508.809136796217</v>
      </c>
      <c r="DO11" s="84">
        <f t="shared" si="8"/>
        <v>2405.0790617450739</v>
      </c>
      <c r="DP11" s="84">
        <f t="shared" si="8"/>
        <v>2305.7681434476326</v>
      </c>
      <c r="DQ11" s="84">
        <f t="shared" si="8"/>
        <v>2210.6780324843467</v>
      </c>
      <c r="DR11" s="84">
        <f t="shared" si="8"/>
        <v>2119.6200394068683</v>
      </c>
      <c r="DS11" s="84">
        <f t="shared" si="8"/>
        <v>2032.4146102925197</v>
      </c>
      <c r="DT11" s="3"/>
    </row>
    <row r="13" spans="1:124" x14ac:dyDescent="0.25">
      <c r="F13" s="78" t="s">
        <v>85</v>
      </c>
    </row>
    <row r="14" spans="1:124" x14ac:dyDescent="0.25">
      <c r="F14" s="79">
        <v>2023</v>
      </c>
      <c r="G14" s="85">
        <f>+F14+1</f>
        <v>2024</v>
      </c>
      <c r="H14" s="85">
        <f t="shared" ref="H14:BS14" si="9">+G14+1</f>
        <v>2025</v>
      </c>
      <c r="I14" s="85">
        <f t="shared" si="9"/>
        <v>2026</v>
      </c>
      <c r="J14" s="85">
        <f t="shared" si="9"/>
        <v>2027</v>
      </c>
      <c r="K14" s="85">
        <f t="shared" si="9"/>
        <v>2028</v>
      </c>
      <c r="L14" s="85">
        <f t="shared" si="9"/>
        <v>2029</v>
      </c>
      <c r="M14" s="85">
        <f t="shared" si="9"/>
        <v>2030</v>
      </c>
      <c r="N14" s="85">
        <f t="shared" si="9"/>
        <v>2031</v>
      </c>
      <c r="O14" s="85">
        <f t="shared" si="9"/>
        <v>2032</v>
      </c>
      <c r="P14" s="85">
        <f t="shared" si="9"/>
        <v>2033</v>
      </c>
      <c r="Q14" s="85">
        <f t="shared" si="9"/>
        <v>2034</v>
      </c>
      <c r="R14" s="85">
        <f t="shared" si="9"/>
        <v>2035</v>
      </c>
      <c r="S14" s="85">
        <f t="shared" si="9"/>
        <v>2036</v>
      </c>
      <c r="T14" s="85">
        <f t="shared" si="9"/>
        <v>2037</v>
      </c>
      <c r="U14" s="85">
        <f t="shared" si="9"/>
        <v>2038</v>
      </c>
      <c r="V14" s="85">
        <f t="shared" si="9"/>
        <v>2039</v>
      </c>
      <c r="W14" s="85">
        <f t="shared" si="9"/>
        <v>2040</v>
      </c>
      <c r="X14" s="85">
        <f t="shared" si="9"/>
        <v>2041</v>
      </c>
      <c r="Y14" s="85">
        <f t="shared" si="9"/>
        <v>2042</v>
      </c>
      <c r="Z14" s="85">
        <f t="shared" si="9"/>
        <v>2043</v>
      </c>
      <c r="AA14" s="85">
        <f t="shared" si="9"/>
        <v>2044</v>
      </c>
      <c r="AB14" s="85">
        <f t="shared" si="9"/>
        <v>2045</v>
      </c>
      <c r="AC14" s="85">
        <f t="shared" si="9"/>
        <v>2046</v>
      </c>
      <c r="AD14" s="85">
        <f t="shared" si="9"/>
        <v>2047</v>
      </c>
      <c r="AE14" s="85">
        <f t="shared" si="9"/>
        <v>2048</v>
      </c>
      <c r="AF14" s="85">
        <f t="shared" si="9"/>
        <v>2049</v>
      </c>
      <c r="AG14" s="85">
        <f t="shared" si="9"/>
        <v>2050</v>
      </c>
      <c r="AH14" s="85">
        <f t="shared" si="9"/>
        <v>2051</v>
      </c>
      <c r="AI14" s="85">
        <f t="shared" si="9"/>
        <v>2052</v>
      </c>
      <c r="AJ14" s="85">
        <f t="shared" si="9"/>
        <v>2053</v>
      </c>
      <c r="AK14" s="85">
        <f t="shared" si="9"/>
        <v>2054</v>
      </c>
      <c r="AL14" s="85">
        <f t="shared" si="9"/>
        <v>2055</v>
      </c>
      <c r="AM14" s="85">
        <f t="shared" si="9"/>
        <v>2056</v>
      </c>
      <c r="AN14" s="85">
        <f t="shared" si="9"/>
        <v>2057</v>
      </c>
      <c r="AO14" s="85">
        <f t="shared" si="9"/>
        <v>2058</v>
      </c>
      <c r="AP14" s="85">
        <f t="shared" si="9"/>
        <v>2059</v>
      </c>
      <c r="AQ14" s="85">
        <f t="shared" si="9"/>
        <v>2060</v>
      </c>
      <c r="AR14" s="85">
        <f t="shared" si="9"/>
        <v>2061</v>
      </c>
      <c r="AS14" s="85">
        <f t="shared" si="9"/>
        <v>2062</v>
      </c>
      <c r="AT14" s="85">
        <f t="shared" si="9"/>
        <v>2063</v>
      </c>
      <c r="AU14" s="85">
        <f t="shared" si="9"/>
        <v>2064</v>
      </c>
      <c r="AV14" s="85">
        <f t="shared" si="9"/>
        <v>2065</v>
      </c>
      <c r="AW14" s="85">
        <f t="shared" si="9"/>
        <v>2066</v>
      </c>
      <c r="AX14" s="85">
        <f t="shared" si="9"/>
        <v>2067</v>
      </c>
      <c r="AY14" s="85">
        <f t="shared" si="9"/>
        <v>2068</v>
      </c>
      <c r="AZ14" s="85">
        <f t="shared" si="9"/>
        <v>2069</v>
      </c>
      <c r="BA14" s="85">
        <f t="shared" si="9"/>
        <v>2070</v>
      </c>
      <c r="BB14" s="85">
        <f t="shared" si="9"/>
        <v>2071</v>
      </c>
      <c r="BC14" s="85">
        <f t="shared" si="9"/>
        <v>2072</v>
      </c>
      <c r="BD14" s="85">
        <f t="shared" si="9"/>
        <v>2073</v>
      </c>
      <c r="BE14" s="85">
        <f t="shared" si="9"/>
        <v>2074</v>
      </c>
      <c r="BF14" s="85">
        <f t="shared" si="9"/>
        <v>2075</v>
      </c>
      <c r="BG14" s="85">
        <f t="shared" si="9"/>
        <v>2076</v>
      </c>
      <c r="BH14" s="85">
        <f t="shared" si="9"/>
        <v>2077</v>
      </c>
      <c r="BI14" s="85">
        <f t="shared" si="9"/>
        <v>2078</v>
      </c>
      <c r="BJ14" s="85">
        <f t="shared" si="9"/>
        <v>2079</v>
      </c>
      <c r="BK14" s="85">
        <f t="shared" si="9"/>
        <v>2080</v>
      </c>
      <c r="BL14" s="85">
        <f t="shared" si="9"/>
        <v>2081</v>
      </c>
      <c r="BM14" s="85">
        <f t="shared" si="9"/>
        <v>2082</v>
      </c>
      <c r="BN14" s="85">
        <f t="shared" si="9"/>
        <v>2083</v>
      </c>
      <c r="BO14" s="85">
        <f t="shared" si="9"/>
        <v>2084</v>
      </c>
      <c r="BP14" s="85">
        <f t="shared" si="9"/>
        <v>2085</v>
      </c>
      <c r="BQ14" s="85">
        <f t="shared" si="9"/>
        <v>2086</v>
      </c>
      <c r="BR14" s="85">
        <f t="shared" si="9"/>
        <v>2087</v>
      </c>
      <c r="BS14" s="85">
        <f t="shared" si="9"/>
        <v>2088</v>
      </c>
      <c r="BT14" s="85">
        <f t="shared" ref="BT14:DS14" si="10">+BS14+1</f>
        <v>2089</v>
      </c>
      <c r="BU14" s="85">
        <f t="shared" si="10"/>
        <v>2090</v>
      </c>
      <c r="BV14" s="85">
        <f t="shared" si="10"/>
        <v>2091</v>
      </c>
      <c r="BW14" s="85">
        <f t="shared" si="10"/>
        <v>2092</v>
      </c>
      <c r="BX14" s="85">
        <f t="shared" si="10"/>
        <v>2093</v>
      </c>
      <c r="BY14" s="85">
        <f t="shared" si="10"/>
        <v>2094</v>
      </c>
      <c r="BZ14" s="85">
        <f t="shared" si="10"/>
        <v>2095</v>
      </c>
      <c r="CA14" s="85">
        <f t="shared" si="10"/>
        <v>2096</v>
      </c>
      <c r="CB14" s="85">
        <f t="shared" si="10"/>
        <v>2097</v>
      </c>
      <c r="CC14" s="85">
        <f t="shared" si="10"/>
        <v>2098</v>
      </c>
      <c r="CD14" s="85">
        <f t="shared" si="10"/>
        <v>2099</v>
      </c>
      <c r="CE14" s="85">
        <f t="shared" si="10"/>
        <v>2100</v>
      </c>
      <c r="CF14" s="85">
        <f t="shared" si="10"/>
        <v>2101</v>
      </c>
      <c r="CG14" s="85">
        <f t="shared" si="10"/>
        <v>2102</v>
      </c>
      <c r="CH14" s="85">
        <f t="shared" si="10"/>
        <v>2103</v>
      </c>
      <c r="CI14" s="85">
        <f t="shared" si="10"/>
        <v>2104</v>
      </c>
      <c r="CJ14" s="85">
        <f t="shared" si="10"/>
        <v>2105</v>
      </c>
      <c r="CK14" s="85">
        <f t="shared" si="10"/>
        <v>2106</v>
      </c>
      <c r="CL14" s="85">
        <f t="shared" si="10"/>
        <v>2107</v>
      </c>
      <c r="CM14" s="85">
        <f t="shared" si="10"/>
        <v>2108</v>
      </c>
      <c r="CN14" s="85">
        <f t="shared" si="10"/>
        <v>2109</v>
      </c>
      <c r="CO14" s="85">
        <f t="shared" si="10"/>
        <v>2110</v>
      </c>
      <c r="CP14" s="85">
        <f t="shared" si="10"/>
        <v>2111</v>
      </c>
      <c r="CQ14" s="85">
        <f t="shared" si="10"/>
        <v>2112</v>
      </c>
      <c r="CR14" s="85">
        <f t="shared" si="10"/>
        <v>2113</v>
      </c>
      <c r="CS14" s="85">
        <f t="shared" si="10"/>
        <v>2114</v>
      </c>
      <c r="CT14" s="85">
        <f t="shared" si="10"/>
        <v>2115</v>
      </c>
      <c r="CU14" s="85">
        <f t="shared" si="10"/>
        <v>2116</v>
      </c>
      <c r="CV14" s="85">
        <f t="shared" si="10"/>
        <v>2117</v>
      </c>
      <c r="CW14" s="85">
        <f t="shared" si="10"/>
        <v>2118</v>
      </c>
      <c r="CX14" s="85">
        <f t="shared" si="10"/>
        <v>2119</v>
      </c>
      <c r="CY14" s="85">
        <f t="shared" si="10"/>
        <v>2120</v>
      </c>
      <c r="CZ14" s="85">
        <f t="shared" si="10"/>
        <v>2121</v>
      </c>
      <c r="DA14" s="85">
        <f t="shared" si="10"/>
        <v>2122</v>
      </c>
      <c r="DB14" s="85">
        <f t="shared" si="10"/>
        <v>2123</v>
      </c>
      <c r="DC14" s="85">
        <f t="shared" si="10"/>
        <v>2124</v>
      </c>
      <c r="DD14" s="85">
        <f t="shared" si="10"/>
        <v>2125</v>
      </c>
      <c r="DE14" s="85">
        <f t="shared" si="10"/>
        <v>2126</v>
      </c>
      <c r="DF14" s="85">
        <f t="shared" si="10"/>
        <v>2127</v>
      </c>
      <c r="DG14" s="85">
        <f t="shared" si="10"/>
        <v>2128</v>
      </c>
      <c r="DH14" s="85">
        <f t="shared" si="10"/>
        <v>2129</v>
      </c>
      <c r="DI14" s="85">
        <f t="shared" si="10"/>
        <v>2130</v>
      </c>
      <c r="DJ14" s="85">
        <f t="shared" si="10"/>
        <v>2131</v>
      </c>
      <c r="DK14" s="85">
        <f t="shared" si="10"/>
        <v>2132</v>
      </c>
      <c r="DL14" s="85">
        <f t="shared" si="10"/>
        <v>2133</v>
      </c>
      <c r="DM14" s="85">
        <f t="shared" si="10"/>
        <v>2134</v>
      </c>
      <c r="DN14" s="85">
        <f t="shared" si="10"/>
        <v>2135</v>
      </c>
      <c r="DO14" s="85">
        <f t="shared" si="10"/>
        <v>2136</v>
      </c>
      <c r="DP14" s="85">
        <f t="shared" si="10"/>
        <v>2137</v>
      </c>
      <c r="DQ14" s="85">
        <f t="shared" si="10"/>
        <v>2138</v>
      </c>
      <c r="DR14" s="85">
        <f t="shared" si="10"/>
        <v>2139</v>
      </c>
      <c r="DS14" s="85">
        <f t="shared" si="10"/>
        <v>2140</v>
      </c>
    </row>
    <row r="15" spans="1:124" x14ac:dyDescent="0.25">
      <c r="F15" s="80">
        <f>+D5-F5</f>
        <v>3905251.1809634306</v>
      </c>
      <c r="G15" s="80">
        <f>+F15-G5</f>
        <v>3749041.1337248934</v>
      </c>
      <c r="H15" s="80">
        <f t="shared" ref="H15:BS19" si="11">+G15-H5</f>
        <v>3599079.4883758975</v>
      </c>
      <c r="I15" s="80">
        <f t="shared" si="11"/>
        <v>3455116.3088408615</v>
      </c>
      <c r="J15" s="80">
        <f t="shared" si="11"/>
        <v>3316911.656487227</v>
      </c>
      <c r="K15" s="80">
        <f t="shared" si="11"/>
        <v>3184235.1902277377</v>
      </c>
      <c r="L15" s="80">
        <f t="shared" si="11"/>
        <v>3056865.7826186283</v>
      </c>
      <c r="M15" s="80">
        <f t="shared" si="11"/>
        <v>2934591.1513138833</v>
      </c>
      <c r="N15" s="80">
        <f t="shared" si="11"/>
        <v>2817207.5052613281</v>
      </c>
      <c r="O15" s="80">
        <f t="shared" si="11"/>
        <v>2704519.205050875</v>
      </c>
      <c r="P15" s="80">
        <f t="shared" si="11"/>
        <v>2596338.4368488397</v>
      </c>
      <c r="Q15" s="80">
        <f t="shared" si="11"/>
        <v>2492484.899374886</v>
      </c>
      <c r="R15" s="80">
        <f t="shared" si="11"/>
        <v>2392785.5033998904</v>
      </c>
      <c r="S15" s="80">
        <f t="shared" si="11"/>
        <v>2297074.0832638945</v>
      </c>
      <c r="T15" s="80">
        <f t="shared" si="11"/>
        <v>2205191.1199333388</v>
      </c>
      <c r="U15" s="80">
        <f t="shared" si="11"/>
        <v>2116983.4751360053</v>
      </c>
      <c r="V15" s="80">
        <f t="shared" si="11"/>
        <v>2032304.1361305651</v>
      </c>
      <c r="W15" s="80">
        <f t="shared" si="11"/>
        <v>1951011.9706853426</v>
      </c>
      <c r="X15" s="80">
        <f t="shared" si="11"/>
        <v>1872971.4918579289</v>
      </c>
      <c r="Y15" s="80">
        <f t="shared" si="11"/>
        <v>1798052.6321836119</v>
      </c>
      <c r="Z15" s="80">
        <f t="shared" si="11"/>
        <v>1726130.5268962674</v>
      </c>
      <c r="AA15" s="80">
        <f t="shared" si="11"/>
        <v>1657085.3058204167</v>
      </c>
      <c r="AB15" s="80">
        <f t="shared" si="11"/>
        <v>1590801.8935876</v>
      </c>
      <c r="AC15" s="80">
        <f t="shared" si="11"/>
        <v>1527169.8178440959</v>
      </c>
      <c r="AD15" s="80">
        <f t="shared" si="11"/>
        <v>1466083.025130332</v>
      </c>
      <c r="AE15" s="80">
        <f t="shared" si="11"/>
        <v>1407439.7041251187</v>
      </c>
      <c r="AF15" s="80">
        <f t="shared" si="11"/>
        <v>1351142.1159601139</v>
      </c>
      <c r="AG15" s="80">
        <f t="shared" si="11"/>
        <v>1297096.4313217094</v>
      </c>
      <c r="AH15" s="80">
        <f t="shared" si="11"/>
        <v>1245212.5740688411</v>
      </c>
      <c r="AI15" s="80">
        <f t="shared" si="11"/>
        <v>1195404.0711060874</v>
      </c>
      <c r="AJ15" s="80">
        <f t="shared" si="11"/>
        <v>1147587.908261844</v>
      </c>
      <c r="AK15" s="80">
        <f t="shared" si="11"/>
        <v>1101684.3919313701</v>
      </c>
      <c r="AL15" s="80">
        <f t="shared" si="11"/>
        <v>1057617.0162541154</v>
      </c>
      <c r="AM15" s="80">
        <f t="shared" si="11"/>
        <v>1015312.3356039508</v>
      </c>
      <c r="AN15" s="80">
        <f t="shared" si="11"/>
        <v>974699.8421797927</v>
      </c>
      <c r="AO15" s="80">
        <f t="shared" si="11"/>
        <v>935711.84849260096</v>
      </c>
      <c r="AP15" s="80">
        <f t="shared" si="11"/>
        <v>898283.37455289694</v>
      </c>
      <c r="AQ15" s="80">
        <f t="shared" si="11"/>
        <v>862352.03957078105</v>
      </c>
      <c r="AR15" s="80">
        <f t="shared" si="11"/>
        <v>827857.95798794983</v>
      </c>
      <c r="AS15" s="80">
        <f t="shared" si="11"/>
        <v>794743.63966843183</v>
      </c>
      <c r="AT15" s="80">
        <f t="shared" si="11"/>
        <v>762953.89408169454</v>
      </c>
      <c r="AU15" s="80">
        <f t="shared" si="11"/>
        <v>732435.73831842677</v>
      </c>
      <c r="AV15" s="80">
        <f t="shared" si="11"/>
        <v>703138.30878568965</v>
      </c>
      <c r="AW15" s="80">
        <f t="shared" si="11"/>
        <v>675012.77643426205</v>
      </c>
      <c r="AX15" s="80">
        <f t="shared" si="11"/>
        <v>648012.26537689159</v>
      </c>
      <c r="AY15" s="80">
        <f t="shared" si="11"/>
        <v>622091.7747618159</v>
      </c>
      <c r="AZ15" s="80">
        <f t="shared" si="11"/>
        <v>597208.10377134325</v>
      </c>
      <c r="BA15" s="80">
        <f t="shared" si="11"/>
        <v>573319.77962048957</v>
      </c>
      <c r="BB15" s="80">
        <f t="shared" si="11"/>
        <v>550386.98843567003</v>
      </c>
      <c r="BC15" s="80">
        <f t="shared" si="11"/>
        <v>528371.50889824319</v>
      </c>
      <c r="BD15" s="80">
        <f t="shared" si="11"/>
        <v>507236.64854231349</v>
      </c>
      <c r="BE15" s="80">
        <f t="shared" si="11"/>
        <v>486947.18260062096</v>
      </c>
      <c r="BF15" s="80">
        <f t="shared" si="11"/>
        <v>467469.29529659613</v>
      </c>
      <c r="BG15" s="80">
        <f t="shared" si="11"/>
        <v>448770.52348473226</v>
      </c>
      <c r="BH15" s="80">
        <f t="shared" si="11"/>
        <v>430819.70254534297</v>
      </c>
      <c r="BI15" s="80">
        <f t="shared" si="11"/>
        <v>413586.91444352927</v>
      </c>
      <c r="BJ15" s="80">
        <f t="shared" si="11"/>
        <v>397043.43786578812</v>
      </c>
      <c r="BK15" s="80">
        <f t="shared" si="11"/>
        <v>381161.70035115659</v>
      </c>
      <c r="BL15" s="80">
        <f t="shared" si="11"/>
        <v>365915.23233711033</v>
      </c>
      <c r="BM15" s="80">
        <f t="shared" si="11"/>
        <v>351278.62304362591</v>
      </c>
      <c r="BN15" s="80">
        <f t="shared" si="11"/>
        <v>337227.47812188085</v>
      </c>
      <c r="BO15" s="80">
        <f t="shared" si="11"/>
        <v>323738.37899700564</v>
      </c>
      <c r="BP15" s="80">
        <f t="shared" si="11"/>
        <v>310788.8438371254</v>
      </c>
      <c r="BQ15" s="80">
        <f t="shared" si="11"/>
        <v>298357.29008364037</v>
      </c>
      <c r="BR15" s="80">
        <f t="shared" si="11"/>
        <v>286422.99848029477</v>
      </c>
      <c r="BS15" s="80">
        <f t="shared" si="11"/>
        <v>274966.07854108297</v>
      </c>
      <c r="BT15" s="80">
        <f t="shared" ref="BT15:DS19" si="12">+BS15-BT5</f>
        <v>263967.43539943965</v>
      </c>
      <c r="BU15" s="80">
        <f t="shared" si="12"/>
        <v>253408.73798346205</v>
      </c>
      <c r="BV15" s="80">
        <f t="shared" si="12"/>
        <v>243272.38846412356</v>
      </c>
      <c r="BW15" s="80">
        <f t="shared" si="12"/>
        <v>233541.49292555862</v>
      </c>
      <c r="BX15" s="80">
        <f t="shared" si="12"/>
        <v>224199.83320853626</v>
      </c>
      <c r="BY15" s="80">
        <f t="shared" si="12"/>
        <v>215231.83988019481</v>
      </c>
      <c r="BZ15" s="80">
        <f t="shared" si="12"/>
        <v>206622.56628498703</v>
      </c>
      <c r="CA15" s="80">
        <f t="shared" si="12"/>
        <v>198357.66363358754</v>
      </c>
      <c r="CB15" s="80">
        <f t="shared" si="12"/>
        <v>190423.35708824403</v>
      </c>
      <c r="CC15" s="80">
        <f t="shared" si="12"/>
        <v>182806.42280471427</v>
      </c>
      <c r="CD15" s="80">
        <f t="shared" si="12"/>
        <v>175494.16589252569</v>
      </c>
      <c r="CE15" s="80">
        <f t="shared" si="12"/>
        <v>168474.39925682466</v>
      </c>
      <c r="CF15" s="80">
        <f t="shared" si="12"/>
        <v>161735.42328655167</v>
      </c>
      <c r="CG15" s="80">
        <f t="shared" si="12"/>
        <v>155266.0063550896</v>
      </c>
      <c r="CH15" s="80">
        <f t="shared" si="12"/>
        <v>149055.36610088602</v>
      </c>
      <c r="CI15" s="80">
        <f t="shared" si="12"/>
        <v>143093.15145685058</v>
      </c>
      <c r="CJ15" s="80">
        <f t="shared" si="12"/>
        <v>137369.42539857657</v>
      </c>
      <c r="CK15" s="80">
        <f t="shared" si="12"/>
        <v>131874.64838263352</v>
      </c>
      <c r="CL15" s="80">
        <f t="shared" si="12"/>
        <v>126599.66244732817</v>
      </c>
      <c r="CM15" s="80">
        <f t="shared" si="12"/>
        <v>121535.67594943504</v>
      </c>
      <c r="CN15" s="80">
        <f t="shared" si="12"/>
        <v>116674.24891145765</v>
      </c>
      <c r="CO15" s="80">
        <f t="shared" si="12"/>
        <v>112007.27895499935</v>
      </c>
      <c r="CP15" s="80">
        <f t="shared" si="12"/>
        <v>107526.98779679937</v>
      </c>
      <c r="CQ15" s="80">
        <f t="shared" si="12"/>
        <v>103225.9082849274</v>
      </c>
      <c r="CR15" s="80">
        <f t="shared" si="12"/>
        <v>99096.871953530295</v>
      </c>
      <c r="CS15" s="80">
        <f t="shared" si="12"/>
        <v>95132.997075389081</v>
      </c>
      <c r="CT15" s="80">
        <f t="shared" si="12"/>
        <v>91327.677192373521</v>
      </c>
      <c r="CU15" s="80">
        <f t="shared" si="12"/>
        <v>87674.570104678583</v>
      </c>
      <c r="CV15" s="80">
        <f t="shared" si="12"/>
        <v>84167.587300491447</v>
      </c>
      <c r="CW15" s="80">
        <f t="shared" si="12"/>
        <v>80800.883808471786</v>
      </c>
      <c r="CX15" s="80">
        <f t="shared" si="12"/>
        <v>77568.84845613291</v>
      </c>
      <c r="CY15" s="80">
        <f t="shared" si="12"/>
        <v>74466.094517887599</v>
      </c>
      <c r="CZ15" s="80">
        <f t="shared" si="12"/>
        <v>71487.450737172097</v>
      </c>
      <c r="DA15" s="80">
        <f t="shared" si="12"/>
        <v>68627.95270768521</v>
      </c>
      <c r="DB15" s="80">
        <f t="shared" si="12"/>
        <v>65882.834599377806</v>
      </c>
      <c r="DC15" s="80">
        <f t="shared" si="12"/>
        <v>63247.521215402696</v>
      </c>
      <c r="DD15" s="80">
        <f t="shared" si="12"/>
        <v>60717.620366786585</v>
      </c>
      <c r="DE15" s="80">
        <f t="shared" si="12"/>
        <v>58288.915552115119</v>
      </c>
      <c r="DF15" s="80">
        <f t="shared" si="12"/>
        <v>55957.358930030518</v>
      </c>
      <c r="DG15" s="80">
        <f t="shared" si="12"/>
        <v>53719.064572829295</v>
      </c>
      <c r="DH15" s="80">
        <f t="shared" si="12"/>
        <v>51570.301989916123</v>
      </c>
      <c r="DI15" s="80">
        <f t="shared" si="12"/>
        <v>49507.489910319477</v>
      </c>
      <c r="DJ15" s="80">
        <f t="shared" si="12"/>
        <v>47527.1903139067</v>
      </c>
      <c r="DK15" s="80">
        <f t="shared" si="12"/>
        <v>45626.102701350435</v>
      </c>
      <c r="DL15" s="80">
        <f t="shared" si="12"/>
        <v>43801.058593296417</v>
      </c>
      <c r="DM15" s="80">
        <f t="shared" si="12"/>
        <v>42049.016249564564</v>
      </c>
      <c r="DN15" s="80">
        <f t="shared" si="12"/>
        <v>40367.055599581981</v>
      </c>
      <c r="DO15" s="80">
        <f t="shared" si="12"/>
        <v>38752.373375598705</v>
      </c>
      <c r="DP15" s="80">
        <f t="shared" si="12"/>
        <v>37202.278440574759</v>
      </c>
      <c r="DQ15" s="80">
        <f t="shared" si="12"/>
        <v>35714.187302951766</v>
      </c>
      <c r="DR15" s="80">
        <f t="shared" si="12"/>
        <v>34285.619810833698</v>
      </c>
      <c r="DS15" s="80">
        <f t="shared" si="12"/>
        <v>32914.195018400351</v>
      </c>
    </row>
    <row r="16" spans="1:124" x14ac:dyDescent="0.25">
      <c r="F16" s="80">
        <f t="shared" ref="F16:F20" si="13">+D6-F6</f>
        <v>1722224.0457916413</v>
      </c>
      <c r="G16" s="80">
        <f t="shared" ref="G16:V20" si="14">+F16-G6</f>
        <v>1653335.0839599757</v>
      </c>
      <c r="H16" s="80">
        <f t="shared" si="14"/>
        <v>1587201.6806015768</v>
      </c>
      <c r="I16" s="80">
        <f t="shared" si="14"/>
        <v>1523713.6133775138</v>
      </c>
      <c r="J16" s="80">
        <f t="shared" si="14"/>
        <v>1462765.0688424134</v>
      </c>
      <c r="K16" s="80">
        <f t="shared" si="14"/>
        <v>1404254.4660887169</v>
      </c>
      <c r="L16" s="80">
        <f t="shared" si="14"/>
        <v>1348084.2874451682</v>
      </c>
      <c r="M16" s="80">
        <f t="shared" si="14"/>
        <v>1294160.9159473616</v>
      </c>
      <c r="N16" s="80">
        <f t="shared" si="14"/>
        <v>1242394.4793094671</v>
      </c>
      <c r="O16" s="80">
        <f t="shared" si="14"/>
        <v>1192698.7001370885</v>
      </c>
      <c r="P16" s="80">
        <f t="shared" si="14"/>
        <v>1144990.7521316051</v>
      </c>
      <c r="Q16" s="80">
        <f t="shared" si="14"/>
        <v>1099191.122046341</v>
      </c>
      <c r="R16" s="80">
        <f t="shared" si="14"/>
        <v>1055223.4771644874</v>
      </c>
      <c r="S16" s="80">
        <f t="shared" si="14"/>
        <v>1013014.5380779079</v>
      </c>
      <c r="T16" s="80">
        <f t="shared" si="14"/>
        <v>972493.95655479154</v>
      </c>
      <c r="U16" s="80">
        <f t="shared" si="14"/>
        <v>933594.19829259987</v>
      </c>
      <c r="V16" s="80">
        <f t="shared" si="14"/>
        <v>896250.43036089593</v>
      </c>
      <c r="W16" s="80">
        <f t="shared" si="11"/>
        <v>860400.41314646008</v>
      </c>
      <c r="X16" s="80">
        <f t="shared" si="11"/>
        <v>825984.39662060165</v>
      </c>
      <c r="Y16" s="80">
        <f t="shared" si="11"/>
        <v>792945.0207557776</v>
      </c>
      <c r="Z16" s="80">
        <f t="shared" si="11"/>
        <v>761227.21992554655</v>
      </c>
      <c r="AA16" s="80">
        <f t="shared" si="11"/>
        <v>730778.13112852466</v>
      </c>
      <c r="AB16" s="80">
        <f t="shared" si="11"/>
        <v>701547.00588338368</v>
      </c>
      <c r="AC16" s="80">
        <f t="shared" si="11"/>
        <v>673485.12564804836</v>
      </c>
      <c r="AD16" s="80">
        <f t="shared" si="11"/>
        <v>646545.72062212648</v>
      </c>
      <c r="AE16" s="80">
        <f t="shared" si="11"/>
        <v>620683.89179724141</v>
      </c>
      <c r="AF16" s="80">
        <f t="shared" si="11"/>
        <v>595856.53612535179</v>
      </c>
      <c r="AG16" s="80">
        <f t="shared" si="11"/>
        <v>572022.27468033775</v>
      </c>
      <c r="AH16" s="80">
        <f t="shared" si="11"/>
        <v>549141.38369312428</v>
      </c>
      <c r="AI16" s="80">
        <f t="shared" si="11"/>
        <v>527175.72834539926</v>
      </c>
      <c r="AJ16" s="80">
        <f t="shared" si="11"/>
        <v>506088.6992115833</v>
      </c>
      <c r="AK16" s="80">
        <f t="shared" si="11"/>
        <v>485845.15124311997</v>
      </c>
      <c r="AL16" s="80">
        <f t="shared" si="11"/>
        <v>466411.34519339516</v>
      </c>
      <c r="AM16" s="80">
        <f t="shared" si="11"/>
        <v>447754.89138565934</v>
      </c>
      <c r="AN16" s="80">
        <f t="shared" si="11"/>
        <v>429844.69573023298</v>
      </c>
      <c r="AO16" s="80">
        <f t="shared" si="11"/>
        <v>412650.90790102369</v>
      </c>
      <c r="AP16" s="80">
        <f t="shared" si="11"/>
        <v>396144.87158498273</v>
      </c>
      <c r="AQ16" s="80">
        <f t="shared" si="11"/>
        <v>380299.07672158343</v>
      </c>
      <c r="AR16" s="80">
        <f t="shared" si="11"/>
        <v>365087.11365272012</v>
      </c>
      <c r="AS16" s="80">
        <f t="shared" si="11"/>
        <v>350483.6291066113</v>
      </c>
      <c r="AT16" s="80">
        <f t="shared" si="11"/>
        <v>336464.28394234687</v>
      </c>
      <c r="AU16" s="80">
        <f t="shared" si="11"/>
        <v>323005.712584653</v>
      </c>
      <c r="AV16" s="80">
        <f t="shared" si="11"/>
        <v>310085.48408126686</v>
      </c>
      <c r="AW16" s="80">
        <f t="shared" si="11"/>
        <v>297682.06471801619</v>
      </c>
      <c r="AX16" s="80">
        <f t="shared" si="11"/>
        <v>285774.78212929552</v>
      </c>
      <c r="AY16" s="80">
        <f t="shared" si="11"/>
        <v>274343.79084412369</v>
      </c>
      <c r="AZ16" s="80">
        <f t="shared" si="11"/>
        <v>263370.03921035875</v>
      </c>
      <c r="BA16" s="80">
        <f t="shared" si="11"/>
        <v>252835.2376419444</v>
      </c>
      <c r="BB16" s="80">
        <f t="shared" si="11"/>
        <v>242721.82813626662</v>
      </c>
      <c r="BC16" s="80">
        <f t="shared" si="11"/>
        <v>233012.95501081596</v>
      </c>
      <c r="BD16" s="80">
        <f t="shared" si="11"/>
        <v>223692.43681038331</v>
      </c>
      <c r="BE16" s="80">
        <f t="shared" si="11"/>
        <v>214744.73933796797</v>
      </c>
      <c r="BF16" s="80">
        <f t="shared" si="11"/>
        <v>206154.94976444927</v>
      </c>
      <c r="BG16" s="80">
        <f t="shared" si="11"/>
        <v>197908.75177387131</v>
      </c>
      <c r="BH16" s="80">
        <f t="shared" si="11"/>
        <v>189992.40170291645</v>
      </c>
      <c r="BI16" s="80">
        <f t="shared" si="11"/>
        <v>182392.70563479979</v>
      </c>
      <c r="BJ16" s="80">
        <f t="shared" si="11"/>
        <v>175096.99740940781</v>
      </c>
      <c r="BK16" s="80">
        <f t="shared" si="11"/>
        <v>168093.1175130315</v>
      </c>
      <c r="BL16" s="80">
        <f t="shared" si="11"/>
        <v>161369.39281251022</v>
      </c>
      <c r="BM16" s="80">
        <f t="shared" si="11"/>
        <v>154914.61710000981</v>
      </c>
      <c r="BN16" s="80">
        <f t="shared" si="11"/>
        <v>148718.03241600943</v>
      </c>
      <c r="BO16" s="80">
        <f t="shared" si="11"/>
        <v>142769.31111936906</v>
      </c>
      <c r="BP16" s="80">
        <f t="shared" si="11"/>
        <v>137058.53867459428</v>
      </c>
      <c r="BQ16" s="80">
        <f t="shared" si="11"/>
        <v>131576.1971276105</v>
      </c>
      <c r="BR16" s="80">
        <f t="shared" si="11"/>
        <v>126313.14924250609</v>
      </c>
      <c r="BS16" s="80">
        <f t="shared" si="11"/>
        <v>121260.62327280584</v>
      </c>
      <c r="BT16" s="80">
        <f t="shared" si="12"/>
        <v>116410.1983418936</v>
      </c>
      <c r="BU16" s="80">
        <f t="shared" si="12"/>
        <v>111753.79040821786</v>
      </c>
      <c r="BV16" s="80">
        <f t="shared" si="12"/>
        <v>107283.63879188914</v>
      </c>
      <c r="BW16" s="80">
        <f t="shared" si="12"/>
        <v>102992.29324021358</v>
      </c>
      <c r="BX16" s="80">
        <f t="shared" si="12"/>
        <v>98872.601510605033</v>
      </c>
      <c r="BY16" s="80">
        <f t="shared" si="12"/>
        <v>94917.697450180829</v>
      </c>
      <c r="BZ16" s="80">
        <f t="shared" si="12"/>
        <v>91120.989552173589</v>
      </c>
      <c r="CA16" s="80">
        <f t="shared" si="12"/>
        <v>87476.149970086641</v>
      </c>
      <c r="CB16" s="80">
        <f t="shared" si="12"/>
        <v>83977.10397128317</v>
      </c>
      <c r="CC16" s="80">
        <f t="shared" si="12"/>
        <v>80618.019812431841</v>
      </c>
      <c r="CD16" s="80">
        <f t="shared" si="12"/>
        <v>77393.299019934566</v>
      </c>
      <c r="CE16" s="80">
        <f t="shared" si="12"/>
        <v>74297.567059137189</v>
      </c>
      <c r="CF16" s="80">
        <f t="shared" si="12"/>
        <v>71325.664376771703</v>
      </c>
      <c r="CG16" s="80">
        <f t="shared" si="12"/>
        <v>68472.637801700839</v>
      </c>
      <c r="CH16" s="80">
        <f t="shared" si="12"/>
        <v>65733.732289632811</v>
      </c>
      <c r="CI16" s="80">
        <f t="shared" si="12"/>
        <v>63104.382998047498</v>
      </c>
      <c r="CJ16" s="80">
        <f t="shared" si="12"/>
        <v>60580.207678125596</v>
      </c>
      <c r="CK16" s="80">
        <f t="shared" si="12"/>
        <v>58156.999371000573</v>
      </c>
      <c r="CL16" s="80">
        <f t="shared" si="12"/>
        <v>55830.719396160552</v>
      </c>
      <c r="CM16" s="80">
        <f t="shared" si="12"/>
        <v>53597.490620314129</v>
      </c>
      <c r="CN16" s="80">
        <f t="shared" si="12"/>
        <v>51453.590995501567</v>
      </c>
      <c r="CO16" s="80">
        <f t="shared" si="12"/>
        <v>49395.447355681506</v>
      </c>
      <c r="CP16" s="80">
        <f t="shared" si="12"/>
        <v>47419.629461454249</v>
      </c>
      <c r="CQ16" s="80">
        <f t="shared" si="12"/>
        <v>45522.844282996077</v>
      </c>
      <c r="CR16" s="80">
        <f t="shared" si="12"/>
        <v>43701.930511676233</v>
      </c>
      <c r="CS16" s="80">
        <f t="shared" si="12"/>
        <v>41953.853291209183</v>
      </c>
      <c r="CT16" s="80">
        <f t="shared" si="12"/>
        <v>40275.699159560812</v>
      </c>
      <c r="CU16" s="80">
        <f t="shared" si="12"/>
        <v>38664.671193178379</v>
      </c>
      <c r="CV16" s="80">
        <f t="shared" si="12"/>
        <v>37118.084345451243</v>
      </c>
      <c r="CW16" s="80">
        <f t="shared" si="12"/>
        <v>35633.360971633192</v>
      </c>
      <c r="CX16" s="80">
        <f t="shared" si="12"/>
        <v>34208.026532767864</v>
      </c>
      <c r="CY16" s="80">
        <f t="shared" si="12"/>
        <v>32839.70547145715</v>
      </c>
      <c r="CZ16" s="80">
        <f t="shared" si="12"/>
        <v>31526.117252598862</v>
      </c>
      <c r="DA16" s="80">
        <f t="shared" si="12"/>
        <v>30265.072562494908</v>
      </c>
      <c r="DB16" s="80">
        <f t="shared" si="12"/>
        <v>29054.469659995113</v>
      </c>
      <c r="DC16" s="80">
        <f t="shared" si="12"/>
        <v>27892.29087359531</v>
      </c>
      <c r="DD16" s="80">
        <f t="shared" si="12"/>
        <v>26776.599238651499</v>
      </c>
      <c r="DE16" s="80">
        <f t="shared" si="12"/>
        <v>25705.53526910544</v>
      </c>
      <c r="DF16" s="80">
        <f t="shared" si="12"/>
        <v>24677.313858341222</v>
      </c>
      <c r="DG16" s="80">
        <f t="shared" si="12"/>
        <v>23690.221304007573</v>
      </c>
      <c r="DH16" s="80">
        <f t="shared" si="12"/>
        <v>22742.612451847272</v>
      </c>
      <c r="DI16" s="80">
        <f t="shared" si="12"/>
        <v>21832.907953773381</v>
      </c>
      <c r="DJ16" s="80">
        <f t="shared" si="12"/>
        <v>20959.591635622448</v>
      </c>
      <c r="DK16" s="80">
        <f t="shared" si="12"/>
        <v>20121.207970197549</v>
      </c>
      <c r="DL16" s="80">
        <f t="shared" si="12"/>
        <v>19316.359651389648</v>
      </c>
      <c r="DM16" s="80">
        <f t="shared" si="12"/>
        <v>18543.705265334062</v>
      </c>
      <c r="DN16" s="80">
        <f t="shared" si="12"/>
        <v>17801.9570547207</v>
      </c>
      <c r="DO16" s="80">
        <f t="shared" si="12"/>
        <v>17089.878772531873</v>
      </c>
      <c r="DP16" s="80">
        <f t="shared" si="12"/>
        <v>16406.283621630599</v>
      </c>
      <c r="DQ16" s="80">
        <f t="shared" si="12"/>
        <v>15750.032276765374</v>
      </c>
      <c r="DR16" s="80">
        <f t="shared" si="12"/>
        <v>15120.030985694759</v>
      </c>
      <c r="DS16" s="80">
        <f t="shared" si="12"/>
        <v>14515.229746266969</v>
      </c>
    </row>
    <row r="17" spans="1:124" x14ac:dyDescent="0.25">
      <c r="F17" s="80">
        <f t="shared" si="13"/>
        <v>11012724.505812684</v>
      </c>
      <c r="G17" s="80">
        <f t="shared" si="14"/>
        <v>10131706.54534767</v>
      </c>
      <c r="H17" s="80">
        <f t="shared" si="14"/>
        <v>9321170.0217198562</v>
      </c>
      <c r="I17" s="80">
        <f t="shared" si="14"/>
        <v>8575476.4199822675</v>
      </c>
      <c r="J17" s="80">
        <f t="shared" si="14"/>
        <v>7889438.3063836861</v>
      </c>
      <c r="K17" s="80">
        <f t="shared" si="14"/>
        <v>7258283.2418729914</v>
      </c>
      <c r="L17" s="80">
        <f t="shared" si="14"/>
        <v>6677620.5825231522</v>
      </c>
      <c r="M17" s="80">
        <f t="shared" si="14"/>
        <v>6143410.9359213002</v>
      </c>
      <c r="N17" s="80">
        <f t="shared" si="14"/>
        <v>5651938.0610475959</v>
      </c>
      <c r="O17" s="80">
        <f t="shared" si="14"/>
        <v>5199783.0161637887</v>
      </c>
      <c r="P17" s="80">
        <f t="shared" si="14"/>
        <v>4783800.3748706859</v>
      </c>
      <c r="Q17" s="80">
        <f t="shared" si="14"/>
        <v>4401096.3448810307</v>
      </c>
      <c r="R17" s="80">
        <f t="shared" si="14"/>
        <v>4049008.6372905481</v>
      </c>
      <c r="S17" s="80">
        <f t="shared" si="14"/>
        <v>3725087.9463073043</v>
      </c>
      <c r="T17" s="80">
        <f t="shared" si="14"/>
        <v>3427080.91060272</v>
      </c>
      <c r="U17" s="80">
        <f t="shared" si="14"/>
        <v>3152914.4377545025</v>
      </c>
      <c r="V17" s="80">
        <f t="shared" si="14"/>
        <v>2900681.2827341422</v>
      </c>
      <c r="W17" s="80">
        <f t="shared" si="11"/>
        <v>2668626.7801154107</v>
      </c>
      <c r="X17" s="80">
        <f t="shared" si="11"/>
        <v>2455136.6377061778</v>
      </c>
      <c r="Y17" s="80">
        <f t="shared" si="11"/>
        <v>2258725.7066896837</v>
      </c>
      <c r="Z17" s="80">
        <f t="shared" si="11"/>
        <v>2078027.6501545091</v>
      </c>
      <c r="AA17" s="80">
        <f t="shared" si="11"/>
        <v>1911785.4381421483</v>
      </c>
      <c r="AB17" s="80">
        <f t="shared" si="11"/>
        <v>1758842.6030907764</v>
      </c>
      <c r="AC17" s="80">
        <f t="shared" si="11"/>
        <v>1618135.1948435144</v>
      </c>
      <c r="AD17" s="80">
        <f t="shared" si="11"/>
        <v>1488684.3792560331</v>
      </c>
      <c r="AE17" s="80">
        <f t="shared" si="11"/>
        <v>1369589.6289155504</v>
      </c>
      <c r="AF17" s="80">
        <f t="shared" si="11"/>
        <v>1260022.4586023064</v>
      </c>
      <c r="AG17" s="80">
        <f t="shared" si="11"/>
        <v>1159220.6619141218</v>
      </c>
      <c r="AH17" s="80">
        <f t="shared" si="11"/>
        <v>1066483.0089609921</v>
      </c>
      <c r="AI17" s="80">
        <f t="shared" si="11"/>
        <v>981164.3682441127</v>
      </c>
      <c r="AJ17" s="80">
        <f t="shared" si="11"/>
        <v>902671.21878458373</v>
      </c>
      <c r="AK17" s="80">
        <f t="shared" si="11"/>
        <v>830457.521281817</v>
      </c>
      <c r="AL17" s="80">
        <f t="shared" si="11"/>
        <v>764020.91957927169</v>
      </c>
      <c r="AM17" s="80">
        <f t="shared" si="11"/>
        <v>702899.24601292994</v>
      </c>
      <c r="AN17" s="80">
        <f t="shared" si="11"/>
        <v>646667.30633189552</v>
      </c>
      <c r="AO17" s="80">
        <f t="shared" si="11"/>
        <v>594933.92182534386</v>
      </c>
      <c r="AP17" s="80">
        <f t="shared" si="11"/>
        <v>547339.2080793163</v>
      </c>
      <c r="AQ17" s="80">
        <f t="shared" si="11"/>
        <v>503552.07143297099</v>
      </c>
      <c r="AR17" s="80">
        <f t="shared" si="11"/>
        <v>463267.90571833332</v>
      </c>
      <c r="AS17" s="80">
        <f t="shared" si="11"/>
        <v>426206.47326086665</v>
      </c>
      <c r="AT17" s="80">
        <f t="shared" si="11"/>
        <v>392109.9553999973</v>
      </c>
      <c r="AU17" s="80">
        <f t="shared" si="11"/>
        <v>360741.15896799753</v>
      </c>
      <c r="AV17" s="80">
        <f t="shared" si="11"/>
        <v>331881.86625055771</v>
      </c>
      <c r="AW17" s="80">
        <f t="shared" si="11"/>
        <v>305331.31695051311</v>
      </c>
      <c r="AX17" s="80">
        <f t="shared" si="11"/>
        <v>280904.81159447203</v>
      </c>
      <c r="AY17" s="80">
        <f t="shared" si="11"/>
        <v>258432.42666691428</v>
      </c>
      <c r="AZ17" s="80">
        <f t="shared" si="11"/>
        <v>237757.83253356113</v>
      </c>
      <c r="BA17" s="80">
        <f t="shared" si="11"/>
        <v>218737.20593087625</v>
      </c>
      <c r="BB17" s="80">
        <f t="shared" si="11"/>
        <v>201238.22945640614</v>
      </c>
      <c r="BC17" s="80">
        <f t="shared" si="11"/>
        <v>185139.17109989366</v>
      </c>
      <c r="BD17" s="80">
        <f t="shared" si="11"/>
        <v>170328.03741190216</v>
      </c>
      <c r="BE17" s="80">
        <f t="shared" si="11"/>
        <v>156701.79441894998</v>
      </c>
      <c r="BF17" s="80">
        <f t="shared" si="11"/>
        <v>144165.65086543397</v>
      </c>
      <c r="BG17" s="80">
        <f t="shared" si="11"/>
        <v>132632.39879619924</v>
      </c>
      <c r="BH17" s="80">
        <f t="shared" si="11"/>
        <v>122021.8068925033</v>
      </c>
      <c r="BI17" s="80">
        <f t="shared" si="11"/>
        <v>112260.06234110304</v>
      </c>
      <c r="BJ17" s="80">
        <f t="shared" si="11"/>
        <v>103279.2573538148</v>
      </c>
      <c r="BK17" s="80">
        <f t="shared" si="11"/>
        <v>95016.91676550961</v>
      </c>
      <c r="BL17" s="80">
        <f t="shared" si="11"/>
        <v>87415.563424268839</v>
      </c>
      <c r="BM17" s="80">
        <f t="shared" si="11"/>
        <v>80422.318350327332</v>
      </c>
      <c r="BN17" s="80">
        <f t="shared" si="11"/>
        <v>73988.532882301151</v>
      </c>
      <c r="BO17" s="80">
        <f t="shared" si="11"/>
        <v>68069.450251717062</v>
      </c>
      <c r="BP17" s="80">
        <f t="shared" si="11"/>
        <v>62623.894231579696</v>
      </c>
      <c r="BQ17" s="80">
        <f t="shared" si="11"/>
        <v>57613.982693053316</v>
      </c>
      <c r="BR17" s="80">
        <f t="shared" si="11"/>
        <v>53004.864077609047</v>
      </c>
      <c r="BS17" s="80">
        <f t="shared" si="11"/>
        <v>48764.47495140032</v>
      </c>
      <c r="BT17" s="80">
        <f t="shared" si="12"/>
        <v>44863.316955288297</v>
      </c>
      <c r="BU17" s="80">
        <f t="shared" si="12"/>
        <v>41274.25159886523</v>
      </c>
      <c r="BV17" s="80">
        <f t="shared" si="12"/>
        <v>37972.31147095601</v>
      </c>
      <c r="BW17" s="80">
        <f t="shared" si="12"/>
        <v>34934.526553279531</v>
      </c>
      <c r="BX17" s="80">
        <f t="shared" si="12"/>
        <v>32139.764429017167</v>
      </c>
      <c r="BY17" s="80">
        <f t="shared" si="12"/>
        <v>29568.583274695793</v>
      </c>
      <c r="BZ17" s="80">
        <f t="shared" si="12"/>
        <v>27203.096612720128</v>
      </c>
      <c r="CA17" s="80">
        <f t="shared" si="12"/>
        <v>25026.848883702518</v>
      </c>
      <c r="CB17" s="80">
        <f t="shared" si="12"/>
        <v>23024.700973006315</v>
      </c>
      <c r="CC17" s="80">
        <f t="shared" si="12"/>
        <v>21182.724895165811</v>
      </c>
      <c r="CD17" s="80">
        <f t="shared" si="12"/>
        <v>19488.106903552547</v>
      </c>
      <c r="CE17" s="80">
        <f t="shared" si="12"/>
        <v>17929.058351268344</v>
      </c>
      <c r="CF17" s="80">
        <f t="shared" si="12"/>
        <v>16494.733683166876</v>
      </c>
      <c r="CG17" s="80">
        <f t="shared" si="12"/>
        <v>15175.154988513526</v>
      </c>
      <c r="CH17" s="80">
        <f t="shared" si="12"/>
        <v>13961.142589432444</v>
      </c>
      <c r="CI17" s="80">
        <f t="shared" si="12"/>
        <v>12844.251182277849</v>
      </c>
      <c r="CJ17" s="80">
        <f t="shared" si="12"/>
        <v>11816.711087695621</v>
      </c>
      <c r="CK17" s="80">
        <f t="shared" si="12"/>
        <v>10871.374200679971</v>
      </c>
      <c r="CL17" s="80">
        <f t="shared" si="12"/>
        <v>10001.664264625573</v>
      </c>
      <c r="CM17" s="80">
        <f t="shared" si="12"/>
        <v>9201.5311234555265</v>
      </c>
      <c r="CN17" s="80">
        <f t="shared" si="12"/>
        <v>8465.4086335790853</v>
      </c>
      <c r="CO17" s="80">
        <f t="shared" si="12"/>
        <v>7788.175942892758</v>
      </c>
      <c r="CP17" s="80">
        <f t="shared" si="12"/>
        <v>7165.1218674613374</v>
      </c>
      <c r="CQ17" s="80">
        <f t="shared" si="12"/>
        <v>6591.9121180644306</v>
      </c>
      <c r="CR17" s="80">
        <f t="shared" si="12"/>
        <v>6064.5591486192761</v>
      </c>
      <c r="CS17" s="80">
        <f t="shared" si="12"/>
        <v>5579.3944167297341</v>
      </c>
      <c r="CT17" s="80">
        <f t="shared" si="12"/>
        <v>5133.0428633913552</v>
      </c>
      <c r="CU17" s="80">
        <f t="shared" si="12"/>
        <v>4722.3994343200466</v>
      </c>
      <c r="CV17" s="80">
        <f t="shared" si="12"/>
        <v>4344.6074795744426</v>
      </c>
      <c r="CW17" s="80">
        <f t="shared" si="12"/>
        <v>3997.0388812084871</v>
      </c>
      <c r="CX17" s="80">
        <f t="shared" si="12"/>
        <v>3677.275770711808</v>
      </c>
      <c r="CY17" s="80">
        <f t="shared" si="12"/>
        <v>3383.0937090548632</v>
      </c>
      <c r="CZ17" s="80">
        <f t="shared" si="12"/>
        <v>3112.4462123304743</v>
      </c>
      <c r="DA17" s="80">
        <f t="shared" si="12"/>
        <v>2863.4505153440364</v>
      </c>
      <c r="DB17" s="80">
        <f t="shared" si="12"/>
        <v>2634.3744741165133</v>
      </c>
      <c r="DC17" s="80">
        <f t="shared" si="12"/>
        <v>2423.6245161871921</v>
      </c>
      <c r="DD17" s="80">
        <f t="shared" si="12"/>
        <v>2229.7345548922167</v>
      </c>
      <c r="DE17" s="80">
        <f t="shared" si="12"/>
        <v>2051.3557905008392</v>
      </c>
      <c r="DF17" s="80">
        <f t="shared" si="12"/>
        <v>1887.2473272607722</v>
      </c>
      <c r="DG17" s="80">
        <f t="shared" si="12"/>
        <v>1736.2675410799104</v>
      </c>
      <c r="DH17" s="80">
        <f t="shared" si="12"/>
        <v>1597.3661377935175</v>
      </c>
      <c r="DI17" s="80">
        <f t="shared" si="12"/>
        <v>1469.5768467700361</v>
      </c>
      <c r="DJ17" s="80">
        <f t="shared" si="12"/>
        <v>1352.0106990284332</v>
      </c>
      <c r="DK17" s="80">
        <f t="shared" si="12"/>
        <v>1243.8498431061585</v>
      </c>
      <c r="DL17" s="80">
        <f t="shared" si="12"/>
        <v>1144.3418556576657</v>
      </c>
      <c r="DM17" s="80">
        <f t="shared" si="12"/>
        <v>1052.7945072050525</v>
      </c>
      <c r="DN17" s="80">
        <f t="shared" si="12"/>
        <v>968.57094662864824</v>
      </c>
      <c r="DO17" s="80">
        <f t="shared" si="12"/>
        <v>891.08527089835638</v>
      </c>
      <c r="DP17" s="80">
        <f t="shared" si="12"/>
        <v>819.79844922648783</v>
      </c>
      <c r="DQ17" s="80">
        <f t="shared" si="12"/>
        <v>754.2145732883688</v>
      </c>
      <c r="DR17" s="80">
        <f t="shared" si="12"/>
        <v>693.87740742529934</v>
      </c>
      <c r="DS17" s="80">
        <f t="shared" si="12"/>
        <v>638.36721483127542</v>
      </c>
    </row>
    <row r="18" spans="1:124" x14ac:dyDescent="0.25">
      <c r="F18" s="80">
        <f t="shared" si="13"/>
        <v>341.33089921874989</v>
      </c>
      <c r="G18" s="80">
        <f t="shared" si="14"/>
        <v>153.59890464843744</v>
      </c>
      <c r="H18" s="80">
        <f t="shared" si="11"/>
        <v>69.119507091796848</v>
      </c>
      <c r="I18" s="80">
        <f t="shared" si="11"/>
        <v>31.103778191308578</v>
      </c>
      <c r="J18" s="80">
        <f t="shared" si="11"/>
        <v>13.996700186088859</v>
      </c>
      <c r="K18" s="80">
        <f t="shared" si="11"/>
        <v>6.2985150837399857</v>
      </c>
      <c r="L18" s="80">
        <f t="shared" si="11"/>
        <v>2.8343317876829932</v>
      </c>
      <c r="M18" s="80">
        <f t="shared" si="11"/>
        <v>1.2754493044573467</v>
      </c>
      <c r="N18" s="80">
        <f t="shared" si="11"/>
        <v>0.57395218700580597</v>
      </c>
      <c r="O18" s="80">
        <f t="shared" si="11"/>
        <v>0.25827848415261268</v>
      </c>
      <c r="P18" s="80">
        <f t="shared" si="11"/>
        <v>0.11622531786867568</v>
      </c>
      <c r="Q18" s="80">
        <f t="shared" si="11"/>
        <v>5.2301393040904046E-2</v>
      </c>
      <c r="R18" s="80">
        <f t="shared" si="11"/>
        <v>2.3535626868406819E-2</v>
      </c>
      <c r="S18" s="80">
        <f t="shared" si="11"/>
        <v>1.0591032090783067E-2</v>
      </c>
      <c r="T18" s="80">
        <f t="shared" si="11"/>
        <v>4.7659644408523799E-3</v>
      </c>
      <c r="U18" s="80">
        <f t="shared" si="11"/>
        <v>2.1446839983835708E-3</v>
      </c>
      <c r="V18" s="80">
        <f t="shared" si="11"/>
        <v>9.6510779927260685E-4</v>
      </c>
      <c r="W18" s="80">
        <f t="shared" si="11"/>
        <v>4.3429850967267305E-4</v>
      </c>
      <c r="X18" s="80">
        <f t="shared" si="11"/>
        <v>1.9543432935270285E-4</v>
      </c>
      <c r="Y18" s="80">
        <f t="shared" si="11"/>
        <v>8.7945448208716275E-5</v>
      </c>
      <c r="Z18" s="80">
        <f t="shared" si="11"/>
        <v>3.9575451693922323E-5</v>
      </c>
      <c r="AA18" s="80">
        <f t="shared" si="11"/>
        <v>1.7808953262265043E-5</v>
      </c>
      <c r="AB18" s="80">
        <f t="shared" si="11"/>
        <v>8.014028968019269E-6</v>
      </c>
      <c r="AC18" s="80">
        <f t="shared" si="11"/>
        <v>3.6063130356086707E-6</v>
      </c>
      <c r="AD18" s="80">
        <f t="shared" si="11"/>
        <v>1.6228408660239017E-6</v>
      </c>
      <c r="AE18" s="80">
        <f t="shared" si="11"/>
        <v>7.302783897107557E-7</v>
      </c>
      <c r="AF18" s="80">
        <f t="shared" si="11"/>
        <v>3.2862527536984001E-7</v>
      </c>
      <c r="AG18" s="80">
        <f t="shared" si="11"/>
        <v>1.4788137391642798E-7</v>
      </c>
      <c r="AH18" s="80">
        <f t="shared" si="11"/>
        <v>6.654661826239258E-8</v>
      </c>
      <c r="AI18" s="80">
        <f t="shared" si="11"/>
        <v>2.9945978218076661E-8</v>
      </c>
      <c r="AJ18" s="80">
        <f t="shared" si="11"/>
        <v>1.3475690198134497E-8</v>
      </c>
      <c r="AK18" s="80">
        <f t="shared" si="11"/>
        <v>6.0640605891605235E-9</v>
      </c>
      <c r="AL18" s="80">
        <f t="shared" si="11"/>
        <v>2.7288272651222355E-9</v>
      </c>
      <c r="AM18" s="80">
        <f t="shared" si="11"/>
        <v>1.2279722693050058E-9</v>
      </c>
      <c r="AN18" s="80">
        <f t="shared" si="11"/>
        <v>5.5258752118725251E-10</v>
      </c>
      <c r="AO18" s="80">
        <f t="shared" si="11"/>
        <v>2.486643845342636E-10</v>
      </c>
      <c r="AP18" s="80">
        <f t="shared" si="11"/>
        <v>1.118989730404186E-10</v>
      </c>
      <c r="AQ18" s="80">
        <f t="shared" si="11"/>
        <v>5.0354537868188364E-11</v>
      </c>
      <c r="AR18" s="80">
        <f t="shared" si="11"/>
        <v>2.2659542040684762E-11</v>
      </c>
      <c r="AS18" s="80">
        <f t="shared" si="11"/>
        <v>1.0196793918308142E-11</v>
      </c>
      <c r="AT18" s="80">
        <f t="shared" si="11"/>
        <v>4.5885572632386634E-12</v>
      </c>
      <c r="AU18" s="80">
        <f t="shared" si="11"/>
        <v>2.0648507684573985E-12</v>
      </c>
      <c r="AV18" s="80">
        <f t="shared" si="11"/>
        <v>9.2918284580582929E-13</v>
      </c>
      <c r="AW18" s="80">
        <f t="shared" si="11"/>
        <v>4.1813228061262317E-13</v>
      </c>
      <c r="AX18" s="80">
        <f t="shared" si="11"/>
        <v>1.8815952627568043E-13</v>
      </c>
      <c r="AY18" s="80">
        <f t="shared" si="11"/>
        <v>8.4671786824056181E-14</v>
      </c>
      <c r="AZ18" s="80">
        <f t="shared" si="11"/>
        <v>3.8102304070825281E-14</v>
      </c>
      <c r="BA18" s="80">
        <f t="shared" si="11"/>
        <v>1.7146036831871374E-14</v>
      </c>
      <c r="BB18" s="80">
        <f t="shared" si="11"/>
        <v>7.7157165743421181E-15</v>
      </c>
      <c r="BC18" s="80">
        <f t="shared" si="11"/>
        <v>3.4720724584539525E-15</v>
      </c>
      <c r="BD18" s="80">
        <f t="shared" si="11"/>
        <v>1.5624326063042785E-15</v>
      </c>
      <c r="BE18" s="80">
        <f t="shared" si="11"/>
        <v>7.0309467283692525E-16</v>
      </c>
      <c r="BF18" s="80">
        <f t="shared" si="11"/>
        <v>3.1639260277661632E-16</v>
      </c>
      <c r="BG18" s="80">
        <f t="shared" si="11"/>
        <v>1.4237667124947732E-16</v>
      </c>
      <c r="BH18" s="80">
        <f t="shared" si="11"/>
        <v>6.4069502062264784E-17</v>
      </c>
      <c r="BI18" s="80">
        <f t="shared" si="11"/>
        <v>2.8831275928019152E-17</v>
      </c>
      <c r="BJ18" s="80">
        <f t="shared" si="11"/>
        <v>1.2974074167608617E-17</v>
      </c>
      <c r="BK18" s="80">
        <f t="shared" si="11"/>
        <v>5.8383333754238768E-18</v>
      </c>
      <c r="BL18" s="80">
        <f t="shared" si="11"/>
        <v>2.6272500189407445E-18</v>
      </c>
      <c r="BM18" s="80">
        <f t="shared" si="11"/>
        <v>1.182262508523335E-18</v>
      </c>
      <c r="BN18" s="80">
        <f t="shared" si="11"/>
        <v>5.320181288355007E-19</v>
      </c>
      <c r="BO18" s="80">
        <f t="shared" si="11"/>
        <v>2.3940815797597529E-19</v>
      </c>
      <c r="BP18" s="80">
        <f t="shared" si="11"/>
        <v>1.0773367108918887E-19</v>
      </c>
      <c r="BQ18" s="80">
        <f t="shared" si="11"/>
        <v>4.8480151990134989E-20</v>
      </c>
      <c r="BR18" s="80">
        <f t="shared" si="11"/>
        <v>2.1816068395560743E-20</v>
      </c>
      <c r="BS18" s="80">
        <f t="shared" si="11"/>
        <v>9.8172307780023334E-21</v>
      </c>
      <c r="BT18" s="80">
        <f t="shared" si="12"/>
        <v>4.4177538501010497E-21</v>
      </c>
      <c r="BU18" s="80">
        <f t="shared" si="12"/>
        <v>1.9879892325454722E-21</v>
      </c>
      <c r="BV18" s="80">
        <f t="shared" si="12"/>
        <v>8.9459515464546232E-22</v>
      </c>
      <c r="BW18" s="80">
        <f t="shared" si="12"/>
        <v>4.0256781959045803E-22</v>
      </c>
      <c r="BX18" s="80">
        <f t="shared" si="12"/>
        <v>1.8115551881570609E-22</v>
      </c>
      <c r="BY18" s="80">
        <f t="shared" si="12"/>
        <v>8.1519983467067734E-23</v>
      </c>
      <c r="BZ18" s="80">
        <f t="shared" si="12"/>
        <v>3.6683992560180477E-23</v>
      </c>
      <c r="CA18" s="80">
        <f t="shared" si="12"/>
        <v>1.6507796652081213E-23</v>
      </c>
      <c r="CB18" s="80">
        <f t="shared" si="12"/>
        <v>7.4285084934365459E-24</v>
      </c>
      <c r="CC18" s="80">
        <f t="shared" si="12"/>
        <v>3.3428288220464453E-24</v>
      </c>
      <c r="CD18" s="80">
        <f t="shared" si="12"/>
        <v>1.5042729699209003E-24</v>
      </c>
      <c r="CE18" s="80">
        <f t="shared" si="12"/>
        <v>6.7692283646440512E-25</v>
      </c>
      <c r="CF18" s="80">
        <f t="shared" si="12"/>
        <v>3.0461527640898226E-25</v>
      </c>
      <c r="CG18" s="80">
        <f t="shared" si="12"/>
        <v>1.3707687438404199E-25</v>
      </c>
      <c r="CH18" s="80">
        <f t="shared" si="12"/>
        <v>6.1684593472818891E-26</v>
      </c>
      <c r="CI18" s="80">
        <f t="shared" si="12"/>
        <v>2.7758067062768496E-26</v>
      </c>
      <c r="CJ18" s="80">
        <f t="shared" si="12"/>
        <v>1.249113017824582E-26</v>
      </c>
      <c r="CK18" s="80">
        <f t="shared" si="12"/>
        <v>5.6210085802106188E-27</v>
      </c>
      <c r="CL18" s="80">
        <f t="shared" si="12"/>
        <v>2.5294538610947782E-27</v>
      </c>
      <c r="CM18" s="80">
        <f t="shared" si="12"/>
        <v>1.1382542374926501E-27</v>
      </c>
      <c r="CN18" s="80">
        <f t="shared" si="12"/>
        <v>5.1221440687169252E-28</v>
      </c>
      <c r="CO18" s="80">
        <f t="shared" si="12"/>
        <v>2.3049648309226161E-28</v>
      </c>
      <c r="CP18" s="80">
        <f t="shared" si="12"/>
        <v>1.0372341739151772E-28</v>
      </c>
      <c r="CQ18" s="80">
        <f t="shared" si="12"/>
        <v>4.6675537826182966E-29</v>
      </c>
      <c r="CR18" s="80">
        <f t="shared" si="12"/>
        <v>2.1003992021782333E-29</v>
      </c>
      <c r="CS18" s="80">
        <f t="shared" si="12"/>
        <v>9.4517964098020492E-30</v>
      </c>
      <c r="CT18" s="80">
        <f t="shared" si="12"/>
        <v>4.2533083844109218E-30</v>
      </c>
      <c r="CU18" s="80">
        <f t="shared" si="12"/>
        <v>1.9139887729849145E-30</v>
      </c>
      <c r="CV18" s="80">
        <f t="shared" si="12"/>
        <v>8.6129494784321138E-31</v>
      </c>
      <c r="CW18" s="80">
        <f t="shared" si="12"/>
        <v>3.8758272652944507E-31</v>
      </c>
      <c r="CX18" s="80">
        <f t="shared" si="12"/>
        <v>1.7441222693825025E-31</v>
      </c>
      <c r="CY18" s="80">
        <f t="shared" si="12"/>
        <v>7.8485502122212604E-32</v>
      </c>
      <c r="CZ18" s="80">
        <f t="shared" si="12"/>
        <v>3.5318475954995669E-32</v>
      </c>
      <c r="DA18" s="80">
        <f t="shared" si="12"/>
        <v>1.589331417974805E-32</v>
      </c>
      <c r="DB18" s="80">
        <f t="shared" si="12"/>
        <v>7.1519913808866224E-33</v>
      </c>
      <c r="DC18" s="80">
        <f t="shared" si="12"/>
        <v>3.2183961213989795E-33</v>
      </c>
      <c r="DD18" s="80">
        <f t="shared" si="12"/>
        <v>1.4482782546295407E-33</v>
      </c>
      <c r="DE18" s="80">
        <f t="shared" si="12"/>
        <v>6.5172521458329316E-34</v>
      </c>
      <c r="DF18" s="80">
        <f t="shared" si="12"/>
        <v>2.932763465624819E-34</v>
      </c>
      <c r="DG18" s="80">
        <f t="shared" si="12"/>
        <v>1.3197435595311684E-34</v>
      </c>
      <c r="DH18" s="80">
        <f t="shared" si="12"/>
        <v>5.938846017890257E-35</v>
      </c>
      <c r="DI18" s="80">
        <f t="shared" si="12"/>
        <v>2.6724807080506153E-35</v>
      </c>
      <c r="DJ18" s="80">
        <f t="shared" si="12"/>
        <v>1.2026163186227768E-35</v>
      </c>
      <c r="DK18" s="80">
        <f t="shared" si="12"/>
        <v>5.4117734338024959E-36</v>
      </c>
      <c r="DL18" s="80">
        <f t="shared" si="12"/>
        <v>2.4352980452111228E-36</v>
      </c>
      <c r="DM18" s="80">
        <f t="shared" si="12"/>
        <v>1.0958841203450052E-36</v>
      </c>
      <c r="DN18" s="80">
        <f t="shared" si="12"/>
        <v>4.931478541552523E-37</v>
      </c>
      <c r="DO18" s="80">
        <f t="shared" si="12"/>
        <v>2.219165343698635E-37</v>
      </c>
      <c r="DP18" s="80">
        <f t="shared" si="12"/>
        <v>9.9862440466438568E-38</v>
      </c>
      <c r="DQ18" s="80">
        <f t="shared" si="12"/>
        <v>4.493809820989735E-38</v>
      </c>
      <c r="DR18" s="80">
        <f t="shared" si="12"/>
        <v>2.0222144194453806E-38</v>
      </c>
      <c r="DS18" s="80">
        <f t="shared" si="12"/>
        <v>9.0999648875042115E-39</v>
      </c>
    </row>
    <row r="19" spans="1:124" x14ac:dyDescent="0.25">
      <c r="F19" s="80">
        <f t="shared" si="13"/>
        <v>0</v>
      </c>
      <c r="G19" s="80">
        <f t="shared" si="14"/>
        <v>0</v>
      </c>
      <c r="H19" s="80">
        <f t="shared" si="11"/>
        <v>0</v>
      </c>
      <c r="I19" s="80">
        <f t="shared" si="11"/>
        <v>0</v>
      </c>
      <c r="J19" s="80">
        <f t="shared" si="11"/>
        <v>0</v>
      </c>
      <c r="K19" s="80">
        <f t="shared" si="11"/>
        <v>0</v>
      </c>
      <c r="L19" s="80">
        <f t="shared" si="11"/>
        <v>0</v>
      </c>
      <c r="M19" s="80">
        <f t="shared" si="11"/>
        <v>0</v>
      </c>
      <c r="N19" s="80">
        <f t="shared" si="11"/>
        <v>0</v>
      </c>
      <c r="O19" s="80">
        <f t="shared" si="11"/>
        <v>0</v>
      </c>
      <c r="P19" s="80">
        <f t="shared" si="11"/>
        <v>0</v>
      </c>
      <c r="Q19" s="80">
        <f t="shared" si="11"/>
        <v>0</v>
      </c>
      <c r="R19" s="80">
        <f t="shared" si="11"/>
        <v>0</v>
      </c>
      <c r="S19" s="80">
        <f t="shared" si="11"/>
        <v>0</v>
      </c>
      <c r="T19" s="80">
        <f t="shared" si="11"/>
        <v>0</v>
      </c>
      <c r="U19" s="80">
        <f t="shared" si="11"/>
        <v>0</v>
      </c>
      <c r="V19" s="80">
        <f t="shared" si="11"/>
        <v>0</v>
      </c>
      <c r="W19" s="80">
        <f t="shared" si="11"/>
        <v>0</v>
      </c>
      <c r="X19" s="80">
        <f t="shared" si="11"/>
        <v>0</v>
      </c>
      <c r="Y19" s="80">
        <f t="shared" si="11"/>
        <v>0</v>
      </c>
      <c r="Z19" s="80">
        <f t="shared" si="11"/>
        <v>0</v>
      </c>
      <c r="AA19" s="80">
        <f t="shared" si="11"/>
        <v>0</v>
      </c>
      <c r="AB19" s="80">
        <f t="shared" si="11"/>
        <v>0</v>
      </c>
      <c r="AC19" s="80">
        <f t="shared" si="11"/>
        <v>0</v>
      </c>
      <c r="AD19" s="80">
        <f t="shared" si="11"/>
        <v>0</v>
      </c>
      <c r="AE19" s="80">
        <f t="shared" si="11"/>
        <v>0</v>
      </c>
      <c r="AF19" s="80">
        <f t="shared" si="11"/>
        <v>0</v>
      </c>
      <c r="AG19" s="80">
        <f t="shared" si="11"/>
        <v>0</v>
      </c>
      <c r="AH19" s="80">
        <f t="shared" si="11"/>
        <v>0</v>
      </c>
      <c r="AI19" s="80">
        <f t="shared" si="11"/>
        <v>0</v>
      </c>
      <c r="AJ19" s="80">
        <f t="shared" si="11"/>
        <v>0</v>
      </c>
      <c r="AK19" s="80">
        <f t="shared" ref="H19:BS20" si="15">+AJ19-AK9</f>
        <v>0</v>
      </c>
      <c r="AL19" s="80">
        <f t="shared" si="15"/>
        <v>0</v>
      </c>
      <c r="AM19" s="80">
        <f t="shared" si="15"/>
        <v>0</v>
      </c>
      <c r="AN19" s="80">
        <f t="shared" si="15"/>
        <v>0</v>
      </c>
      <c r="AO19" s="80">
        <f t="shared" si="15"/>
        <v>0</v>
      </c>
      <c r="AP19" s="80">
        <f t="shared" si="15"/>
        <v>0</v>
      </c>
      <c r="AQ19" s="80">
        <f t="shared" si="15"/>
        <v>0</v>
      </c>
      <c r="AR19" s="80">
        <f t="shared" si="15"/>
        <v>0</v>
      </c>
      <c r="AS19" s="80">
        <f t="shared" si="15"/>
        <v>0</v>
      </c>
      <c r="AT19" s="80">
        <f t="shared" si="15"/>
        <v>0</v>
      </c>
      <c r="AU19" s="80">
        <f t="shared" si="15"/>
        <v>0</v>
      </c>
      <c r="AV19" s="80">
        <f t="shared" si="15"/>
        <v>0</v>
      </c>
      <c r="AW19" s="80">
        <f t="shared" si="15"/>
        <v>0</v>
      </c>
      <c r="AX19" s="80">
        <f t="shared" si="15"/>
        <v>0</v>
      </c>
      <c r="AY19" s="80">
        <f t="shared" si="15"/>
        <v>0</v>
      </c>
      <c r="AZ19" s="80">
        <f t="shared" si="15"/>
        <v>0</v>
      </c>
      <c r="BA19" s="80">
        <f t="shared" si="15"/>
        <v>0</v>
      </c>
      <c r="BB19" s="80">
        <f t="shared" si="15"/>
        <v>0</v>
      </c>
      <c r="BC19" s="80">
        <f t="shared" si="15"/>
        <v>0</v>
      </c>
      <c r="BD19" s="80">
        <f t="shared" si="15"/>
        <v>0</v>
      </c>
      <c r="BE19" s="80">
        <f t="shared" si="15"/>
        <v>0</v>
      </c>
      <c r="BF19" s="80">
        <f t="shared" si="15"/>
        <v>0</v>
      </c>
      <c r="BG19" s="80">
        <f t="shared" si="15"/>
        <v>0</v>
      </c>
      <c r="BH19" s="80">
        <f t="shared" si="15"/>
        <v>0</v>
      </c>
      <c r="BI19" s="80">
        <f t="shared" si="15"/>
        <v>0</v>
      </c>
      <c r="BJ19" s="80">
        <f t="shared" si="15"/>
        <v>0</v>
      </c>
      <c r="BK19" s="80">
        <f t="shared" si="15"/>
        <v>0</v>
      </c>
      <c r="BL19" s="80">
        <f t="shared" si="15"/>
        <v>0</v>
      </c>
      <c r="BM19" s="80">
        <f t="shared" si="15"/>
        <v>0</v>
      </c>
      <c r="BN19" s="80">
        <f t="shared" si="15"/>
        <v>0</v>
      </c>
      <c r="BO19" s="80">
        <f t="shared" si="15"/>
        <v>0</v>
      </c>
      <c r="BP19" s="80">
        <f t="shared" si="15"/>
        <v>0</v>
      </c>
      <c r="BQ19" s="80">
        <f t="shared" si="15"/>
        <v>0</v>
      </c>
      <c r="BR19" s="80">
        <f t="shared" si="15"/>
        <v>0</v>
      </c>
      <c r="BS19" s="80">
        <f t="shared" si="15"/>
        <v>0</v>
      </c>
      <c r="BT19" s="80">
        <f t="shared" si="12"/>
        <v>0</v>
      </c>
      <c r="BU19" s="80">
        <f t="shared" si="12"/>
        <v>0</v>
      </c>
      <c r="BV19" s="80">
        <f t="shared" si="12"/>
        <v>0</v>
      </c>
      <c r="BW19" s="80">
        <f t="shared" si="12"/>
        <v>0</v>
      </c>
      <c r="BX19" s="80">
        <f t="shared" si="12"/>
        <v>0</v>
      </c>
      <c r="BY19" s="80">
        <f t="shared" si="12"/>
        <v>0</v>
      </c>
      <c r="BZ19" s="80">
        <f t="shared" si="12"/>
        <v>0</v>
      </c>
      <c r="CA19" s="80">
        <f t="shared" si="12"/>
        <v>0</v>
      </c>
      <c r="CB19" s="80">
        <f t="shared" si="12"/>
        <v>0</v>
      </c>
      <c r="CC19" s="80">
        <f t="shared" si="12"/>
        <v>0</v>
      </c>
      <c r="CD19" s="80">
        <f t="shared" si="12"/>
        <v>0</v>
      </c>
      <c r="CE19" s="80">
        <f t="shared" si="12"/>
        <v>0</v>
      </c>
      <c r="CF19" s="80">
        <f t="shared" si="12"/>
        <v>0</v>
      </c>
      <c r="CG19" s="80">
        <f t="shared" si="12"/>
        <v>0</v>
      </c>
      <c r="CH19" s="80">
        <f t="shared" si="12"/>
        <v>0</v>
      </c>
      <c r="CI19" s="80">
        <f t="shared" si="12"/>
        <v>0</v>
      </c>
      <c r="CJ19" s="80">
        <f t="shared" si="12"/>
        <v>0</v>
      </c>
      <c r="CK19" s="80">
        <f t="shared" si="12"/>
        <v>0</v>
      </c>
      <c r="CL19" s="80">
        <f t="shared" si="12"/>
        <v>0</v>
      </c>
      <c r="CM19" s="80">
        <f t="shared" si="12"/>
        <v>0</v>
      </c>
      <c r="CN19" s="80">
        <f t="shared" si="12"/>
        <v>0</v>
      </c>
      <c r="CO19" s="80">
        <f t="shared" si="12"/>
        <v>0</v>
      </c>
      <c r="CP19" s="80">
        <f t="shared" si="12"/>
        <v>0</v>
      </c>
      <c r="CQ19" s="80">
        <f t="shared" si="12"/>
        <v>0</v>
      </c>
      <c r="CR19" s="80">
        <f t="shared" si="12"/>
        <v>0</v>
      </c>
      <c r="CS19" s="80">
        <f t="shared" si="12"/>
        <v>0</v>
      </c>
      <c r="CT19" s="80">
        <f t="shared" si="12"/>
        <v>0</v>
      </c>
      <c r="CU19" s="80">
        <f t="shared" si="12"/>
        <v>0</v>
      </c>
      <c r="CV19" s="80">
        <f t="shared" si="12"/>
        <v>0</v>
      </c>
      <c r="CW19" s="80">
        <f t="shared" si="12"/>
        <v>0</v>
      </c>
      <c r="CX19" s="80">
        <f t="shared" si="12"/>
        <v>0</v>
      </c>
      <c r="CY19" s="80">
        <f t="shared" si="12"/>
        <v>0</v>
      </c>
      <c r="CZ19" s="80">
        <f t="shared" si="12"/>
        <v>0</v>
      </c>
      <c r="DA19" s="80">
        <f t="shared" si="12"/>
        <v>0</v>
      </c>
      <c r="DB19" s="80">
        <f t="shared" si="12"/>
        <v>0</v>
      </c>
      <c r="DC19" s="80">
        <f t="shared" si="12"/>
        <v>0</v>
      </c>
      <c r="DD19" s="80">
        <f t="shared" si="12"/>
        <v>0</v>
      </c>
      <c r="DE19" s="80">
        <f t="shared" si="12"/>
        <v>0</v>
      </c>
      <c r="DF19" s="80">
        <f t="shared" si="12"/>
        <v>0</v>
      </c>
      <c r="DG19" s="80">
        <f t="shared" si="12"/>
        <v>0</v>
      </c>
      <c r="DH19" s="80">
        <f t="shared" si="12"/>
        <v>0</v>
      </c>
      <c r="DI19" s="80">
        <f t="shared" si="12"/>
        <v>0</v>
      </c>
      <c r="DJ19" s="80">
        <f t="shared" si="12"/>
        <v>0</v>
      </c>
      <c r="DK19" s="80">
        <f t="shared" si="12"/>
        <v>0</v>
      </c>
      <c r="DL19" s="80">
        <f t="shared" si="12"/>
        <v>0</v>
      </c>
      <c r="DM19" s="80">
        <f t="shared" si="12"/>
        <v>0</v>
      </c>
      <c r="DN19" s="80">
        <f t="shared" si="12"/>
        <v>0</v>
      </c>
      <c r="DO19" s="80">
        <f t="shared" ref="DO19:DS19" si="16">+DN19-DO9</f>
        <v>0</v>
      </c>
      <c r="DP19" s="80">
        <f t="shared" si="16"/>
        <v>0</v>
      </c>
      <c r="DQ19" s="80">
        <f t="shared" si="16"/>
        <v>0</v>
      </c>
      <c r="DR19" s="80">
        <f t="shared" si="16"/>
        <v>0</v>
      </c>
      <c r="DS19" s="80">
        <f t="shared" si="16"/>
        <v>0</v>
      </c>
    </row>
    <row r="20" spans="1:124" x14ac:dyDescent="0.25">
      <c r="F20" s="80">
        <f t="shared" si="13"/>
        <v>5206.7719284374998</v>
      </c>
      <c r="G20" s="80">
        <f t="shared" si="14"/>
        <v>4946.4333320156247</v>
      </c>
      <c r="H20" s="80">
        <f t="shared" si="15"/>
        <v>4699.1116654148436</v>
      </c>
      <c r="I20" s="80">
        <f t="shared" si="15"/>
        <v>4464.1560821441017</v>
      </c>
      <c r="J20" s="80">
        <f t="shared" si="15"/>
        <v>4240.9482780368962</v>
      </c>
      <c r="K20" s="80">
        <f t="shared" si="15"/>
        <v>4028.9008641350515</v>
      </c>
      <c r="L20" s="80">
        <f t="shared" si="15"/>
        <v>3827.4558209282991</v>
      </c>
      <c r="M20" s="80">
        <f t="shared" si="15"/>
        <v>3636.0830298818842</v>
      </c>
      <c r="N20" s="80">
        <f t="shared" si="15"/>
        <v>3454.27887838779</v>
      </c>
      <c r="O20" s="80">
        <f t="shared" si="15"/>
        <v>3281.5649344684007</v>
      </c>
      <c r="P20" s="80">
        <f t="shared" si="15"/>
        <v>3117.4866877449808</v>
      </c>
      <c r="Q20" s="80">
        <f t="shared" si="15"/>
        <v>2961.612353357732</v>
      </c>
      <c r="R20" s="80">
        <f t="shared" si="15"/>
        <v>2813.5317356898454</v>
      </c>
      <c r="S20" s="80">
        <f t="shared" si="15"/>
        <v>2672.855148905353</v>
      </c>
      <c r="T20" s="80">
        <f t="shared" si="15"/>
        <v>2539.2123914600852</v>
      </c>
      <c r="U20" s="80">
        <f t="shared" si="15"/>
        <v>2412.2517718870808</v>
      </c>
      <c r="V20" s="80">
        <f t="shared" si="15"/>
        <v>2291.639183292727</v>
      </c>
      <c r="W20" s="80">
        <f t="shared" si="15"/>
        <v>2177.0572241280906</v>
      </c>
      <c r="X20" s="80">
        <f t="shared" si="15"/>
        <v>2068.204362921686</v>
      </c>
      <c r="Y20" s="80">
        <f t="shared" si="15"/>
        <v>1964.7941447756016</v>
      </c>
      <c r="Z20" s="80">
        <f t="shared" si="15"/>
        <v>1866.5544375368215</v>
      </c>
      <c r="AA20" s="80">
        <f t="shared" si="15"/>
        <v>1773.2267156599805</v>
      </c>
      <c r="AB20" s="80">
        <f t="shared" si="15"/>
        <v>1684.5653798769815</v>
      </c>
      <c r="AC20" s="80">
        <f t="shared" si="15"/>
        <v>1600.3371108831325</v>
      </c>
      <c r="AD20" s="80">
        <f t="shared" si="15"/>
        <v>1520.3202553389758</v>
      </c>
      <c r="AE20" s="80">
        <f t="shared" si="15"/>
        <v>1444.3042425720271</v>
      </c>
      <c r="AF20" s="80">
        <f t="shared" si="15"/>
        <v>1372.0890304434258</v>
      </c>
      <c r="AG20" s="80">
        <f t="shared" si="15"/>
        <v>1303.4845789212545</v>
      </c>
      <c r="AH20" s="80">
        <f t="shared" si="15"/>
        <v>1238.3103499751919</v>
      </c>
      <c r="AI20" s="80">
        <f t="shared" si="15"/>
        <v>1176.3948324764324</v>
      </c>
      <c r="AJ20" s="80">
        <f t="shared" si="15"/>
        <v>1117.5750908526109</v>
      </c>
      <c r="AK20" s="80">
        <f t="shared" si="15"/>
        <v>1061.6963363099803</v>
      </c>
      <c r="AL20" s="80">
        <f t="shared" si="15"/>
        <v>1008.6115194944813</v>
      </c>
      <c r="AM20" s="80">
        <f t="shared" si="15"/>
        <v>958.18094351975719</v>
      </c>
      <c r="AN20" s="80">
        <f t="shared" si="15"/>
        <v>910.2718963437693</v>
      </c>
      <c r="AO20" s="80">
        <f t="shared" si="15"/>
        <v>864.75830152658079</v>
      </c>
      <c r="AP20" s="80">
        <f t="shared" si="15"/>
        <v>821.52038645025175</v>
      </c>
      <c r="AQ20" s="80">
        <f t="shared" si="15"/>
        <v>780.44436712773916</v>
      </c>
      <c r="AR20" s="80">
        <f t="shared" si="15"/>
        <v>741.42214877135223</v>
      </c>
      <c r="AS20" s="80">
        <f t="shared" si="15"/>
        <v>704.35104133278458</v>
      </c>
      <c r="AT20" s="80">
        <f t="shared" si="15"/>
        <v>669.13348926614538</v>
      </c>
      <c r="AU20" s="80">
        <f t="shared" si="15"/>
        <v>635.67681480283807</v>
      </c>
      <c r="AV20" s="80">
        <f t="shared" si="15"/>
        <v>603.89297406269611</v>
      </c>
      <c r="AW20" s="80">
        <f t="shared" si="15"/>
        <v>573.6983253595613</v>
      </c>
      <c r="AX20" s="80">
        <f t="shared" si="15"/>
        <v>545.01340909158318</v>
      </c>
      <c r="AY20" s="80">
        <f t="shared" si="15"/>
        <v>517.76273863700408</v>
      </c>
      <c r="AZ20" s="80">
        <f t="shared" si="15"/>
        <v>491.87460170515385</v>
      </c>
      <c r="BA20" s="80">
        <f t="shared" si="15"/>
        <v>467.28087161989617</v>
      </c>
      <c r="BB20" s="80">
        <f t="shared" si="15"/>
        <v>443.91682803890137</v>
      </c>
      <c r="BC20" s="80">
        <f t="shared" si="15"/>
        <v>421.7209866369563</v>
      </c>
      <c r="BD20" s="80">
        <f t="shared" si="15"/>
        <v>400.63493730510845</v>
      </c>
      <c r="BE20" s="80">
        <f t="shared" si="15"/>
        <v>380.60319043985305</v>
      </c>
      <c r="BF20" s="80">
        <f t="shared" si="15"/>
        <v>361.57303091786042</v>
      </c>
      <c r="BG20" s="80">
        <f t="shared" si="15"/>
        <v>343.4943793719674</v>
      </c>
      <c r="BH20" s="80">
        <f t="shared" si="15"/>
        <v>326.31966040336903</v>
      </c>
      <c r="BI20" s="80">
        <f t="shared" si="15"/>
        <v>310.00367738320057</v>
      </c>
      <c r="BJ20" s="80">
        <f t="shared" si="15"/>
        <v>294.50349351404054</v>
      </c>
      <c r="BK20" s="80">
        <f t="shared" si="15"/>
        <v>279.77831883833852</v>
      </c>
      <c r="BL20" s="80">
        <f t="shared" si="15"/>
        <v>265.78940289642162</v>
      </c>
      <c r="BM20" s="80">
        <f t="shared" si="15"/>
        <v>252.49993275160054</v>
      </c>
      <c r="BN20" s="80">
        <f t="shared" si="15"/>
        <v>239.8749361140205</v>
      </c>
      <c r="BO20" s="80">
        <f t="shared" si="15"/>
        <v>227.88118930831948</v>
      </c>
      <c r="BP20" s="80">
        <f t="shared" si="15"/>
        <v>216.4871298429035</v>
      </c>
      <c r="BQ20" s="80">
        <f t="shared" si="15"/>
        <v>205.66277335075833</v>
      </c>
      <c r="BR20" s="80">
        <f t="shared" si="15"/>
        <v>195.37963468322042</v>
      </c>
      <c r="BS20" s="80">
        <f t="shared" si="15"/>
        <v>185.61065294905939</v>
      </c>
      <c r="BT20" s="80">
        <f t="shared" ref="BT20:DS20" si="17">+BS20-BT10</f>
        <v>176.33012030160643</v>
      </c>
      <c r="BU20" s="80">
        <f t="shared" si="17"/>
        <v>167.51361428652609</v>
      </c>
      <c r="BV20" s="80">
        <f t="shared" si="17"/>
        <v>159.13793357219978</v>
      </c>
      <c r="BW20" s="80">
        <f t="shared" si="17"/>
        <v>151.18103689358981</v>
      </c>
      <c r="BX20" s="80">
        <f t="shared" si="17"/>
        <v>143.62198504891032</v>
      </c>
      <c r="BY20" s="80">
        <f t="shared" si="17"/>
        <v>136.44088579646481</v>
      </c>
      <c r="BZ20" s="80">
        <f t="shared" si="17"/>
        <v>129.61884150664156</v>
      </c>
      <c r="CA20" s="80">
        <f t="shared" si="17"/>
        <v>123.13789943130948</v>
      </c>
      <c r="CB20" s="80">
        <f t="shared" si="17"/>
        <v>116.981004459744</v>
      </c>
      <c r="CC20" s="80">
        <f t="shared" si="17"/>
        <v>111.1319542367568</v>
      </c>
      <c r="CD20" s="80">
        <f t="shared" si="17"/>
        <v>105.57535652491896</v>
      </c>
      <c r="CE20" s="80">
        <f t="shared" si="17"/>
        <v>100.29658869867301</v>
      </c>
      <c r="CF20" s="80">
        <f t="shared" si="17"/>
        <v>95.28175926373936</v>
      </c>
      <c r="CG20" s="80">
        <f t="shared" si="17"/>
        <v>90.517671300552394</v>
      </c>
      <c r="CH20" s="80">
        <f t="shared" si="17"/>
        <v>85.991787735524781</v>
      </c>
      <c r="CI20" s="80">
        <f t="shared" si="17"/>
        <v>81.692198348748548</v>
      </c>
      <c r="CJ20" s="80">
        <f t="shared" si="17"/>
        <v>77.607588431311115</v>
      </c>
      <c r="CK20" s="80">
        <f t="shared" si="17"/>
        <v>73.727209009745565</v>
      </c>
      <c r="CL20" s="80">
        <f t="shared" si="17"/>
        <v>70.040848559258279</v>
      </c>
      <c r="CM20" s="80">
        <f t="shared" si="17"/>
        <v>66.53880613129536</v>
      </c>
      <c r="CN20" s="80">
        <f t="shared" si="17"/>
        <v>63.211865824730594</v>
      </c>
      <c r="CO20" s="80">
        <f t="shared" si="17"/>
        <v>60.051272533494064</v>
      </c>
      <c r="CP20" s="80">
        <f t="shared" si="17"/>
        <v>57.048708906819357</v>
      </c>
      <c r="CQ20" s="80">
        <f t="shared" si="17"/>
        <v>54.196273461478391</v>
      </c>
      <c r="CR20" s="80">
        <f t="shared" si="17"/>
        <v>51.486459788404474</v>
      </c>
      <c r="CS20" s="80">
        <f t="shared" si="17"/>
        <v>48.91213679898425</v>
      </c>
      <c r="CT20" s="80">
        <f t="shared" si="17"/>
        <v>46.466529959035036</v>
      </c>
      <c r="CU20" s="80">
        <f t="shared" si="17"/>
        <v>44.143203461083282</v>
      </c>
      <c r="CV20" s="80">
        <f t="shared" si="17"/>
        <v>41.936043288029119</v>
      </c>
      <c r="CW20" s="80">
        <f t="shared" si="17"/>
        <v>39.839241123627666</v>
      </c>
      <c r="CX20" s="80">
        <f t="shared" si="17"/>
        <v>37.84727906744628</v>
      </c>
      <c r="CY20" s="80">
        <f t="shared" si="17"/>
        <v>35.95491511407397</v>
      </c>
      <c r="CZ20" s="80">
        <f t="shared" si="17"/>
        <v>34.157169358370268</v>
      </c>
      <c r="DA20" s="80">
        <f t="shared" si="17"/>
        <v>32.449310890451756</v>
      </c>
      <c r="DB20" s="80">
        <f t="shared" si="17"/>
        <v>30.826845345929168</v>
      </c>
      <c r="DC20" s="80">
        <f t="shared" si="17"/>
        <v>29.285503078632711</v>
      </c>
      <c r="DD20" s="80">
        <f t="shared" si="17"/>
        <v>27.821227924701077</v>
      </c>
      <c r="DE20" s="80">
        <f t="shared" si="17"/>
        <v>26.430166528466025</v>
      </c>
      <c r="DF20" s="80">
        <f t="shared" si="17"/>
        <v>25.108658202042722</v>
      </c>
      <c r="DG20" s="80">
        <f t="shared" si="17"/>
        <v>23.853225291940586</v>
      </c>
      <c r="DH20" s="80">
        <f t="shared" si="17"/>
        <v>22.660564027343558</v>
      </c>
      <c r="DI20" s="80">
        <f t="shared" si="17"/>
        <v>21.527535825976379</v>
      </c>
      <c r="DJ20" s="80">
        <f t="shared" si="17"/>
        <v>20.451159034677559</v>
      </c>
      <c r="DK20" s="80">
        <f t="shared" si="17"/>
        <v>19.428601082943683</v>
      </c>
      <c r="DL20" s="80">
        <f t="shared" si="17"/>
        <v>18.457171028796498</v>
      </c>
      <c r="DM20" s="80">
        <f t="shared" si="17"/>
        <v>17.534312477356675</v>
      </c>
      <c r="DN20" s="80">
        <f t="shared" si="17"/>
        <v>16.65759685348884</v>
      </c>
      <c r="DO20" s="80">
        <f t="shared" si="17"/>
        <v>15.824717010814398</v>
      </c>
      <c r="DP20" s="80">
        <f t="shared" si="17"/>
        <v>15.033481160273677</v>
      </c>
      <c r="DQ20" s="80">
        <f t="shared" si="17"/>
        <v>14.281807102259993</v>
      </c>
      <c r="DR20" s="80">
        <f t="shared" si="17"/>
        <v>13.567716747146994</v>
      </c>
      <c r="DS20" s="80">
        <f t="shared" si="17"/>
        <v>12.889330909789644</v>
      </c>
    </row>
    <row r="21" spans="1:124" x14ac:dyDescent="0.25">
      <c r="F21" s="83">
        <f>SUM(F15:F20)</f>
        <v>16645747.835395411</v>
      </c>
      <c r="G21" s="83">
        <f t="shared" ref="G21:BR21" si="18">SUM(G15:G20)</f>
        <v>15539182.795269202</v>
      </c>
      <c r="H21" s="83">
        <f t="shared" si="18"/>
        <v>14512219.421869837</v>
      </c>
      <c r="I21" s="83">
        <f t="shared" si="18"/>
        <v>13558801.602060977</v>
      </c>
      <c r="J21" s="83">
        <f t="shared" si="18"/>
        <v>12673369.976691548</v>
      </c>
      <c r="K21" s="83">
        <f t="shared" si="18"/>
        <v>11850808.097568665</v>
      </c>
      <c r="L21" s="83">
        <f t="shared" si="18"/>
        <v>11086400.942739664</v>
      </c>
      <c r="M21" s="83">
        <f t="shared" si="18"/>
        <v>10375800.36166173</v>
      </c>
      <c r="N21" s="83">
        <f t="shared" si="18"/>
        <v>9714994.8984489646</v>
      </c>
      <c r="O21" s="83">
        <f t="shared" si="18"/>
        <v>9100282.7445647046</v>
      </c>
      <c r="P21" s="83">
        <f t="shared" si="18"/>
        <v>8528247.1667641941</v>
      </c>
      <c r="Q21" s="83">
        <f t="shared" si="18"/>
        <v>7995734.0309570078</v>
      </c>
      <c r="R21" s="83">
        <f t="shared" si="18"/>
        <v>7499831.1731262431</v>
      </c>
      <c r="S21" s="83">
        <f t="shared" si="18"/>
        <v>7037849.4333890434</v>
      </c>
      <c r="T21" s="83">
        <f t="shared" si="18"/>
        <v>6607305.2042482747</v>
      </c>
      <c r="U21" s="83">
        <f t="shared" si="18"/>
        <v>6205904.3650996787</v>
      </c>
      <c r="V21" s="83">
        <f t="shared" si="18"/>
        <v>5831527.4893740043</v>
      </c>
      <c r="W21" s="83">
        <f t="shared" si="18"/>
        <v>5482216.2216056399</v>
      </c>
      <c r="X21" s="83">
        <f t="shared" si="18"/>
        <v>5156160.7307430636</v>
      </c>
      <c r="Y21" s="83">
        <f t="shared" si="18"/>
        <v>4851688.1538617946</v>
      </c>
      <c r="Z21" s="83">
        <f t="shared" si="18"/>
        <v>4567251.9514534362</v>
      </c>
      <c r="AA21" s="83">
        <f t="shared" si="18"/>
        <v>4301422.1018245574</v>
      </c>
      <c r="AB21" s="83">
        <f t="shared" si="18"/>
        <v>4052876.0679496513</v>
      </c>
      <c r="AC21" s="83">
        <f t="shared" si="18"/>
        <v>3820390.4754501479</v>
      </c>
      <c r="AD21" s="83">
        <f t="shared" si="18"/>
        <v>3602833.4452654538</v>
      </c>
      <c r="AE21" s="83">
        <f t="shared" si="18"/>
        <v>3399157.5290812124</v>
      </c>
      <c r="AF21" s="83">
        <f t="shared" si="18"/>
        <v>3208393.1997185443</v>
      </c>
      <c r="AG21" s="83">
        <f t="shared" si="18"/>
        <v>3029642.8524952387</v>
      </c>
      <c r="AH21" s="83">
        <f t="shared" si="18"/>
        <v>2862075.2770729992</v>
      </c>
      <c r="AI21" s="83">
        <f t="shared" si="18"/>
        <v>2704920.5625281059</v>
      </c>
      <c r="AJ21" s="83">
        <f t="shared" si="18"/>
        <v>2557465.4013488772</v>
      </c>
      <c r="AK21" s="83">
        <f t="shared" si="18"/>
        <v>2419048.7607926233</v>
      </c>
      <c r="AL21" s="83">
        <f t="shared" si="18"/>
        <v>2289057.8925462798</v>
      </c>
      <c r="AM21" s="83">
        <f t="shared" si="18"/>
        <v>2166924.6539460612</v>
      </c>
      <c r="AN21" s="83">
        <f t="shared" si="18"/>
        <v>2052122.1161382652</v>
      </c>
      <c r="AO21" s="83">
        <f t="shared" si="18"/>
        <v>1944161.4365204955</v>
      </c>
      <c r="AP21" s="83">
        <f t="shared" si="18"/>
        <v>1842588.9746036462</v>
      </c>
      <c r="AQ21" s="83">
        <f t="shared" si="18"/>
        <v>1746983.6320924631</v>
      </c>
      <c r="AR21" s="83">
        <f t="shared" si="18"/>
        <v>1656954.3995077745</v>
      </c>
      <c r="AS21" s="83">
        <f t="shared" si="18"/>
        <v>1572138.0930772426</v>
      </c>
      <c r="AT21" s="83">
        <f t="shared" si="18"/>
        <v>1492197.2669133048</v>
      </c>
      <c r="AU21" s="83">
        <f t="shared" si="18"/>
        <v>1416818.2866858803</v>
      </c>
      <c r="AV21" s="83">
        <f t="shared" si="18"/>
        <v>1345709.5520915769</v>
      </c>
      <c r="AW21" s="83">
        <f t="shared" si="18"/>
        <v>1278599.8564281508</v>
      </c>
      <c r="AX21" s="83">
        <f t="shared" si="18"/>
        <v>1215236.8725097508</v>
      </c>
      <c r="AY21" s="83">
        <f t="shared" si="18"/>
        <v>1155385.7550114908</v>
      </c>
      <c r="AZ21" s="83">
        <f t="shared" si="18"/>
        <v>1098827.8501169684</v>
      </c>
      <c r="BA21" s="83">
        <f t="shared" si="18"/>
        <v>1045359.5040649301</v>
      </c>
      <c r="BB21" s="83">
        <f t="shared" si="18"/>
        <v>994790.96285638167</v>
      </c>
      <c r="BC21" s="83">
        <f t="shared" si="18"/>
        <v>946945.35599558975</v>
      </c>
      <c r="BD21" s="83">
        <f t="shared" si="18"/>
        <v>901657.75770190416</v>
      </c>
      <c r="BE21" s="83">
        <f t="shared" si="18"/>
        <v>858774.31954797881</v>
      </c>
      <c r="BF21" s="83">
        <f t="shared" si="18"/>
        <v>818151.46895739727</v>
      </c>
      <c r="BG21" s="83">
        <f t="shared" si="18"/>
        <v>779655.16843417473</v>
      </c>
      <c r="BH21" s="83">
        <f t="shared" si="18"/>
        <v>743160.23080116615</v>
      </c>
      <c r="BI21" s="83">
        <f t="shared" si="18"/>
        <v>708549.68609681528</v>
      </c>
      <c r="BJ21" s="83">
        <f t="shared" si="18"/>
        <v>675714.19612252468</v>
      </c>
      <c r="BK21" s="83">
        <f t="shared" si="18"/>
        <v>644551.51294853608</v>
      </c>
      <c r="BL21" s="83">
        <f t="shared" si="18"/>
        <v>614965.97797678586</v>
      </c>
      <c r="BM21" s="83">
        <f t="shared" si="18"/>
        <v>586868.05842671474</v>
      </c>
      <c r="BN21" s="83">
        <f t="shared" si="18"/>
        <v>560173.91835630545</v>
      </c>
      <c r="BO21" s="83">
        <f t="shared" si="18"/>
        <v>534805.02155740012</v>
      </c>
      <c r="BP21" s="83">
        <f t="shared" si="18"/>
        <v>510687.76387314231</v>
      </c>
      <c r="BQ21" s="83">
        <f t="shared" si="18"/>
        <v>487753.13267765497</v>
      </c>
      <c r="BR21" s="83">
        <f t="shared" si="18"/>
        <v>465936.39143509307</v>
      </c>
      <c r="BS21" s="83">
        <f t="shared" ref="BS21:DS21" si="19">SUM(BS15:BS20)</f>
        <v>445176.78741823818</v>
      </c>
      <c r="BT21" s="83">
        <f t="shared" si="19"/>
        <v>425417.28081692319</v>
      </c>
      <c r="BU21" s="83">
        <f t="shared" si="19"/>
        <v>406604.29360483168</v>
      </c>
      <c r="BV21" s="83">
        <f t="shared" si="19"/>
        <v>388687.47666054091</v>
      </c>
      <c r="BW21" s="83">
        <f t="shared" si="19"/>
        <v>371619.4937559453</v>
      </c>
      <c r="BX21" s="83">
        <f t="shared" si="19"/>
        <v>355355.82113320736</v>
      </c>
      <c r="BY21" s="83">
        <f t="shared" si="19"/>
        <v>339854.56149086787</v>
      </c>
      <c r="BZ21" s="83">
        <f t="shared" si="19"/>
        <v>325076.27129138738</v>
      </c>
      <c r="CA21" s="83">
        <f t="shared" si="19"/>
        <v>310983.800386808</v>
      </c>
      <c r="CB21" s="83">
        <f t="shared" si="19"/>
        <v>297542.14303699322</v>
      </c>
      <c r="CC21" s="83">
        <f t="shared" si="19"/>
        <v>284718.29946654872</v>
      </c>
      <c r="CD21" s="83">
        <f t="shared" si="19"/>
        <v>272481.14717253769</v>
      </c>
      <c r="CE21" s="83">
        <f t="shared" si="19"/>
        <v>260801.32125592887</v>
      </c>
      <c r="CF21" s="83">
        <f t="shared" si="19"/>
        <v>249651.10310575401</v>
      </c>
      <c r="CG21" s="83">
        <f t="shared" si="19"/>
        <v>239004.31681660455</v>
      </c>
      <c r="CH21" s="83">
        <f t="shared" si="19"/>
        <v>228836.2327676868</v>
      </c>
      <c r="CI21" s="83">
        <f t="shared" si="19"/>
        <v>219123.47783552471</v>
      </c>
      <c r="CJ21" s="83">
        <f t="shared" si="19"/>
        <v>209843.95175282907</v>
      </c>
      <c r="CK21" s="83">
        <f t="shared" si="19"/>
        <v>200976.74916332381</v>
      </c>
      <c r="CL21" s="83">
        <f t="shared" si="19"/>
        <v>192502.08695667356</v>
      </c>
      <c r="CM21" s="83">
        <f t="shared" si="19"/>
        <v>184401.236499336</v>
      </c>
      <c r="CN21" s="83">
        <f t="shared" si="19"/>
        <v>176656.46040636304</v>
      </c>
      <c r="CO21" s="83">
        <f t="shared" si="19"/>
        <v>169250.9535261071</v>
      </c>
      <c r="CP21" s="83">
        <f t="shared" si="19"/>
        <v>162168.78783462179</v>
      </c>
      <c r="CQ21" s="83">
        <f t="shared" si="19"/>
        <v>155394.8609594494</v>
      </c>
      <c r="CR21" s="83">
        <f t="shared" si="19"/>
        <v>148914.84807361421</v>
      </c>
      <c r="CS21" s="83">
        <f t="shared" si="19"/>
        <v>142715.15692012699</v>
      </c>
      <c r="CT21" s="83">
        <f t="shared" si="19"/>
        <v>136782.88574528473</v>
      </c>
      <c r="CU21" s="83">
        <f t="shared" si="19"/>
        <v>131105.78393563809</v>
      </c>
      <c r="CV21" s="83">
        <f t="shared" si="19"/>
        <v>125672.21516880518</v>
      </c>
      <c r="CW21" s="83">
        <f t="shared" si="19"/>
        <v>120471.1229024371</v>
      </c>
      <c r="CX21" s="83">
        <f t="shared" si="19"/>
        <v>115491.99803868003</v>
      </c>
      <c r="CY21" s="83">
        <f t="shared" si="19"/>
        <v>110724.84861351369</v>
      </c>
      <c r="CZ21" s="83">
        <f t="shared" si="19"/>
        <v>106160.1713714598</v>
      </c>
      <c r="DA21" s="83">
        <f t="shared" si="19"/>
        <v>101788.92509641462</v>
      </c>
      <c r="DB21" s="83">
        <f t="shared" si="19"/>
        <v>97602.505578835364</v>
      </c>
      <c r="DC21" s="83">
        <f t="shared" si="19"/>
        <v>93592.722108263828</v>
      </c>
      <c r="DD21" s="83">
        <f t="shared" si="19"/>
        <v>89751.775388255002</v>
      </c>
      <c r="DE21" s="83">
        <f t="shared" si="19"/>
        <v>86072.236778249862</v>
      </c>
      <c r="DF21" s="83">
        <f t="shared" si="19"/>
        <v>82547.028773834551</v>
      </c>
      <c r="DG21" s="83">
        <f t="shared" si="19"/>
        <v>79169.406643208713</v>
      </c>
      <c r="DH21" s="83">
        <f t="shared" si="19"/>
        <v>75932.941143584263</v>
      </c>
      <c r="DI21" s="83">
        <f t="shared" si="19"/>
        <v>72831.502246688877</v>
      </c>
      <c r="DJ21" s="83">
        <f t="shared" si="19"/>
        <v>69859.243807592269</v>
      </c>
      <c r="DK21" s="83">
        <f t="shared" si="19"/>
        <v>67010.589115737079</v>
      </c>
      <c r="DL21" s="83">
        <f t="shared" si="19"/>
        <v>64280.21727137253</v>
      </c>
      <c r="DM21" s="83">
        <f t="shared" si="19"/>
        <v>61663.050334581036</v>
      </c>
      <c r="DN21" s="83">
        <f t="shared" si="19"/>
        <v>59154.241197784824</v>
      </c>
      <c r="DO21" s="83">
        <f t="shared" si="19"/>
        <v>56749.162136039748</v>
      </c>
      <c r="DP21" s="83">
        <f t="shared" si="19"/>
        <v>54443.393992592115</v>
      </c>
      <c r="DQ21" s="83">
        <f t="shared" si="19"/>
        <v>52232.715960107773</v>
      </c>
      <c r="DR21" s="83">
        <f t="shared" si="19"/>
        <v>50113.0959207009</v>
      </c>
      <c r="DS21" s="83">
        <f t="shared" si="19"/>
        <v>48080.681310408385</v>
      </c>
    </row>
    <row r="23" spans="1:124" x14ac:dyDescent="0.25">
      <c r="F23" s="78" t="s">
        <v>82</v>
      </c>
    </row>
    <row r="24" spans="1:124" ht="24" x14ac:dyDescent="0.25">
      <c r="A24" s="4" t="s">
        <v>8</v>
      </c>
      <c r="B24" s="86" t="s">
        <v>9</v>
      </c>
      <c r="C24" s="7" t="s">
        <v>14</v>
      </c>
      <c r="D24" s="6" t="s">
        <v>86</v>
      </c>
      <c r="F24" s="79">
        <v>2023</v>
      </c>
      <c r="G24" s="79">
        <v>2024</v>
      </c>
      <c r="H24" s="79">
        <v>2025</v>
      </c>
      <c r="I24" s="79">
        <v>2026</v>
      </c>
      <c r="J24" s="79">
        <v>2027</v>
      </c>
      <c r="K24" s="79">
        <v>2028</v>
      </c>
      <c r="L24" s="79">
        <v>2029</v>
      </c>
      <c r="M24" s="79">
        <v>2030</v>
      </c>
      <c r="N24" s="79">
        <v>2031</v>
      </c>
      <c r="O24" s="79">
        <v>2032</v>
      </c>
      <c r="P24" s="79">
        <v>2033</v>
      </c>
      <c r="Q24" s="79">
        <v>2034</v>
      </c>
      <c r="R24" s="79">
        <v>2035</v>
      </c>
      <c r="S24" s="79">
        <v>2036</v>
      </c>
      <c r="T24" s="79">
        <v>2037</v>
      </c>
      <c r="U24" s="79">
        <v>2038</v>
      </c>
      <c r="V24" s="79">
        <v>2039</v>
      </c>
      <c r="W24" s="79">
        <v>2040</v>
      </c>
      <c r="X24" s="79">
        <v>2041</v>
      </c>
      <c r="Y24" s="79">
        <v>2042</v>
      </c>
      <c r="Z24" s="79">
        <v>2043</v>
      </c>
      <c r="AA24" s="79">
        <v>2044</v>
      </c>
      <c r="AB24" s="79">
        <v>2045</v>
      </c>
      <c r="AC24" s="79">
        <v>2046</v>
      </c>
      <c r="AD24" s="79">
        <v>2047</v>
      </c>
      <c r="AE24" s="79">
        <v>2048</v>
      </c>
      <c r="AF24" s="79">
        <v>2049</v>
      </c>
      <c r="AG24" s="79">
        <v>2050</v>
      </c>
      <c r="AH24" s="79">
        <v>2051</v>
      </c>
      <c r="AI24" s="79">
        <v>2052</v>
      </c>
      <c r="AJ24" s="79">
        <v>2053</v>
      </c>
      <c r="AK24" s="79">
        <v>2054</v>
      </c>
      <c r="AL24" s="79">
        <v>2055</v>
      </c>
      <c r="AM24" s="79">
        <v>2056</v>
      </c>
      <c r="AN24" s="79">
        <v>2057</v>
      </c>
      <c r="AO24" s="79">
        <v>2058</v>
      </c>
      <c r="AP24" s="79">
        <v>2059</v>
      </c>
      <c r="AQ24" s="79">
        <v>2060</v>
      </c>
      <c r="AR24" s="79">
        <v>2061</v>
      </c>
      <c r="AS24" s="79">
        <v>2062</v>
      </c>
      <c r="AT24" s="79">
        <v>2063</v>
      </c>
      <c r="AU24" s="79">
        <v>2064</v>
      </c>
      <c r="AV24" s="79">
        <v>2065</v>
      </c>
      <c r="AW24" s="79">
        <v>2066</v>
      </c>
      <c r="AX24" s="79">
        <v>2067</v>
      </c>
      <c r="AY24" s="79">
        <v>2068</v>
      </c>
      <c r="AZ24" s="79">
        <v>2069</v>
      </c>
      <c r="BA24" s="79">
        <v>2070</v>
      </c>
      <c r="BB24" s="79">
        <v>2071</v>
      </c>
      <c r="BC24" s="79">
        <v>2072</v>
      </c>
      <c r="BD24" s="79">
        <v>2073</v>
      </c>
      <c r="BE24" s="79">
        <v>2074</v>
      </c>
      <c r="BF24" s="79">
        <v>2075</v>
      </c>
      <c r="BG24" s="79">
        <v>2076</v>
      </c>
      <c r="BH24" s="79">
        <v>2077</v>
      </c>
      <c r="BI24" s="79">
        <v>2078</v>
      </c>
      <c r="BJ24" s="79">
        <v>2079</v>
      </c>
      <c r="BK24" s="79">
        <v>2080</v>
      </c>
      <c r="BL24" s="79">
        <v>2081</v>
      </c>
      <c r="BM24" s="79">
        <v>2082</v>
      </c>
      <c r="BN24" s="79">
        <v>2083</v>
      </c>
      <c r="BO24" s="79">
        <v>2084</v>
      </c>
      <c r="BP24" s="79">
        <v>2085</v>
      </c>
      <c r="BQ24" s="79">
        <v>2086</v>
      </c>
      <c r="BR24" s="79">
        <v>2087</v>
      </c>
      <c r="BS24" s="79">
        <v>2088</v>
      </c>
      <c r="BT24" s="79">
        <v>2089</v>
      </c>
      <c r="BU24" s="79">
        <v>2090</v>
      </c>
      <c r="BV24" s="79">
        <v>2091</v>
      </c>
      <c r="BW24" s="79">
        <v>2092</v>
      </c>
      <c r="BX24" s="79">
        <v>2093</v>
      </c>
      <c r="BY24" s="79">
        <v>2094</v>
      </c>
      <c r="BZ24" s="79">
        <v>2095</v>
      </c>
      <c r="CA24" s="79">
        <v>2096</v>
      </c>
      <c r="CB24" s="79">
        <v>2097</v>
      </c>
      <c r="CC24" s="79">
        <v>2098</v>
      </c>
      <c r="CD24" s="79">
        <v>2099</v>
      </c>
      <c r="CE24" s="79">
        <v>2100</v>
      </c>
      <c r="CF24" s="79">
        <v>2101</v>
      </c>
      <c r="CG24" s="79">
        <v>2102</v>
      </c>
      <c r="CH24" s="79">
        <v>2103</v>
      </c>
      <c r="CI24" s="79">
        <v>2104</v>
      </c>
      <c r="CJ24" s="79">
        <v>2105</v>
      </c>
      <c r="CK24" s="79">
        <v>2106</v>
      </c>
      <c r="CL24" s="79">
        <v>2107</v>
      </c>
      <c r="CM24" s="79">
        <v>2108</v>
      </c>
      <c r="CN24" s="79">
        <v>2109</v>
      </c>
      <c r="CO24" s="79">
        <v>2110</v>
      </c>
      <c r="CP24" s="79">
        <v>2111</v>
      </c>
      <c r="CQ24" s="79">
        <v>2112</v>
      </c>
      <c r="CR24" s="79">
        <v>2113</v>
      </c>
      <c r="CS24" s="79">
        <v>2114</v>
      </c>
      <c r="CT24" s="79">
        <v>2115</v>
      </c>
      <c r="CU24" s="79">
        <v>2116</v>
      </c>
      <c r="CV24" s="79">
        <v>2117</v>
      </c>
      <c r="CW24" s="79">
        <v>2118</v>
      </c>
      <c r="CX24" s="79">
        <v>2119</v>
      </c>
      <c r="CY24" s="79">
        <v>2120</v>
      </c>
      <c r="CZ24" s="79">
        <v>2121</v>
      </c>
      <c r="DA24" s="79">
        <v>2122</v>
      </c>
      <c r="DB24" s="79">
        <v>2123</v>
      </c>
      <c r="DC24" s="79">
        <v>2124</v>
      </c>
      <c r="DD24" s="79">
        <v>2125</v>
      </c>
      <c r="DE24" s="79">
        <v>2126</v>
      </c>
      <c r="DF24" s="79">
        <v>2127</v>
      </c>
      <c r="DG24" s="79">
        <v>2128</v>
      </c>
      <c r="DH24" s="79">
        <v>2129</v>
      </c>
      <c r="DI24" s="79">
        <v>2130</v>
      </c>
      <c r="DJ24" s="79">
        <v>2131</v>
      </c>
      <c r="DK24" s="79">
        <v>2132</v>
      </c>
      <c r="DL24" s="79">
        <v>2133</v>
      </c>
      <c r="DM24" s="79">
        <v>2134</v>
      </c>
      <c r="DN24" s="79">
        <v>2135</v>
      </c>
      <c r="DO24" s="79">
        <v>2136</v>
      </c>
      <c r="DP24" s="79">
        <v>2137</v>
      </c>
      <c r="DQ24" s="79">
        <v>2138</v>
      </c>
      <c r="DR24" s="79">
        <v>2139</v>
      </c>
      <c r="DS24" s="79">
        <v>2140</v>
      </c>
    </row>
    <row r="25" spans="1:124" x14ac:dyDescent="0.25">
      <c r="A25" s="8">
        <v>1</v>
      </c>
      <c r="B25" s="87" t="s">
        <v>3</v>
      </c>
      <c r="C25" s="13">
        <v>0.04</v>
      </c>
      <c r="D25" s="80">
        <v>5003714</v>
      </c>
      <c r="F25" s="80">
        <f>+D25*C25</f>
        <v>200148.56</v>
      </c>
      <c r="G25" s="80">
        <f>+F35*$C25</f>
        <v>192142.61760000003</v>
      </c>
      <c r="H25" s="80">
        <f>+G35*$C25</f>
        <v>184456.91289599999</v>
      </c>
      <c r="I25" s="80">
        <f t="shared" ref="I25:BT30" si="20">+H35*$C25</f>
        <v>177078.63638015999</v>
      </c>
      <c r="J25" s="80">
        <f t="shared" si="20"/>
        <v>169995.4909249536</v>
      </c>
      <c r="K25" s="80">
        <f t="shared" si="20"/>
        <v>163195.67128795545</v>
      </c>
      <c r="L25" s="80">
        <f t="shared" si="20"/>
        <v>156667.84443643724</v>
      </c>
      <c r="M25" s="80">
        <f t="shared" si="20"/>
        <v>150401.13065897976</v>
      </c>
      <c r="N25" s="80">
        <f t="shared" si="20"/>
        <v>144385.08543262057</v>
      </c>
      <c r="O25" s="80">
        <f t="shared" si="20"/>
        <v>138609.68201531575</v>
      </c>
      <c r="P25" s="80">
        <f t="shared" si="20"/>
        <v>133065.29473470311</v>
      </c>
      <c r="Q25" s="80">
        <f t="shared" si="20"/>
        <v>127742.682945315</v>
      </c>
      <c r="R25" s="80">
        <f t="shared" si="20"/>
        <v>122632.97562750241</v>
      </c>
      <c r="S25" s="80">
        <f t="shared" si="20"/>
        <v>117727.65660240232</v>
      </c>
      <c r="T25" s="80">
        <f t="shared" si="20"/>
        <v>113018.55033830623</v>
      </c>
      <c r="U25" s="80">
        <f t="shared" si="20"/>
        <v>108497.80832477399</v>
      </c>
      <c r="V25" s="80">
        <f t="shared" si="20"/>
        <v>104157.89599178304</v>
      </c>
      <c r="W25" s="80">
        <f t="shared" si="20"/>
        <v>99991.58015211171</v>
      </c>
      <c r="X25" s="80">
        <f t="shared" si="20"/>
        <v>95991.916946027239</v>
      </c>
      <c r="Y25" s="80">
        <f t="shared" si="20"/>
        <v>92152.240268186142</v>
      </c>
      <c r="Z25" s="80">
        <f t="shared" si="20"/>
        <v>88466.150657458697</v>
      </c>
      <c r="AA25" s="80">
        <f t="shared" si="20"/>
        <v>84927.504631160351</v>
      </c>
      <c r="AB25" s="80">
        <f t="shared" si="20"/>
        <v>81530.40444591394</v>
      </c>
      <c r="AC25" s="80">
        <f t="shared" si="20"/>
        <v>78269.188268077385</v>
      </c>
      <c r="AD25" s="80">
        <f t="shared" si="20"/>
        <v>75138.420737354289</v>
      </c>
      <c r="AE25" s="80">
        <f t="shared" si="20"/>
        <v>72132.883907860116</v>
      </c>
      <c r="AF25" s="80">
        <f t="shared" si="20"/>
        <v>69247.568551545715</v>
      </c>
      <c r="AG25" s="80">
        <f t="shared" si="20"/>
        <v>66477.665809483879</v>
      </c>
      <c r="AH25" s="80">
        <f t="shared" si="20"/>
        <v>63818.559177104522</v>
      </c>
      <c r="AI25" s="80">
        <f t="shared" si="20"/>
        <v>61265.81681002034</v>
      </c>
      <c r="AJ25" s="80">
        <f t="shared" si="20"/>
        <v>58815.18413761953</v>
      </c>
      <c r="AK25" s="80">
        <f t="shared" si="20"/>
        <v>56462.576772114749</v>
      </c>
      <c r="AL25" s="80">
        <f t="shared" si="20"/>
        <v>54204.073701230162</v>
      </c>
      <c r="AM25" s="80">
        <f t="shared" si="20"/>
        <v>52035.910753180957</v>
      </c>
      <c r="AN25" s="80">
        <f t="shared" si="20"/>
        <v>49954.474323053713</v>
      </c>
      <c r="AO25" s="80">
        <f t="shared" si="20"/>
        <v>47956.295350131571</v>
      </c>
      <c r="AP25" s="80">
        <f t="shared" si="20"/>
        <v>46038.043536126308</v>
      </c>
      <c r="AQ25" s="80">
        <f t="shared" si="20"/>
        <v>44196.521794681255</v>
      </c>
      <c r="AR25" s="80">
        <f t="shared" si="20"/>
        <v>42428.660922894007</v>
      </c>
      <c r="AS25" s="80">
        <f t="shared" si="20"/>
        <v>40731.514485978245</v>
      </c>
      <c r="AT25" s="80">
        <f t="shared" si="20"/>
        <v>39102.25390653911</v>
      </c>
      <c r="AU25" s="80">
        <f t="shared" si="20"/>
        <v>37538.163750277548</v>
      </c>
      <c r="AV25" s="80">
        <f t="shared" si="20"/>
        <v>36036.637200266443</v>
      </c>
      <c r="AW25" s="80">
        <f t="shared" si="20"/>
        <v>34595.171712255789</v>
      </c>
      <c r="AX25" s="80">
        <f t="shared" si="20"/>
        <v>33211.36484376555</v>
      </c>
      <c r="AY25" s="80">
        <f t="shared" si="20"/>
        <v>31882.910250014935</v>
      </c>
      <c r="AZ25" s="80">
        <f t="shared" si="20"/>
        <v>30607.593840014335</v>
      </c>
      <c r="BA25" s="80">
        <f t="shared" si="20"/>
        <v>29383.290086413763</v>
      </c>
      <c r="BB25" s="80">
        <f t="shared" si="20"/>
        <v>28207.958482957212</v>
      </c>
      <c r="BC25" s="80">
        <f t="shared" si="20"/>
        <v>27079.640143638924</v>
      </c>
      <c r="BD25" s="80">
        <f t="shared" si="20"/>
        <v>25996.454537893365</v>
      </c>
      <c r="BE25" s="80">
        <f t="shared" si="20"/>
        <v>24956.596356377631</v>
      </c>
      <c r="BF25" s="80">
        <f t="shared" si="20"/>
        <v>23958.332502122528</v>
      </c>
      <c r="BG25" s="80">
        <f t="shared" si="20"/>
        <v>22999.999202037627</v>
      </c>
      <c r="BH25" s="80">
        <f t="shared" si="20"/>
        <v>22079.999233956125</v>
      </c>
      <c r="BI25" s="80">
        <f t="shared" si="20"/>
        <v>21196.799264597877</v>
      </c>
      <c r="BJ25" s="80">
        <f t="shared" si="20"/>
        <v>20348.927294013964</v>
      </c>
      <c r="BK25" s="80">
        <f t="shared" si="20"/>
        <v>19534.970202253404</v>
      </c>
      <c r="BL25" s="80">
        <f t="shared" si="20"/>
        <v>18753.571394163268</v>
      </c>
      <c r="BM25" s="80">
        <f t="shared" si="20"/>
        <v>18003.42853839674</v>
      </c>
      <c r="BN25" s="80">
        <f t="shared" si="20"/>
        <v>17283.29139686087</v>
      </c>
      <c r="BO25" s="80">
        <f t="shared" si="20"/>
        <v>16591.959740986436</v>
      </c>
      <c r="BP25" s="80">
        <f t="shared" si="20"/>
        <v>15928.281351346979</v>
      </c>
      <c r="BQ25" s="80">
        <f t="shared" si="20"/>
        <v>15291.150097293099</v>
      </c>
      <c r="BR25" s="80">
        <f t="shared" si="20"/>
        <v>14679.504093401376</v>
      </c>
      <c r="BS25" s="80">
        <f t="shared" si="20"/>
        <v>14092.323929665321</v>
      </c>
      <c r="BT25" s="80">
        <f t="shared" si="20"/>
        <v>13528.63097247871</v>
      </c>
      <c r="BU25" s="80">
        <f t="shared" ref="BU25:DS29" si="21">+BT35*$C25</f>
        <v>12987.48573357956</v>
      </c>
      <c r="BV25" s="80">
        <f t="shared" si="21"/>
        <v>12467.986304236378</v>
      </c>
      <c r="BW25" s="80">
        <f t="shared" si="21"/>
        <v>11969.266852066923</v>
      </c>
      <c r="BX25" s="80">
        <f t="shared" si="21"/>
        <v>11490.496177984245</v>
      </c>
      <c r="BY25" s="80">
        <f t="shared" si="21"/>
        <v>11030.876330864876</v>
      </c>
      <c r="BZ25" s="80">
        <f t="shared" si="21"/>
        <v>10589.641277630282</v>
      </c>
      <c r="CA25" s="80">
        <f t="shared" si="21"/>
        <v>10166.055626525071</v>
      </c>
      <c r="CB25" s="80">
        <f t="shared" si="21"/>
        <v>9759.4134014640676</v>
      </c>
      <c r="CC25" s="80">
        <f t="shared" si="21"/>
        <v>9369.0368654055055</v>
      </c>
      <c r="CD25" s="80">
        <f t="shared" si="21"/>
        <v>8994.2753907892857</v>
      </c>
      <c r="CE25" s="80">
        <f t="shared" si="21"/>
        <v>8634.5043751577141</v>
      </c>
      <c r="CF25" s="80">
        <f t="shared" si="21"/>
        <v>8289.1242001514056</v>
      </c>
      <c r="CG25" s="80">
        <f t="shared" si="21"/>
        <v>7957.5592321453487</v>
      </c>
      <c r="CH25" s="80">
        <f t="shared" si="21"/>
        <v>7639.2568628595354</v>
      </c>
      <c r="CI25" s="80">
        <f t="shared" si="21"/>
        <v>7333.6865883451537</v>
      </c>
      <c r="CJ25" s="80">
        <f t="shared" si="21"/>
        <v>7040.3391248113476</v>
      </c>
      <c r="CK25" s="80">
        <f t="shared" si="21"/>
        <v>6758.725559818894</v>
      </c>
      <c r="CL25" s="80">
        <f t="shared" si="21"/>
        <v>6488.3765374261375</v>
      </c>
      <c r="CM25" s="80">
        <f t="shared" si="21"/>
        <v>6228.8414759290918</v>
      </c>
      <c r="CN25" s="80">
        <f t="shared" si="21"/>
        <v>5979.6878168919275</v>
      </c>
      <c r="CO25" s="80">
        <f t="shared" si="21"/>
        <v>5740.5003042162498</v>
      </c>
      <c r="CP25" s="80">
        <f t="shared" si="21"/>
        <v>5510.8802920476001</v>
      </c>
      <c r="CQ25" s="80">
        <f t="shared" si="21"/>
        <v>5290.4450803656955</v>
      </c>
      <c r="CR25" s="80">
        <f t="shared" si="21"/>
        <v>5078.8272771510683</v>
      </c>
      <c r="CS25" s="80">
        <f t="shared" si="21"/>
        <v>4875.6741860650254</v>
      </c>
      <c r="CT25" s="80">
        <f t="shared" si="21"/>
        <v>4680.6472186224246</v>
      </c>
      <c r="CU25" s="80">
        <f t="shared" si="21"/>
        <v>4493.4213298775276</v>
      </c>
      <c r="CV25" s="80">
        <f t="shared" si="21"/>
        <v>4313.6844766824261</v>
      </c>
      <c r="CW25" s="80">
        <f t="shared" si="21"/>
        <v>4141.1370976151293</v>
      </c>
      <c r="CX25" s="80">
        <f t="shared" si="21"/>
        <v>3975.4916137105247</v>
      </c>
      <c r="CY25" s="80">
        <f t="shared" si="21"/>
        <v>3816.4719491621036</v>
      </c>
      <c r="CZ25" s="80">
        <f t="shared" si="21"/>
        <v>3663.8130711956196</v>
      </c>
      <c r="DA25" s="80">
        <f t="shared" si="21"/>
        <v>3517.2605483477946</v>
      </c>
      <c r="DB25" s="80">
        <f t="shared" si="21"/>
        <v>3376.5701264138829</v>
      </c>
      <c r="DC25" s="80">
        <f t="shared" si="21"/>
        <v>3241.5073213573278</v>
      </c>
      <c r="DD25" s="80">
        <f t="shared" si="21"/>
        <v>3111.8470285030344</v>
      </c>
      <c r="DE25" s="80">
        <f t="shared" si="21"/>
        <v>2987.3731473629132</v>
      </c>
      <c r="DF25" s="80">
        <f t="shared" si="21"/>
        <v>2867.8782214683965</v>
      </c>
      <c r="DG25" s="80">
        <f t="shared" si="21"/>
        <v>2753.1630926096605</v>
      </c>
      <c r="DH25" s="80">
        <f t="shared" si="21"/>
        <v>2643.0365689052742</v>
      </c>
      <c r="DI25" s="80">
        <f t="shared" si="21"/>
        <v>2537.3151061490635</v>
      </c>
      <c r="DJ25" s="80">
        <f t="shared" si="21"/>
        <v>2435.8225019031006</v>
      </c>
      <c r="DK25" s="80">
        <f t="shared" si="21"/>
        <v>2338.3896018269766</v>
      </c>
      <c r="DL25" s="80">
        <f t="shared" si="21"/>
        <v>2244.8540177538976</v>
      </c>
      <c r="DM25" s="80">
        <f t="shared" si="21"/>
        <v>2155.0598570437419</v>
      </c>
      <c r="DN25" s="80">
        <f t="shared" si="21"/>
        <v>2068.8574627619919</v>
      </c>
      <c r="DO25" s="80">
        <f t="shared" si="21"/>
        <v>1986.1031642515125</v>
      </c>
      <c r="DP25" s="80">
        <f t="shared" si="21"/>
        <v>1906.659037681452</v>
      </c>
      <c r="DQ25" s="80">
        <f t="shared" si="21"/>
        <v>1830.3926761741939</v>
      </c>
      <c r="DR25" s="80">
        <f t="shared" si="21"/>
        <v>1757.1769691272261</v>
      </c>
      <c r="DS25" s="80">
        <f t="shared" si="21"/>
        <v>1686.8898903621371</v>
      </c>
    </row>
    <row r="26" spans="1:124" x14ac:dyDescent="0.25">
      <c r="A26" s="8">
        <v>1</v>
      </c>
      <c r="B26" s="88" t="s">
        <v>51</v>
      </c>
      <c r="C26" s="13">
        <v>0.04</v>
      </c>
      <c r="D26" s="80">
        <v>817919</v>
      </c>
      <c r="F26" s="80">
        <f t="shared" ref="F26:F30" si="22">+D26*C26</f>
        <v>32716.760000000002</v>
      </c>
      <c r="G26" s="80">
        <f t="shared" ref="G26:BR29" si="23">+F36*$C26</f>
        <v>31408.089599999999</v>
      </c>
      <c r="H26" s="80">
        <f t="shared" si="23"/>
        <v>30151.766016000001</v>
      </c>
      <c r="I26" s="80">
        <f t="shared" si="23"/>
        <v>28945.695375360003</v>
      </c>
      <c r="J26" s="80">
        <f t="shared" si="23"/>
        <v>27787.867560345607</v>
      </c>
      <c r="K26" s="80">
        <f t="shared" si="23"/>
        <v>26676.352857931783</v>
      </c>
      <c r="L26" s="80">
        <f t="shared" si="23"/>
        <v>25609.298743614512</v>
      </c>
      <c r="M26" s="80">
        <f t="shared" si="23"/>
        <v>24584.926793869934</v>
      </c>
      <c r="N26" s="80">
        <f t="shared" si="23"/>
        <v>23601.529722115138</v>
      </c>
      <c r="O26" s="80">
        <f t="shared" si="23"/>
        <v>22657.468533230531</v>
      </c>
      <c r="P26" s="80">
        <f t="shared" si="23"/>
        <v>21751.169791901313</v>
      </c>
      <c r="Q26" s="80">
        <f t="shared" si="23"/>
        <v>20881.12300022526</v>
      </c>
      <c r="R26" s="80">
        <f t="shared" si="23"/>
        <v>20045.878080216247</v>
      </c>
      <c r="S26" s="80">
        <f t="shared" si="23"/>
        <v>19244.042957007598</v>
      </c>
      <c r="T26" s="80">
        <f t="shared" si="23"/>
        <v>18474.281238727297</v>
      </c>
      <c r="U26" s="80">
        <f t="shared" si="23"/>
        <v>17735.309989178204</v>
      </c>
      <c r="V26" s="80">
        <f t="shared" si="23"/>
        <v>17025.897589611075</v>
      </c>
      <c r="W26" s="80">
        <f t="shared" si="23"/>
        <v>16344.861686026634</v>
      </c>
      <c r="X26" s="80">
        <f t="shared" si="23"/>
        <v>15691.067218585569</v>
      </c>
      <c r="Y26" s="80">
        <f t="shared" si="23"/>
        <v>15063.424529842145</v>
      </c>
      <c r="Z26" s="80">
        <f t="shared" si="23"/>
        <v>14460.887548648459</v>
      </c>
      <c r="AA26" s="80">
        <f t="shared" si="23"/>
        <v>13882.452046702521</v>
      </c>
      <c r="AB26" s="80">
        <f t="shared" si="23"/>
        <v>13327.153964834421</v>
      </c>
      <c r="AC26" s="80">
        <f t="shared" si="23"/>
        <v>12794.067806241044</v>
      </c>
      <c r="AD26" s="80">
        <f t="shared" si="23"/>
        <v>12282.305093991403</v>
      </c>
      <c r="AE26" s="80">
        <f t="shared" si="23"/>
        <v>11791.012890231746</v>
      </c>
      <c r="AF26" s="80">
        <f t="shared" si="23"/>
        <v>11319.372374622477</v>
      </c>
      <c r="AG26" s="80">
        <f t="shared" si="23"/>
        <v>10866.597479637578</v>
      </c>
      <c r="AH26" s="80">
        <f t="shared" si="23"/>
        <v>10431.933580452074</v>
      </c>
      <c r="AI26" s="80">
        <f t="shared" si="23"/>
        <v>10014.656237233992</v>
      </c>
      <c r="AJ26" s="80">
        <f t="shared" si="23"/>
        <v>9614.0699877446314</v>
      </c>
      <c r="AK26" s="80">
        <f t="shared" si="23"/>
        <v>9229.5071882348457</v>
      </c>
      <c r="AL26" s="80">
        <f t="shared" si="23"/>
        <v>8860.3269007054514</v>
      </c>
      <c r="AM26" s="80">
        <f t="shared" si="23"/>
        <v>8505.9138246772327</v>
      </c>
      <c r="AN26" s="80">
        <f t="shared" si="23"/>
        <v>8165.6772716901442</v>
      </c>
      <c r="AO26" s="80">
        <f t="shared" si="23"/>
        <v>7839.050180822539</v>
      </c>
      <c r="AP26" s="80">
        <f t="shared" si="23"/>
        <v>7525.488173589637</v>
      </c>
      <c r="AQ26" s="80">
        <f t="shared" si="23"/>
        <v>7224.4686466460516</v>
      </c>
      <c r="AR26" s="80">
        <f t="shared" si="23"/>
        <v>6935.4899007802096</v>
      </c>
      <c r="AS26" s="80">
        <f t="shared" si="23"/>
        <v>6658.0703047490015</v>
      </c>
      <c r="AT26" s="80">
        <f t="shared" si="23"/>
        <v>6391.7474925590413</v>
      </c>
      <c r="AU26" s="80">
        <f t="shared" si="23"/>
        <v>6136.0775928566791</v>
      </c>
      <c r="AV26" s="80">
        <f t="shared" si="23"/>
        <v>5890.6344891424114</v>
      </c>
      <c r="AW26" s="80">
        <f t="shared" si="23"/>
        <v>5655.0091095767148</v>
      </c>
      <c r="AX26" s="80">
        <f t="shared" si="23"/>
        <v>5428.8087451936453</v>
      </c>
      <c r="AY26" s="80">
        <f t="shared" si="23"/>
        <v>5211.6563953858995</v>
      </c>
      <c r="AZ26" s="80">
        <f t="shared" si="23"/>
        <v>5003.1901395704635</v>
      </c>
      <c r="BA26" s="80">
        <f t="shared" si="23"/>
        <v>4803.0625339876451</v>
      </c>
      <c r="BB26" s="80">
        <f t="shared" si="23"/>
        <v>4610.9400326281393</v>
      </c>
      <c r="BC26" s="80">
        <f t="shared" si="23"/>
        <v>4426.5024313230142</v>
      </c>
      <c r="BD26" s="80">
        <f t="shared" si="23"/>
        <v>4249.4423340700932</v>
      </c>
      <c r="BE26" s="80">
        <f t="shared" si="23"/>
        <v>4079.4646407072901</v>
      </c>
      <c r="BF26" s="80">
        <f t="shared" si="23"/>
        <v>3916.2860550789983</v>
      </c>
      <c r="BG26" s="80">
        <f t="shared" si="23"/>
        <v>3759.6346128758387</v>
      </c>
      <c r="BH26" s="80">
        <f t="shared" si="23"/>
        <v>3609.2492283608049</v>
      </c>
      <c r="BI26" s="80">
        <f t="shared" si="23"/>
        <v>3464.8792592263731</v>
      </c>
      <c r="BJ26" s="80">
        <f t="shared" si="23"/>
        <v>3326.2840888573178</v>
      </c>
      <c r="BK26" s="80">
        <f t="shared" si="23"/>
        <v>3193.2327253030253</v>
      </c>
      <c r="BL26" s="80">
        <f t="shared" si="23"/>
        <v>3065.5034162909042</v>
      </c>
      <c r="BM26" s="80">
        <f t="shared" si="23"/>
        <v>2942.8832796392685</v>
      </c>
      <c r="BN26" s="80">
        <f t="shared" si="23"/>
        <v>2825.1679484536976</v>
      </c>
      <c r="BO26" s="80">
        <f t="shared" si="23"/>
        <v>2712.1612305155495</v>
      </c>
      <c r="BP26" s="80">
        <f t="shared" si="23"/>
        <v>2603.6747812949275</v>
      </c>
      <c r="BQ26" s="80">
        <f t="shared" si="23"/>
        <v>2499.5277900431306</v>
      </c>
      <c r="BR26" s="80">
        <f t="shared" si="23"/>
        <v>2399.5466784414052</v>
      </c>
      <c r="BS26" s="80">
        <f t="shared" si="20"/>
        <v>2303.5648113037491</v>
      </c>
      <c r="BT26" s="80">
        <f t="shared" si="20"/>
        <v>2211.4222188515992</v>
      </c>
      <c r="BU26" s="80">
        <f t="shared" si="21"/>
        <v>2122.9653300975356</v>
      </c>
      <c r="BV26" s="80">
        <f t="shared" si="21"/>
        <v>2038.0467168936341</v>
      </c>
      <c r="BW26" s="80">
        <f t="shared" si="21"/>
        <v>1956.5248482178886</v>
      </c>
      <c r="BX26" s="80">
        <f t="shared" si="21"/>
        <v>1878.263854289173</v>
      </c>
      <c r="BY26" s="80">
        <f t="shared" si="21"/>
        <v>1803.1333001176063</v>
      </c>
      <c r="BZ26" s="80">
        <f t="shared" si="21"/>
        <v>1731.0079681129021</v>
      </c>
      <c r="CA26" s="80">
        <f t="shared" si="21"/>
        <v>1661.7676493883862</v>
      </c>
      <c r="CB26" s="80">
        <f t="shared" si="21"/>
        <v>1595.2969434128506</v>
      </c>
      <c r="CC26" s="80">
        <f t="shared" si="21"/>
        <v>1531.4850656763365</v>
      </c>
      <c r="CD26" s="80">
        <f t="shared" si="21"/>
        <v>1470.225663049283</v>
      </c>
      <c r="CE26" s="80">
        <f t="shared" si="21"/>
        <v>1411.4166365273118</v>
      </c>
      <c r="CF26" s="80">
        <f t="shared" si="21"/>
        <v>1354.9599710662192</v>
      </c>
      <c r="CG26" s="80">
        <f t="shared" si="21"/>
        <v>1300.7615722235705</v>
      </c>
      <c r="CH26" s="80">
        <f t="shared" si="21"/>
        <v>1248.7311093346275</v>
      </c>
      <c r="CI26" s="80">
        <f t="shared" si="21"/>
        <v>1198.7818649612425</v>
      </c>
      <c r="CJ26" s="80">
        <f t="shared" si="21"/>
        <v>1150.8305903627927</v>
      </c>
      <c r="CK26" s="80">
        <f t="shared" si="21"/>
        <v>1104.7973667482811</v>
      </c>
      <c r="CL26" s="80">
        <f t="shared" si="21"/>
        <v>1060.60547207835</v>
      </c>
      <c r="CM26" s="80">
        <f t="shared" si="21"/>
        <v>1018.1812531952158</v>
      </c>
      <c r="CN26" s="80">
        <f t="shared" si="21"/>
        <v>977.45400306740714</v>
      </c>
      <c r="CO26" s="80">
        <f t="shared" si="21"/>
        <v>938.35584294471096</v>
      </c>
      <c r="CP26" s="80">
        <f t="shared" si="21"/>
        <v>900.82160922692242</v>
      </c>
      <c r="CQ26" s="80">
        <f t="shared" si="21"/>
        <v>864.78874485784559</v>
      </c>
      <c r="CR26" s="80">
        <f t="shared" si="21"/>
        <v>830.19719506353181</v>
      </c>
      <c r="CS26" s="80">
        <f t="shared" si="21"/>
        <v>796.98930726099059</v>
      </c>
      <c r="CT26" s="80">
        <f t="shared" si="21"/>
        <v>765.1097349705509</v>
      </c>
      <c r="CU26" s="80">
        <f t="shared" si="21"/>
        <v>734.50534557172887</v>
      </c>
      <c r="CV26" s="80">
        <f t="shared" si="21"/>
        <v>705.12513174885976</v>
      </c>
      <c r="CW26" s="80">
        <f t="shared" si="21"/>
        <v>676.92012647890533</v>
      </c>
      <c r="CX26" s="80">
        <f t="shared" si="21"/>
        <v>649.84332141974915</v>
      </c>
      <c r="CY26" s="80">
        <f t="shared" si="21"/>
        <v>623.84958856295918</v>
      </c>
      <c r="CZ26" s="80">
        <f t="shared" si="21"/>
        <v>598.89560502044083</v>
      </c>
      <c r="DA26" s="80">
        <f t="shared" si="21"/>
        <v>574.93978081962314</v>
      </c>
      <c r="DB26" s="80">
        <f t="shared" si="21"/>
        <v>551.94218958683825</v>
      </c>
      <c r="DC26" s="80">
        <f t="shared" si="21"/>
        <v>529.86450200336469</v>
      </c>
      <c r="DD26" s="80">
        <f t="shared" si="21"/>
        <v>508.66992192323011</v>
      </c>
      <c r="DE26" s="80">
        <f t="shared" si="21"/>
        <v>488.32312504630085</v>
      </c>
      <c r="DF26" s="80">
        <f t="shared" si="21"/>
        <v>468.7902000444488</v>
      </c>
      <c r="DG26" s="80">
        <f t="shared" si="21"/>
        <v>450.03859204267087</v>
      </c>
      <c r="DH26" s="80">
        <f t="shared" si="21"/>
        <v>432.03704836096404</v>
      </c>
      <c r="DI26" s="80">
        <f t="shared" si="21"/>
        <v>414.75556642652549</v>
      </c>
      <c r="DJ26" s="80">
        <f t="shared" si="21"/>
        <v>398.16534376946447</v>
      </c>
      <c r="DK26" s="80">
        <f t="shared" si="21"/>
        <v>382.23873001868589</v>
      </c>
      <c r="DL26" s="80">
        <f t="shared" si="21"/>
        <v>366.9491808179385</v>
      </c>
      <c r="DM26" s="80">
        <f t="shared" si="21"/>
        <v>352.27121358522089</v>
      </c>
      <c r="DN26" s="80">
        <f t="shared" si="21"/>
        <v>338.18036504181202</v>
      </c>
      <c r="DO26" s="80">
        <f t="shared" si="21"/>
        <v>324.65315044013954</v>
      </c>
      <c r="DP26" s="80">
        <f t="shared" si="21"/>
        <v>311.66702442253398</v>
      </c>
      <c r="DQ26" s="80">
        <f t="shared" si="21"/>
        <v>299.2003434456326</v>
      </c>
      <c r="DR26" s="80">
        <f t="shared" si="21"/>
        <v>287.23232970780731</v>
      </c>
      <c r="DS26" s="80">
        <f t="shared" si="21"/>
        <v>275.74303651949498</v>
      </c>
    </row>
    <row r="27" spans="1:124" x14ac:dyDescent="0.25">
      <c r="A27" s="8">
        <v>47</v>
      </c>
      <c r="B27" s="87" t="s">
        <v>4</v>
      </c>
      <c r="C27" s="13">
        <v>0.08</v>
      </c>
      <c r="D27" s="80">
        <v>11410434</v>
      </c>
      <c r="F27" s="80">
        <f t="shared" si="22"/>
        <v>912834.72</v>
      </c>
      <c r="G27" s="80">
        <f t="shared" si="23"/>
        <v>839807.94239999994</v>
      </c>
      <c r="H27" s="80">
        <f t="shared" si="23"/>
        <v>772623.30700799997</v>
      </c>
      <c r="I27" s="80">
        <f t="shared" si="23"/>
        <v>710813.44244736002</v>
      </c>
      <c r="J27" s="80">
        <f t="shared" si="23"/>
        <v>653948.36705157126</v>
      </c>
      <c r="K27" s="80">
        <f t="shared" si="23"/>
        <v>601632.49768744549</v>
      </c>
      <c r="L27" s="80">
        <f t="shared" si="23"/>
        <v>553501.89787244995</v>
      </c>
      <c r="M27" s="80">
        <f t="shared" si="23"/>
        <v>509221.74604265392</v>
      </c>
      <c r="N27" s="80">
        <f t="shared" si="23"/>
        <v>468484.00635924161</v>
      </c>
      <c r="O27" s="80">
        <f t="shared" si="23"/>
        <v>431005.28585050226</v>
      </c>
      <c r="P27" s="80">
        <f t="shared" si="23"/>
        <v>396524.86298246204</v>
      </c>
      <c r="Q27" s="80">
        <f t="shared" si="23"/>
        <v>364802.87394386507</v>
      </c>
      <c r="R27" s="80">
        <f t="shared" si="23"/>
        <v>335618.64402835583</v>
      </c>
      <c r="S27" s="80">
        <f t="shared" si="23"/>
        <v>308769.15250608738</v>
      </c>
      <c r="T27" s="80">
        <f t="shared" si="23"/>
        <v>284067.6203056004</v>
      </c>
      <c r="U27" s="80">
        <f t="shared" si="23"/>
        <v>261342.21068115236</v>
      </c>
      <c r="V27" s="80">
        <f t="shared" si="23"/>
        <v>240434.83382666015</v>
      </c>
      <c r="W27" s="80">
        <f t="shared" si="23"/>
        <v>221200.04712052734</v>
      </c>
      <c r="X27" s="80">
        <f t="shared" si="23"/>
        <v>203504.04335088516</v>
      </c>
      <c r="Y27" s="80">
        <f t="shared" si="23"/>
        <v>187223.71988281433</v>
      </c>
      <c r="Z27" s="80">
        <f t="shared" si="23"/>
        <v>172245.8222921892</v>
      </c>
      <c r="AA27" s="80">
        <f t="shared" si="23"/>
        <v>158466.15650881405</v>
      </c>
      <c r="AB27" s="80">
        <f t="shared" si="23"/>
        <v>145788.86398810893</v>
      </c>
      <c r="AC27" s="80">
        <f t="shared" si="23"/>
        <v>134125.75486906021</v>
      </c>
      <c r="AD27" s="80">
        <f t="shared" si="23"/>
        <v>123395.69447953541</v>
      </c>
      <c r="AE27" s="80">
        <f t="shared" si="23"/>
        <v>113524.03892117259</v>
      </c>
      <c r="AF27" s="80">
        <f t="shared" si="23"/>
        <v>104442.11580747878</v>
      </c>
      <c r="AG27" s="80">
        <f t="shared" si="23"/>
        <v>96086.746542880486</v>
      </c>
      <c r="AH27" s="80">
        <f t="shared" si="23"/>
        <v>88399.806819450037</v>
      </c>
      <c r="AI27" s="80">
        <f t="shared" si="23"/>
        <v>81327.822273894039</v>
      </c>
      <c r="AJ27" s="80">
        <f t="shared" si="23"/>
        <v>74821.596491982506</v>
      </c>
      <c r="AK27" s="80">
        <f t="shared" si="23"/>
        <v>68835.868772623915</v>
      </c>
      <c r="AL27" s="80">
        <f t="shared" si="23"/>
        <v>63328.999270813998</v>
      </c>
      <c r="AM27" s="80">
        <f t="shared" si="23"/>
        <v>58262.679329148879</v>
      </c>
      <c r="AN27" s="80">
        <f t="shared" si="23"/>
        <v>53601.664982816968</v>
      </c>
      <c r="AO27" s="80">
        <f t="shared" si="23"/>
        <v>49313.531784191611</v>
      </c>
      <c r="AP27" s="80">
        <f t="shared" si="23"/>
        <v>45368.449241456277</v>
      </c>
      <c r="AQ27" s="80">
        <f t="shared" si="23"/>
        <v>41738.973302139777</v>
      </c>
      <c r="AR27" s="80">
        <f t="shared" si="23"/>
        <v>38399.855437968596</v>
      </c>
      <c r="AS27" s="80">
        <f t="shared" si="23"/>
        <v>35327.867002931111</v>
      </c>
      <c r="AT27" s="80">
        <f t="shared" si="23"/>
        <v>32501.637642696616</v>
      </c>
      <c r="AU27" s="80">
        <f t="shared" si="23"/>
        <v>29901.506631280889</v>
      </c>
      <c r="AV27" s="80">
        <f t="shared" si="23"/>
        <v>27509.386100778418</v>
      </c>
      <c r="AW27" s="80">
        <f t="shared" si="23"/>
        <v>25308.635212716144</v>
      </c>
      <c r="AX27" s="80">
        <f t="shared" si="23"/>
        <v>23283.944395698854</v>
      </c>
      <c r="AY27" s="80">
        <f t="shared" si="23"/>
        <v>21421.228844042947</v>
      </c>
      <c r="AZ27" s="80">
        <f t="shared" si="23"/>
        <v>19707.530536519509</v>
      </c>
      <c r="BA27" s="80">
        <f t="shared" si="23"/>
        <v>18130.928093597951</v>
      </c>
      <c r="BB27" s="80">
        <f t="shared" si="23"/>
        <v>16680.453846110111</v>
      </c>
      <c r="BC27" s="80">
        <f t="shared" si="23"/>
        <v>15346.017538421303</v>
      </c>
      <c r="BD27" s="80">
        <f t="shared" si="23"/>
        <v>14118.336135347599</v>
      </c>
      <c r="BE27" s="80">
        <f t="shared" si="23"/>
        <v>12988.869244519792</v>
      </c>
      <c r="BF27" s="80">
        <f t="shared" si="23"/>
        <v>11949.759704958207</v>
      </c>
      <c r="BG27" s="80">
        <f t="shared" si="23"/>
        <v>10993.778928561551</v>
      </c>
      <c r="BH27" s="80">
        <f t="shared" si="23"/>
        <v>10114.276614276627</v>
      </c>
      <c r="BI27" s="80">
        <f t="shared" si="23"/>
        <v>9305.1344851344966</v>
      </c>
      <c r="BJ27" s="80">
        <f t="shared" si="23"/>
        <v>8560.7237263237366</v>
      </c>
      <c r="BK27" s="80">
        <f t="shared" si="23"/>
        <v>7875.8658282178385</v>
      </c>
      <c r="BL27" s="80">
        <f t="shared" si="23"/>
        <v>7245.796561960412</v>
      </c>
      <c r="BM27" s="80">
        <f t="shared" si="23"/>
        <v>6666.132837003579</v>
      </c>
      <c r="BN27" s="80">
        <f t="shared" si="23"/>
        <v>6132.8422100432927</v>
      </c>
      <c r="BO27" s="80">
        <f t="shared" si="23"/>
        <v>5642.2148332398292</v>
      </c>
      <c r="BP27" s="80">
        <f t="shared" si="23"/>
        <v>5190.8376465806432</v>
      </c>
      <c r="BQ27" s="80">
        <f t="shared" si="23"/>
        <v>4775.5706348541917</v>
      </c>
      <c r="BR27" s="80">
        <f t="shared" si="23"/>
        <v>4393.5249840658562</v>
      </c>
      <c r="BS27" s="80">
        <f t="shared" si="20"/>
        <v>4042.0429853405876</v>
      </c>
      <c r="BT27" s="80">
        <f t="shared" si="20"/>
        <v>3718.6795465133405</v>
      </c>
      <c r="BU27" s="80">
        <f t="shared" si="21"/>
        <v>3421.1851827922733</v>
      </c>
      <c r="BV27" s="80">
        <f t="shared" si="21"/>
        <v>3147.4903681688916</v>
      </c>
      <c r="BW27" s="80">
        <f t="shared" si="21"/>
        <v>2895.6911387153805</v>
      </c>
      <c r="BX27" s="80">
        <f t="shared" si="21"/>
        <v>2664.0358476181495</v>
      </c>
      <c r="BY27" s="80">
        <f t="shared" si="21"/>
        <v>2450.9129798086979</v>
      </c>
      <c r="BZ27" s="80">
        <f t="shared" si="21"/>
        <v>2254.8399414240021</v>
      </c>
      <c r="CA27" s="80">
        <f t="shared" si="21"/>
        <v>2074.452746110082</v>
      </c>
      <c r="CB27" s="80">
        <f t="shared" si="21"/>
        <v>1908.4965264212753</v>
      </c>
      <c r="CC27" s="80">
        <f t="shared" si="21"/>
        <v>1755.8168043075732</v>
      </c>
      <c r="CD27" s="80">
        <f t="shared" si="21"/>
        <v>1615.3514599629673</v>
      </c>
      <c r="CE27" s="80">
        <f t="shared" si="21"/>
        <v>1486.1233431659298</v>
      </c>
      <c r="CF27" s="80">
        <f t="shared" si="21"/>
        <v>1367.2334757126553</v>
      </c>
      <c r="CG27" s="80">
        <f t="shared" si="21"/>
        <v>1257.8547976556429</v>
      </c>
      <c r="CH27" s="80">
        <f t="shared" si="21"/>
        <v>1157.2264138431915</v>
      </c>
      <c r="CI27" s="80">
        <f t="shared" si="21"/>
        <v>1064.648300735736</v>
      </c>
      <c r="CJ27" s="80">
        <f t="shared" si="21"/>
        <v>979.47643667687726</v>
      </c>
      <c r="CK27" s="80">
        <f t="shared" si="21"/>
        <v>901.11832174272695</v>
      </c>
      <c r="CL27" s="80">
        <f t="shared" si="21"/>
        <v>829.02885600330887</v>
      </c>
      <c r="CM27" s="80">
        <f t="shared" si="21"/>
        <v>762.70654752304415</v>
      </c>
      <c r="CN27" s="80">
        <f t="shared" si="21"/>
        <v>701.69002372120053</v>
      </c>
      <c r="CO27" s="80">
        <f t="shared" si="21"/>
        <v>645.55482182350454</v>
      </c>
      <c r="CP27" s="80">
        <f t="shared" si="21"/>
        <v>593.91043607762424</v>
      </c>
      <c r="CQ27" s="80">
        <f t="shared" si="21"/>
        <v>546.3976011914142</v>
      </c>
      <c r="CR27" s="80">
        <f t="shared" si="21"/>
        <v>502.68579309610112</v>
      </c>
      <c r="CS27" s="80">
        <f t="shared" si="21"/>
        <v>462.470929648413</v>
      </c>
      <c r="CT27" s="80">
        <f t="shared" si="21"/>
        <v>425.47325527653993</v>
      </c>
      <c r="CU27" s="80">
        <f t="shared" si="21"/>
        <v>391.43539485441676</v>
      </c>
      <c r="CV27" s="80">
        <f t="shared" si="21"/>
        <v>360.12056326606341</v>
      </c>
      <c r="CW27" s="80">
        <f t="shared" si="21"/>
        <v>331.31091820477837</v>
      </c>
      <c r="CX27" s="80">
        <f t="shared" si="21"/>
        <v>304.80604474839612</v>
      </c>
      <c r="CY27" s="80">
        <f t="shared" si="21"/>
        <v>280.42156116852442</v>
      </c>
      <c r="CZ27" s="80">
        <f t="shared" si="21"/>
        <v>257.98783627504241</v>
      </c>
      <c r="DA27" s="80">
        <f t="shared" si="21"/>
        <v>237.34880937303905</v>
      </c>
      <c r="DB27" s="80">
        <f t="shared" si="21"/>
        <v>218.36090462319592</v>
      </c>
      <c r="DC27" s="80">
        <f t="shared" si="21"/>
        <v>200.89203225334026</v>
      </c>
      <c r="DD27" s="80">
        <f t="shared" si="21"/>
        <v>184.82066967307304</v>
      </c>
      <c r="DE27" s="80">
        <f t="shared" si="21"/>
        <v>170.03501609922719</v>
      </c>
      <c r="DF27" s="80">
        <f t="shared" si="21"/>
        <v>156.43221481128899</v>
      </c>
      <c r="DG27" s="80">
        <f t="shared" si="21"/>
        <v>143.91763762638587</v>
      </c>
      <c r="DH27" s="80">
        <f t="shared" si="21"/>
        <v>132.40422661627503</v>
      </c>
      <c r="DI27" s="80">
        <f t="shared" si="21"/>
        <v>121.811888486973</v>
      </c>
      <c r="DJ27" s="80">
        <f t="shared" si="21"/>
        <v>112.06693740801516</v>
      </c>
      <c r="DK27" s="80">
        <f t="shared" si="21"/>
        <v>103.10158241537397</v>
      </c>
      <c r="DL27" s="80">
        <f t="shared" si="21"/>
        <v>94.853455822144042</v>
      </c>
      <c r="DM27" s="80">
        <f t="shared" si="21"/>
        <v>87.265179356372514</v>
      </c>
      <c r="DN27" s="80">
        <f t="shared" si="21"/>
        <v>80.283965007862719</v>
      </c>
      <c r="DO27" s="80">
        <f t="shared" si="21"/>
        <v>73.86124780723371</v>
      </c>
      <c r="DP27" s="80">
        <f t="shared" si="21"/>
        <v>67.952347982655013</v>
      </c>
      <c r="DQ27" s="80">
        <f t="shared" si="21"/>
        <v>62.516160144042608</v>
      </c>
      <c r="DR27" s="80">
        <f t="shared" si="21"/>
        <v>57.514867332519202</v>
      </c>
      <c r="DS27" s="80">
        <f t="shared" si="21"/>
        <v>52.913677945917662</v>
      </c>
    </row>
    <row r="28" spans="1:124" x14ac:dyDescent="0.25">
      <c r="A28" s="8">
        <v>50</v>
      </c>
      <c r="B28" s="87" t="s">
        <v>53</v>
      </c>
      <c r="C28" s="13">
        <v>0.55000000000000004</v>
      </c>
      <c r="D28" s="80">
        <v>599</v>
      </c>
      <c r="F28" s="80">
        <f t="shared" si="22"/>
        <v>329.45000000000005</v>
      </c>
      <c r="G28" s="80">
        <f t="shared" si="23"/>
        <v>148.2525</v>
      </c>
      <c r="H28" s="80">
        <f t="shared" si="23"/>
        <v>66.713624999999979</v>
      </c>
      <c r="I28" s="80">
        <f t="shared" si="23"/>
        <v>30.021131249999989</v>
      </c>
      <c r="J28" s="80">
        <f t="shared" si="23"/>
        <v>13.509509062499994</v>
      </c>
      <c r="K28" s="80">
        <f t="shared" si="23"/>
        <v>6.0792790781249977</v>
      </c>
      <c r="L28" s="80">
        <f t="shared" si="23"/>
        <v>2.7356755851562484</v>
      </c>
      <c r="M28" s="80">
        <f t="shared" si="23"/>
        <v>1.2310540133203116</v>
      </c>
      <c r="N28" s="80">
        <f t="shared" si="23"/>
        <v>0.55397430599414033</v>
      </c>
      <c r="O28" s="80">
        <f t="shared" si="23"/>
        <v>0.24928843769736306</v>
      </c>
      <c r="P28" s="80">
        <f t="shared" si="23"/>
        <v>0.11217979696381337</v>
      </c>
      <c r="Q28" s="80">
        <f t="shared" si="23"/>
        <v>5.0480908633716015E-2</v>
      </c>
      <c r="R28" s="80">
        <f t="shared" si="23"/>
        <v>2.2716408885172203E-2</v>
      </c>
      <c r="S28" s="80">
        <f t="shared" si="23"/>
        <v>1.022238399832749E-2</v>
      </c>
      <c r="T28" s="80">
        <f t="shared" si="23"/>
        <v>4.6000727992473699E-3</v>
      </c>
      <c r="U28" s="80">
        <f t="shared" si="23"/>
        <v>2.0700327596613159E-3</v>
      </c>
      <c r="V28" s="80">
        <f t="shared" si="23"/>
        <v>9.3151474184759219E-4</v>
      </c>
      <c r="W28" s="80">
        <f t="shared" si="23"/>
        <v>4.1918163383141641E-4</v>
      </c>
      <c r="X28" s="80">
        <f t="shared" si="23"/>
        <v>1.8863173522413735E-4</v>
      </c>
      <c r="Y28" s="80">
        <f t="shared" si="23"/>
        <v>8.4884280850861809E-5</v>
      </c>
      <c r="Z28" s="80">
        <f t="shared" si="23"/>
        <v>3.8197926382887813E-5</v>
      </c>
      <c r="AA28" s="80">
        <f t="shared" si="23"/>
        <v>1.7189066872299511E-5</v>
      </c>
      <c r="AB28" s="80">
        <f t="shared" si="23"/>
        <v>7.7350800925347802E-6</v>
      </c>
      <c r="AC28" s="80">
        <f t="shared" si="23"/>
        <v>3.4807860416406511E-6</v>
      </c>
      <c r="AD28" s="80">
        <f t="shared" si="23"/>
        <v>1.566353718738293E-6</v>
      </c>
      <c r="AE28" s="80">
        <f t="shared" si="23"/>
        <v>7.0485917343223175E-7</v>
      </c>
      <c r="AF28" s="80">
        <f t="shared" si="23"/>
        <v>3.1718662804450427E-7</v>
      </c>
      <c r="AG28" s="80">
        <f t="shared" si="23"/>
        <v>1.427339826200269E-7</v>
      </c>
      <c r="AH28" s="80">
        <f t="shared" si="23"/>
        <v>6.4230292179012102E-8</v>
      </c>
      <c r="AI28" s="80">
        <f t="shared" si="23"/>
        <v>2.8903631480555447E-8</v>
      </c>
      <c r="AJ28" s="80">
        <f t="shared" si="23"/>
        <v>1.3006634166249949E-8</v>
      </c>
      <c r="AK28" s="80">
        <f t="shared" si="23"/>
        <v>5.8529853748124759E-9</v>
      </c>
      <c r="AL28" s="80">
        <f t="shared" si="23"/>
        <v>2.6338434186656142E-9</v>
      </c>
      <c r="AM28" s="80">
        <f t="shared" si="23"/>
        <v>1.1852295383995261E-9</v>
      </c>
      <c r="AN28" s="80">
        <f t="shared" si="23"/>
        <v>5.333532922797868E-10</v>
      </c>
      <c r="AO28" s="80">
        <f t="shared" si="23"/>
        <v>2.4000898152590404E-10</v>
      </c>
      <c r="AP28" s="80">
        <f t="shared" si="23"/>
        <v>1.0800404168665679E-10</v>
      </c>
      <c r="AQ28" s="80">
        <f t="shared" si="23"/>
        <v>4.8601818758995554E-11</v>
      </c>
      <c r="AR28" s="80">
        <f t="shared" si="23"/>
        <v>2.1870818441547995E-11</v>
      </c>
      <c r="AS28" s="80">
        <f t="shared" si="23"/>
        <v>9.8418682986965954E-12</v>
      </c>
      <c r="AT28" s="80">
        <f t="shared" si="23"/>
        <v>4.428840734413468E-12</v>
      </c>
      <c r="AU28" s="80">
        <f t="shared" si="23"/>
        <v>1.9929783304860602E-12</v>
      </c>
      <c r="AV28" s="80">
        <f t="shared" si="23"/>
        <v>8.9684024871872711E-13</v>
      </c>
      <c r="AW28" s="80">
        <f t="shared" si="23"/>
        <v>4.035781119234272E-13</v>
      </c>
      <c r="AX28" s="80">
        <f t="shared" si="23"/>
        <v>1.8161015036554222E-13</v>
      </c>
      <c r="AY28" s="80">
        <f t="shared" si="23"/>
        <v>8.1724567664493988E-14</v>
      </c>
      <c r="AZ28" s="80">
        <f t="shared" si="23"/>
        <v>3.6776055449022283E-14</v>
      </c>
      <c r="BA28" s="80">
        <f t="shared" si="23"/>
        <v>1.654922495206003E-14</v>
      </c>
      <c r="BB28" s="80">
        <f t="shared" si="23"/>
        <v>7.4471512284270122E-15</v>
      </c>
      <c r="BC28" s="80">
        <f t="shared" si="23"/>
        <v>3.3512180527921546E-15</v>
      </c>
      <c r="BD28" s="80">
        <f t="shared" si="23"/>
        <v>1.5080481237564693E-15</v>
      </c>
      <c r="BE28" s="80">
        <f t="shared" si="23"/>
        <v>6.7862165569041113E-16</v>
      </c>
      <c r="BF28" s="80">
        <f t="shared" si="23"/>
        <v>3.0537974506068499E-16</v>
      </c>
      <c r="BG28" s="80">
        <f t="shared" si="23"/>
        <v>1.3742088527730821E-16</v>
      </c>
      <c r="BH28" s="80">
        <f t="shared" si="23"/>
        <v>6.1839398374788696E-17</v>
      </c>
      <c r="BI28" s="80">
        <f t="shared" si="23"/>
        <v>2.7827729268654909E-17</v>
      </c>
      <c r="BJ28" s="80">
        <f t="shared" si="23"/>
        <v>1.2522478170894707E-17</v>
      </c>
      <c r="BK28" s="80">
        <f t="shared" si="23"/>
        <v>5.6351151769026186E-18</v>
      </c>
      <c r="BL28" s="80">
        <f t="shared" si="23"/>
        <v>2.5358018296061779E-18</v>
      </c>
      <c r="BM28" s="80">
        <f t="shared" si="23"/>
        <v>1.1411108233227801E-18</v>
      </c>
      <c r="BN28" s="80">
        <f t="shared" si="23"/>
        <v>5.1349987049525089E-19</v>
      </c>
      <c r="BO28" s="80">
        <f t="shared" si="23"/>
        <v>2.3107494172286292E-19</v>
      </c>
      <c r="BP28" s="80">
        <f t="shared" si="23"/>
        <v>1.039837237752883E-19</v>
      </c>
      <c r="BQ28" s="80">
        <f t="shared" si="23"/>
        <v>4.6792675698879735E-20</v>
      </c>
      <c r="BR28" s="80">
        <f t="shared" si="23"/>
        <v>2.1056704064495878E-20</v>
      </c>
      <c r="BS28" s="80">
        <f t="shared" si="20"/>
        <v>9.4755168290231447E-21</v>
      </c>
      <c r="BT28" s="80">
        <f t="shared" si="20"/>
        <v>4.2639825730604142E-21</v>
      </c>
      <c r="BU28" s="80">
        <f t="shared" si="21"/>
        <v>1.9187921578771865E-21</v>
      </c>
      <c r="BV28" s="80">
        <f t="shared" si="21"/>
        <v>8.634564710447338E-22</v>
      </c>
      <c r="BW28" s="80">
        <f t="shared" si="21"/>
        <v>3.8855541197013012E-22</v>
      </c>
      <c r="BX28" s="80">
        <f t="shared" si="21"/>
        <v>1.7484993538655852E-22</v>
      </c>
      <c r="BY28" s="80">
        <f t="shared" si="21"/>
        <v>7.8682470923951334E-23</v>
      </c>
      <c r="BZ28" s="80">
        <f t="shared" si="21"/>
        <v>3.5407111915778095E-23</v>
      </c>
      <c r="CA28" s="80">
        <f t="shared" si="21"/>
        <v>1.5933200362100139E-23</v>
      </c>
      <c r="CB28" s="80">
        <f t="shared" si="21"/>
        <v>7.1699401629450623E-24</v>
      </c>
      <c r="CC28" s="80">
        <f t="shared" si="21"/>
        <v>3.2264730733252777E-24</v>
      </c>
      <c r="CD28" s="80">
        <f t="shared" si="21"/>
        <v>1.4519128829963748E-24</v>
      </c>
      <c r="CE28" s="80">
        <f t="shared" si="21"/>
        <v>6.5336079734836847E-25</v>
      </c>
      <c r="CF28" s="80">
        <f t="shared" si="21"/>
        <v>2.9401235880676582E-25</v>
      </c>
      <c r="CG28" s="80">
        <f t="shared" si="21"/>
        <v>1.3230556146304459E-25</v>
      </c>
      <c r="CH28" s="80">
        <f t="shared" si="21"/>
        <v>5.9537502658370066E-26</v>
      </c>
      <c r="CI28" s="80">
        <f t="shared" si="21"/>
        <v>2.6791876196266529E-26</v>
      </c>
      <c r="CJ28" s="80">
        <f t="shared" si="21"/>
        <v>1.205634428831994E-26</v>
      </c>
      <c r="CK28" s="80">
        <f t="shared" si="21"/>
        <v>5.4253549297439723E-27</v>
      </c>
      <c r="CL28" s="80">
        <f t="shared" si="21"/>
        <v>2.4414097183847872E-27</v>
      </c>
      <c r="CM28" s="80">
        <f t="shared" si="21"/>
        <v>1.0986343732731539E-27</v>
      </c>
      <c r="CN28" s="80">
        <f t="shared" si="21"/>
        <v>4.9438546797291933E-28</v>
      </c>
      <c r="CO28" s="80">
        <f t="shared" si="21"/>
        <v>2.2247346058781365E-28</v>
      </c>
      <c r="CP28" s="80">
        <f t="shared" si="21"/>
        <v>1.0011305726451612E-28</v>
      </c>
      <c r="CQ28" s="80">
        <f t="shared" si="21"/>
        <v>4.5050875769032248E-29</v>
      </c>
      <c r="CR28" s="80">
        <f t="shared" si="21"/>
        <v>2.0272894096064513E-29</v>
      </c>
      <c r="CS28" s="80">
        <f t="shared" si="21"/>
        <v>9.1228023432290291E-30</v>
      </c>
      <c r="CT28" s="80">
        <f t="shared" si="21"/>
        <v>4.1052610544530622E-30</v>
      </c>
      <c r="CU28" s="80">
        <f t="shared" si="21"/>
        <v>1.847367474503878E-30</v>
      </c>
      <c r="CV28" s="80">
        <f t="shared" si="21"/>
        <v>8.3131536352674495E-31</v>
      </c>
      <c r="CW28" s="80">
        <f t="shared" si="21"/>
        <v>3.7409191358703516E-31</v>
      </c>
      <c r="CX28" s="80">
        <f t="shared" si="21"/>
        <v>1.683413611141658E-31</v>
      </c>
      <c r="CY28" s="80">
        <f t="shared" si="21"/>
        <v>7.5753612501374596E-32</v>
      </c>
      <c r="CZ28" s="80">
        <f t="shared" si="21"/>
        <v>3.4089125625618567E-32</v>
      </c>
      <c r="DA28" s="80">
        <f t="shared" si="21"/>
        <v>1.5340106531528354E-32</v>
      </c>
      <c r="DB28" s="80">
        <f t="shared" si="21"/>
        <v>6.9030479391877597E-33</v>
      </c>
      <c r="DC28" s="80">
        <f t="shared" si="21"/>
        <v>3.1063715726344914E-33</v>
      </c>
      <c r="DD28" s="80">
        <f t="shared" si="21"/>
        <v>1.3978672076855212E-33</v>
      </c>
      <c r="DE28" s="80">
        <f t="shared" si="21"/>
        <v>6.2904024345848449E-34</v>
      </c>
      <c r="DF28" s="80">
        <f t="shared" si="21"/>
        <v>2.8306810955631797E-34</v>
      </c>
      <c r="DG28" s="80">
        <f t="shared" si="21"/>
        <v>1.2738064930034308E-34</v>
      </c>
      <c r="DH28" s="80">
        <f t="shared" si="21"/>
        <v>5.7321292185154382E-35</v>
      </c>
      <c r="DI28" s="80">
        <f t="shared" si="21"/>
        <v>2.5794581483319465E-35</v>
      </c>
      <c r="DJ28" s="80">
        <f t="shared" si="21"/>
        <v>1.160756166749376E-35</v>
      </c>
      <c r="DK28" s="80">
        <f t="shared" si="21"/>
        <v>5.2234027503721913E-36</v>
      </c>
      <c r="DL28" s="80">
        <f t="shared" si="21"/>
        <v>2.3505312376674862E-36</v>
      </c>
      <c r="DM28" s="80">
        <f t="shared" si="21"/>
        <v>1.0577390569503686E-36</v>
      </c>
      <c r="DN28" s="80">
        <f t="shared" si="21"/>
        <v>4.7598257562766577E-37</v>
      </c>
      <c r="DO28" s="80">
        <f t="shared" si="21"/>
        <v>2.1419215903244962E-37</v>
      </c>
      <c r="DP28" s="80">
        <f t="shared" si="21"/>
        <v>9.6386471564602304E-38</v>
      </c>
      <c r="DQ28" s="80">
        <f t="shared" si="21"/>
        <v>4.3373912204071028E-38</v>
      </c>
      <c r="DR28" s="80">
        <f t="shared" si="21"/>
        <v>1.9518260491831962E-38</v>
      </c>
      <c r="DS28" s="80">
        <f t="shared" si="21"/>
        <v>8.7832172213243818E-39</v>
      </c>
    </row>
    <row r="29" spans="1:124" x14ac:dyDescent="0.25">
      <c r="A29" s="8">
        <v>50</v>
      </c>
      <c r="B29" s="87" t="s">
        <v>53</v>
      </c>
      <c r="C29" s="13">
        <v>1</v>
      </c>
      <c r="D29" s="80"/>
      <c r="F29" s="80">
        <f t="shared" si="22"/>
        <v>0</v>
      </c>
      <c r="G29" s="80">
        <f t="shared" si="23"/>
        <v>0</v>
      </c>
      <c r="H29" s="80">
        <f t="shared" si="23"/>
        <v>0</v>
      </c>
      <c r="I29" s="80">
        <f t="shared" si="23"/>
        <v>0</v>
      </c>
      <c r="J29" s="80">
        <f t="shared" si="23"/>
        <v>0</v>
      </c>
      <c r="K29" s="80">
        <f t="shared" si="23"/>
        <v>0</v>
      </c>
      <c r="L29" s="80">
        <f t="shared" si="23"/>
        <v>0</v>
      </c>
      <c r="M29" s="80">
        <f t="shared" si="23"/>
        <v>0</v>
      </c>
      <c r="N29" s="80">
        <f t="shared" si="23"/>
        <v>0</v>
      </c>
      <c r="O29" s="80">
        <f t="shared" si="23"/>
        <v>0</v>
      </c>
      <c r="P29" s="80">
        <f t="shared" si="23"/>
        <v>0</v>
      </c>
      <c r="Q29" s="80">
        <f t="shared" si="23"/>
        <v>0</v>
      </c>
      <c r="R29" s="80">
        <f t="shared" si="23"/>
        <v>0</v>
      </c>
      <c r="S29" s="80">
        <f t="shared" si="23"/>
        <v>0</v>
      </c>
      <c r="T29" s="80">
        <f t="shared" si="23"/>
        <v>0</v>
      </c>
      <c r="U29" s="80">
        <f t="shared" si="23"/>
        <v>0</v>
      </c>
      <c r="V29" s="80">
        <f t="shared" si="23"/>
        <v>0</v>
      </c>
      <c r="W29" s="80">
        <f t="shared" si="23"/>
        <v>0</v>
      </c>
      <c r="X29" s="80">
        <f t="shared" si="23"/>
        <v>0</v>
      </c>
      <c r="Y29" s="80">
        <f t="shared" si="23"/>
        <v>0</v>
      </c>
      <c r="Z29" s="80">
        <f t="shared" si="23"/>
        <v>0</v>
      </c>
      <c r="AA29" s="80">
        <f t="shared" si="23"/>
        <v>0</v>
      </c>
      <c r="AB29" s="80">
        <f t="shared" si="23"/>
        <v>0</v>
      </c>
      <c r="AC29" s="80">
        <f t="shared" si="23"/>
        <v>0</v>
      </c>
      <c r="AD29" s="80">
        <f t="shared" si="23"/>
        <v>0</v>
      </c>
      <c r="AE29" s="80">
        <f t="shared" si="23"/>
        <v>0</v>
      </c>
      <c r="AF29" s="80">
        <f t="shared" si="23"/>
        <v>0</v>
      </c>
      <c r="AG29" s="80">
        <f t="shared" si="23"/>
        <v>0</v>
      </c>
      <c r="AH29" s="80">
        <f t="shared" si="23"/>
        <v>0</v>
      </c>
      <c r="AI29" s="80">
        <f t="shared" si="23"/>
        <v>0</v>
      </c>
      <c r="AJ29" s="80">
        <f t="shared" si="23"/>
        <v>0</v>
      </c>
      <c r="AK29" s="80">
        <f t="shared" si="23"/>
        <v>0</v>
      </c>
      <c r="AL29" s="80">
        <f t="shared" si="23"/>
        <v>0</v>
      </c>
      <c r="AM29" s="80">
        <f t="shared" si="23"/>
        <v>0</v>
      </c>
      <c r="AN29" s="80">
        <f t="shared" si="23"/>
        <v>0</v>
      </c>
      <c r="AO29" s="80">
        <f t="shared" si="23"/>
        <v>0</v>
      </c>
      <c r="AP29" s="80">
        <f t="shared" si="23"/>
        <v>0</v>
      </c>
      <c r="AQ29" s="80">
        <f t="shared" si="23"/>
        <v>0</v>
      </c>
      <c r="AR29" s="80">
        <f t="shared" si="23"/>
        <v>0</v>
      </c>
      <c r="AS29" s="80">
        <f t="shared" si="23"/>
        <v>0</v>
      </c>
      <c r="AT29" s="80">
        <f t="shared" si="23"/>
        <v>0</v>
      </c>
      <c r="AU29" s="80">
        <f t="shared" si="23"/>
        <v>0</v>
      </c>
      <c r="AV29" s="80">
        <f t="shared" si="23"/>
        <v>0</v>
      </c>
      <c r="AW29" s="80">
        <f t="shared" si="23"/>
        <v>0</v>
      </c>
      <c r="AX29" s="80">
        <f t="shared" si="23"/>
        <v>0</v>
      </c>
      <c r="AY29" s="80">
        <f t="shared" si="23"/>
        <v>0</v>
      </c>
      <c r="AZ29" s="80">
        <f t="shared" si="23"/>
        <v>0</v>
      </c>
      <c r="BA29" s="80">
        <f t="shared" si="23"/>
        <v>0</v>
      </c>
      <c r="BB29" s="80">
        <f t="shared" si="23"/>
        <v>0</v>
      </c>
      <c r="BC29" s="80">
        <f t="shared" si="23"/>
        <v>0</v>
      </c>
      <c r="BD29" s="80">
        <f t="shared" si="23"/>
        <v>0</v>
      </c>
      <c r="BE29" s="80">
        <f t="shared" si="23"/>
        <v>0</v>
      </c>
      <c r="BF29" s="80">
        <f t="shared" si="23"/>
        <v>0</v>
      </c>
      <c r="BG29" s="80">
        <f t="shared" si="23"/>
        <v>0</v>
      </c>
      <c r="BH29" s="80">
        <f t="shared" si="23"/>
        <v>0</v>
      </c>
      <c r="BI29" s="80">
        <f t="shared" si="23"/>
        <v>0</v>
      </c>
      <c r="BJ29" s="80">
        <f t="shared" si="23"/>
        <v>0</v>
      </c>
      <c r="BK29" s="80">
        <f t="shared" si="23"/>
        <v>0</v>
      </c>
      <c r="BL29" s="80">
        <f t="shared" si="23"/>
        <v>0</v>
      </c>
      <c r="BM29" s="80">
        <f t="shared" si="23"/>
        <v>0</v>
      </c>
      <c r="BN29" s="80">
        <f t="shared" si="23"/>
        <v>0</v>
      </c>
      <c r="BO29" s="80">
        <f t="shared" si="23"/>
        <v>0</v>
      </c>
      <c r="BP29" s="80">
        <f t="shared" si="23"/>
        <v>0</v>
      </c>
      <c r="BQ29" s="80">
        <f t="shared" si="23"/>
        <v>0</v>
      </c>
      <c r="BR29" s="80">
        <f t="shared" ref="BR29" si="24">+BQ39*$C29</f>
        <v>0</v>
      </c>
      <c r="BS29" s="80">
        <f t="shared" si="20"/>
        <v>0</v>
      </c>
      <c r="BT29" s="80">
        <f t="shared" si="20"/>
        <v>0</v>
      </c>
      <c r="BU29" s="80">
        <f t="shared" si="21"/>
        <v>0</v>
      </c>
      <c r="BV29" s="80">
        <f t="shared" si="21"/>
        <v>0</v>
      </c>
      <c r="BW29" s="80">
        <f t="shared" si="21"/>
        <v>0</v>
      </c>
      <c r="BX29" s="80">
        <f t="shared" si="21"/>
        <v>0</v>
      </c>
      <c r="BY29" s="80">
        <f t="shared" si="21"/>
        <v>0</v>
      </c>
      <c r="BZ29" s="80">
        <f t="shared" si="21"/>
        <v>0</v>
      </c>
      <c r="CA29" s="80">
        <f t="shared" si="21"/>
        <v>0</v>
      </c>
      <c r="CB29" s="80">
        <f t="shared" si="21"/>
        <v>0</v>
      </c>
      <c r="CC29" s="80">
        <f t="shared" si="21"/>
        <v>0</v>
      </c>
      <c r="CD29" s="80">
        <f t="shared" si="21"/>
        <v>0</v>
      </c>
      <c r="CE29" s="80">
        <f t="shared" si="21"/>
        <v>0</v>
      </c>
      <c r="CF29" s="80">
        <f t="shared" si="21"/>
        <v>0</v>
      </c>
      <c r="CG29" s="80">
        <f t="shared" si="21"/>
        <v>0</v>
      </c>
      <c r="CH29" s="80">
        <f t="shared" si="21"/>
        <v>0</v>
      </c>
      <c r="CI29" s="80">
        <f t="shared" si="21"/>
        <v>0</v>
      </c>
      <c r="CJ29" s="80">
        <f t="shared" si="21"/>
        <v>0</v>
      </c>
      <c r="CK29" s="80">
        <f t="shared" si="21"/>
        <v>0</v>
      </c>
      <c r="CL29" s="80">
        <f t="shared" si="21"/>
        <v>0</v>
      </c>
      <c r="CM29" s="80">
        <f t="shared" si="21"/>
        <v>0</v>
      </c>
      <c r="CN29" s="80">
        <f t="shared" si="21"/>
        <v>0</v>
      </c>
      <c r="CO29" s="80">
        <f t="shared" si="21"/>
        <v>0</v>
      </c>
      <c r="CP29" s="80">
        <f t="shared" si="21"/>
        <v>0</v>
      </c>
      <c r="CQ29" s="80">
        <f t="shared" si="21"/>
        <v>0</v>
      </c>
      <c r="CR29" s="80">
        <f t="shared" si="21"/>
        <v>0</v>
      </c>
      <c r="CS29" s="80">
        <f t="shared" si="21"/>
        <v>0</v>
      </c>
      <c r="CT29" s="80">
        <f t="shared" si="21"/>
        <v>0</v>
      </c>
      <c r="CU29" s="80">
        <f t="shared" si="21"/>
        <v>0</v>
      </c>
      <c r="CV29" s="80">
        <f t="shared" si="21"/>
        <v>0</v>
      </c>
      <c r="CW29" s="80">
        <f t="shared" si="21"/>
        <v>0</v>
      </c>
      <c r="CX29" s="80">
        <f t="shared" si="21"/>
        <v>0</v>
      </c>
      <c r="CY29" s="80">
        <f t="shared" si="21"/>
        <v>0</v>
      </c>
      <c r="CZ29" s="80">
        <f t="shared" si="21"/>
        <v>0</v>
      </c>
      <c r="DA29" s="80">
        <f t="shared" si="21"/>
        <v>0</v>
      </c>
      <c r="DB29" s="80">
        <f t="shared" si="21"/>
        <v>0</v>
      </c>
      <c r="DC29" s="80">
        <f t="shared" si="21"/>
        <v>0</v>
      </c>
      <c r="DD29" s="80">
        <f t="shared" si="21"/>
        <v>0</v>
      </c>
      <c r="DE29" s="80">
        <f t="shared" si="21"/>
        <v>0</v>
      </c>
      <c r="DF29" s="80">
        <f t="shared" si="21"/>
        <v>0</v>
      </c>
      <c r="DG29" s="80">
        <f t="shared" si="21"/>
        <v>0</v>
      </c>
      <c r="DH29" s="80">
        <f t="shared" si="21"/>
        <v>0</v>
      </c>
      <c r="DI29" s="80">
        <f t="shared" si="21"/>
        <v>0</v>
      </c>
      <c r="DJ29" s="80">
        <f t="shared" si="21"/>
        <v>0</v>
      </c>
      <c r="DK29" s="80">
        <f t="shared" si="21"/>
        <v>0</v>
      </c>
      <c r="DL29" s="80">
        <f t="shared" si="21"/>
        <v>0</v>
      </c>
      <c r="DM29" s="80">
        <f t="shared" si="21"/>
        <v>0</v>
      </c>
      <c r="DN29" s="80">
        <f t="shared" si="21"/>
        <v>0</v>
      </c>
      <c r="DO29" s="80">
        <f t="shared" si="21"/>
        <v>0</v>
      </c>
      <c r="DP29" s="80">
        <f t="shared" si="21"/>
        <v>0</v>
      </c>
      <c r="DQ29" s="80">
        <f t="shared" si="21"/>
        <v>0</v>
      </c>
      <c r="DR29" s="80">
        <f t="shared" si="21"/>
        <v>0</v>
      </c>
      <c r="DS29" s="80">
        <f t="shared" si="21"/>
        <v>0</v>
      </c>
    </row>
    <row r="30" spans="1:124" ht="15.75" thickBot="1" x14ac:dyDescent="0.3">
      <c r="A30" s="8">
        <v>14.1</v>
      </c>
      <c r="B30" s="87" t="s">
        <v>40</v>
      </c>
      <c r="C30" s="13">
        <v>0.05</v>
      </c>
      <c r="D30" s="80">
        <v>4829</v>
      </c>
      <c r="F30" s="80">
        <f t="shared" si="22"/>
        <v>241.45000000000002</v>
      </c>
      <c r="G30" s="80">
        <f t="shared" ref="G30:BR30" si="25">+F40*$C30</f>
        <v>229.37750000000003</v>
      </c>
      <c r="H30" s="80">
        <f t="shared" si="25"/>
        <v>217.90862500000003</v>
      </c>
      <c r="I30" s="80">
        <f t="shared" si="25"/>
        <v>207.01319375000003</v>
      </c>
      <c r="J30" s="80">
        <f t="shared" si="25"/>
        <v>196.66253406250004</v>
      </c>
      <c r="K30" s="80">
        <f t="shared" si="25"/>
        <v>186.82940735937504</v>
      </c>
      <c r="L30" s="80">
        <f t="shared" si="25"/>
        <v>177.48793699140629</v>
      </c>
      <c r="M30" s="80">
        <f t="shared" si="25"/>
        <v>168.61354014183595</v>
      </c>
      <c r="N30" s="80">
        <f t="shared" si="25"/>
        <v>160.18286313474414</v>
      </c>
      <c r="O30" s="80">
        <f t="shared" si="25"/>
        <v>152.17371997800691</v>
      </c>
      <c r="P30" s="80">
        <f t="shared" si="25"/>
        <v>144.56503397910657</v>
      </c>
      <c r="Q30" s="80">
        <f t="shared" si="25"/>
        <v>137.33678228015125</v>
      </c>
      <c r="R30" s="80">
        <f t="shared" si="25"/>
        <v>130.46994316614371</v>
      </c>
      <c r="S30" s="80">
        <f t="shared" si="25"/>
        <v>123.94644600783653</v>
      </c>
      <c r="T30" s="80">
        <f t="shared" si="25"/>
        <v>117.7491237074447</v>
      </c>
      <c r="U30" s="80">
        <f t="shared" si="25"/>
        <v>111.86166752207247</v>
      </c>
      <c r="V30" s="80">
        <f t="shared" si="25"/>
        <v>106.26858414596884</v>
      </c>
      <c r="W30" s="80">
        <f t="shared" si="25"/>
        <v>100.9551549386704</v>
      </c>
      <c r="X30" s="80">
        <f t="shared" si="25"/>
        <v>95.907397191736891</v>
      </c>
      <c r="Y30" s="80">
        <f t="shared" si="25"/>
        <v>91.112027332150035</v>
      </c>
      <c r="Z30" s="80">
        <f t="shared" si="25"/>
        <v>86.55642596554253</v>
      </c>
      <c r="AA30" s="80">
        <f t="shared" si="25"/>
        <v>82.228604667265415</v>
      </c>
      <c r="AB30" s="80">
        <f t="shared" si="25"/>
        <v>78.117174433902136</v>
      </c>
      <c r="AC30" s="80">
        <f t="shared" si="25"/>
        <v>74.211315712207025</v>
      </c>
      <c r="AD30" s="80">
        <f t="shared" si="25"/>
        <v>70.500749926596669</v>
      </c>
      <c r="AE30" s="80">
        <f t="shared" si="25"/>
        <v>66.975712430266839</v>
      </c>
      <c r="AF30" s="80">
        <f t="shared" si="25"/>
        <v>63.626926808753495</v>
      </c>
      <c r="AG30" s="80">
        <f t="shared" si="25"/>
        <v>60.445580468315818</v>
      </c>
      <c r="AH30" s="80">
        <f t="shared" si="25"/>
        <v>57.423301444900034</v>
      </c>
      <c r="AI30" s="80">
        <f t="shared" si="25"/>
        <v>54.552136372655028</v>
      </c>
      <c r="AJ30" s="80">
        <f t="shared" si="25"/>
        <v>51.824529554022277</v>
      </c>
      <c r="AK30" s="80">
        <f t="shared" si="25"/>
        <v>49.233303076321164</v>
      </c>
      <c r="AL30" s="80">
        <f t="shared" si="25"/>
        <v>46.771637922505107</v>
      </c>
      <c r="AM30" s="80">
        <f t="shared" si="25"/>
        <v>44.433056026379852</v>
      </c>
      <c r="AN30" s="80">
        <f t="shared" si="25"/>
        <v>42.211403225060856</v>
      </c>
      <c r="AO30" s="80">
        <f t="shared" si="25"/>
        <v>40.100833063807812</v>
      </c>
      <c r="AP30" s="80">
        <f t="shared" si="25"/>
        <v>38.095791410617423</v>
      </c>
      <c r="AQ30" s="80">
        <f t="shared" si="25"/>
        <v>36.19100184008655</v>
      </c>
      <c r="AR30" s="80">
        <f t="shared" si="25"/>
        <v>34.381451748082227</v>
      </c>
      <c r="AS30" s="80">
        <f t="shared" si="25"/>
        <v>32.662379160678114</v>
      </c>
      <c r="AT30" s="80">
        <f t="shared" si="25"/>
        <v>31.02926020264421</v>
      </c>
      <c r="AU30" s="80">
        <f t="shared" si="25"/>
        <v>29.477797192512</v>
      </c>
      <c r="AV30" s="80">
        <f t="shared" si="25"/>
        <v>28.003907332886399</v>
      </c>
      <c r="AW30" s="80">
        <f t="shared" si="25"/>
        <v>26.603711966242077</v>
      </c>
      <c r="AX30" s="80">
        <f t="shared" si="25"/>
        <v>25.273526367929975</v>
      </c>
      <c r="AY30" s="80">
        <f t="shared" si="25"/>
        <v>24.009850049533476</v>
      </c>
      <c r="AZ30" s="80">
        <f t="shared" si="25"/>
        <v>22.809357547056802</v>
      </c>
      <c r="BA30" s="80">
        <f t="shared" si="25"/>
        <v>21.668889669703962</v>
      </c>
      <c r="BB30" s="80">
        <f t="shared" si="25"/>
        <v>20.585445186218763</v>
      </c>
      <c r="BC30" s="80">
        <f t="shared" si="25"/>
        <v>19.556172926907827</v>
      </c>
      <c r="BD30" s="80">
        <f t="shared" si="25"/>
        <v>18.578364280562436</v>
      </c>
      <c r="BE30" s="80">
        <f t="shared" si="25"/>
        <v>17.649446066534313</v>
      </c>
      <c r="BF30" s="80">
        <f t="shared" si="25"/>
        <v>16.766973763207599</v>
      </c>
      <c r="BG30" s="80">
        <f t="shared" si="25"/>
        <v>15.928625075047217</v>
      </c>
      <c r="BH30" s="80">
        <f t="shared" si="25"/>
        <v>15.132193821294857</v>
      </c>
      <c r="BI30" s="80">
        <f t="shared" si="25"/>
        <v>14.375584130230116</v>
      </c>
      <c r="BJ30" s="80">
        <f t="shared" si="25"/>
        <v>13.65680492371861</v>
      </c>
      <c r="BK30" s="80">
        <f t="shared" si="25"/>
        <v>12.973964677532681</v>
      </c>
      <c r="BL30" s="80">
        <f t="shared" si="25"/>
        <v>12.325266443656048</v>
      </c>
      <c r="BM30" s="80">
        <f t="shared" si="25"/>
        <v>11.709003121473245</v>
      </c>
      <c r="BN30" s="80">
        <f t="shared" si="25"/>
        <v>11.123552965399583</v>
      </c>
      <c r="BO30" s="80">
        <f t="shared" si="25"/>
        <v>10.567375317129603</v>
      </c>
      <c r="BP30" s="80">
        <f t="shared" si="25"/>
        <v>10.039006551273124</v>
      </c>
      <c r="BQ30" s="80">
        <f t="shared" si="25"/>
        <v>9.5370562237094667</v>
      </c>
      <c r="BR30" s="80">
        <f t="shared" si="25"/>
        <v>9.0602034125239932</v>
      </c>
      <c r="BS30" s="80">
        <f t="shared" si="20"/>
        <v>8.607193241897793</v>
      </c>
      <c r="BT30" s="80">
        <f t="shared" si="20"/>
        <v>8.1768335798029028</v>
      </c>
      <c r="BU30" s="80">
        <f t="shared" ref="BU30:DS30" si="26">+BT40*$C30</f>
        <v>7.7679919008127571</v>
      </c>
      <c r="BV30" s="80">
        <f t="shared" si="26"/>
        <v>7.3795923057721202</v>
      </c>
      <c r="BW30" s="80">
        <f t="shared" si="26"/>
        <v>7.010612690483514</v>
      </c>
      <c r="BX30" s="80">
        <f t="shared" si="26"/>
        <v>6.6600820559593377</v>
      </c>
      <c r="BY30" s="80">
        <f t="shared" si="26"/>
        <v>6.3270779531613712</v>
      </c>
      <c r="BZ30" s="80">
        <f t="shared" si="26"/>
        <v>6.0107240555033021</v>
      </c>
      <c r="CA30" s="80">
        <f t="shared" si="26"/>
        <v>5.7101878527281364</v>
      </c>
      <c r="CB30" s="80">
        <f t="shared" si="26"/>
        <v>5.4246784600917302</v>
      </c>
      <c r="CC30" s="80">
        <f t="shared" si="26"/>
        <v>5.1534445370871431</v>
      </c>
      <c r="CD30" s="80">
        <f t="shared" si="26"/>
        <v>4.8957723102327861</v>
      </c>
      <c r="CE30" s="80">
        <f t="shared" si="26"/>
        <v>4.6509836947211474</v>
      </c>
      <c r="CF30" s="80">
        <f t="shared" si="26"/>
        <v>4.4184345099850892</v>
      </c>
      <c r="CG30" s="80">
        <f t="shared" si="26"/>
        <v>4.1975127844858351</v>
      </c>
      <c r="CH30" s="80">
        <f t="shared" si="26"/>
        <v>3.9876371452615431</v>
      </c>
      <c r="CI30" s="80">
        <f t="shared" si="26"/>
        <v>3.7882552879984659</v>
      </c>
      <c r="CJ30" s="80">
        <f t="shared" si="26"/>
        <v>3.5988425235985426</v>
      </c>
      <c r="CK30" s="80">
        <f t="shared" si="26"/>
        <v>3.4189003974186152</v>
      </c>
      <c r="CL30" s="80">
        <f t="shared" si="26"/>
        <v>3.2479553775476848</v>
      </c>
      <c r="CM30" s="80">
        <f t="shared" si="26"/>
        <v>3.0855576086703005</v>
      </c>
      <c r="CN30" s="80">
        <f t="shared" si="26"/>
        <v>2.9312797282367855</v>
      </c>
      <c r="CO30" s="80">
        <f t="shared" si="26"/>
        <v>2.7847157418249462</v>
      </c>
      <c r="CP30" s="80">
        <f t="shared" si="26"/>
        <v>2.6454799547336987</v>
      </c>
      <c r="CQ30" s="80">
        <f t="shared" si="26"/>
        <v>2.5132059569970138</v>
      </c>
      <c r="CR30" s="80">
        <f t="shared" si="26"/>
        <v>2.3875456591471629</v>
      </c>
      <c r="CS30" s="80">
        <f t="shared" si="26"/>
        <v>2.2681683761898048</v>
      </c>
      <c r="CT30" s="80">
        <f t="shared" si="26"/>
        <v>2.1547599573803145</v>
      </c>
      <c r="CU30" s="80">
        <f t="shared" si="26"/>
        <v>2.0470219595112988</v>
      </c>
      <c r="CV30" s="80">
        <f t="shared" si="26"/>
        <v>1.9446708615357338</v>
      </c>
      <c r="CW30" s="80">
        <f t="shared" si="26"/>
        <v>1.8474373184589472</v>
      </c>
      <c r="CX30" s="80">
        <f t="shared" si="26"/>
        <v>1.7550654525359999</v>
      </c>
      <c r="CY30" s="80">
        <f t="shared" si="26"/>
        <v>1.6673121799091999</v>
      </c>
      <c r="CZ30" s="80">
        <f t="shared" si="26"/>
        <v>1.5839465709137399</v>
      </c>
      <c r="DA30" s="80">
        <f t="shared" si="26"/>
        <v>1.5047492423680531</v>
      </c>
      <c r="DB30" s="80">
        <f t="shared" si="26"/>
        <v>1.4295117802496504</v>
      </c>
      <c r="DC30" s="80">
        <f t="shared" si="26"/>
        <v>1.3580361912371677</v>
      </c>
      <c r="DD30" s="80">
        <f t="shared" si="26"/>
        <v>1.2901343816753092</v>
      </c>
      <c r="DE30" s="80">
        <f t="shared" si="26"/>
        <v>1.2256276625915439</v>
      </c>
      <c r="DF30" s="80">
        <f t="shared" si="26"/>
        <v>1.1643462794619666</v>
      </c>
      <c r="DG30" s="80">
        <f t="shared" si="26"/>
        <v>1.1061289654888682</v>
      </c>
      <c r="DH30" s="80">
        <f t="shared" si="26"/>
        <v>1.050822517214425</v>
      </c>
      <c r="DI30" s="80">
        <f t="shared" si="26"/>
        <v>0.99828139135370364</v>
      </c>
      <c r="DJ30" s="80">
        <f t="shared" si="26"/>
        <v>0.94836732178601846</v>
      </c>
      <c r="DK30" s="80">
        <f t="shared" si="26"/>
        <v>0.90094895569671751</v>
      </c>
      <c r="DL30" s="80">
        <f t="shared" si="26"/>
        <v>0.85590150791188169</v>
      </c>
      <c r="DM30" s="80">
        <f t="shared" si="26"/>
        <v>0.81310643251628767</v>
      </c>
      <c r="DN30" s="80">
        <f t="shared" si="26"/>
        <v>0.77245111089047336</v>
      </c>
      <c r="DO30" s="80">
        <f t="shared" si="26"/>
        <v>0.7338285553459496</v>
      </c>
      <c r="DP30" s="80">
        <f t="shared" si="26"/>
        <v>0.6971371275786522</v>
      </c>
      <c r="DQ30" s="80">
        <f t="shared" si="26"/>
        <v>0.66228027119971955</v>
      </c>
      <c r="DR30" s="80">
        <f t="shared" si="26"/>
        <v>0.62916625763973366</v>
      </c>
      <c r="DS30" s="80">
        <f t="shared" si="26"/>
        <v>0.59770794475774691</v>
      </c>
    </row>
    <row r="31" spans="1:124" ht="15.75" thickBot="1" x14ac:dyDescent="0.3">
      <c r="A31" s="14"/>
      <c r="B31" s="15" t="s">
        <v>17</v>
      </c>
      <c r="C31" s="89"/>
      <c r="D31" s="90">
        <f>SUM(D25:D30)</f>
        <v>17237495</v>
      </c>
      <c r="E31" s="82" t="s">
        <v>87</v>
      </c>
      <c r="F31" s="83">
        <f>SUM(F25:F30)</f>
        <v>1146270.94</v>
      </c>
      <c r="G31" s="84">
        <f t="shared" ref="G31:BR31" si="27">SUM(G25:G30)</f>
        <v>1063736.2795999998</v>
      </c>
      <c r="H31" s="84">
        <f t="shared" si="27"/>
        <v>987516.60817000002</v>
      </c>
      <c r="I31" s="84">
        <f t="shared" si="27"/>
        <v>917074.80852788</v>
      </c>
      <c r="J31" s="84">
        <f t="shared" si="27"/>
        <v>851941.89757999557</v>
      </c>
      <c r="K31" s="84">
        <f t="shared" si="27"/>
        <v>791697.43051977025</v>
      </c>
      <c r="L31" s="84">
        <f t="shared" si="27"/>
        <v>735959.26466507814</v>
      </c>
      <c r="M31" s="84">
        <f t="shared" si="27"/>
        <v>684377.64808965882</v>
      </c>
      <c r="N31" s="84">
        <f t="shared" si="27"/>
        <v>636631.35835141805</v>
      </c>
      <c r="O31" s="84">
        <f t="shared" si="27"/>
        <v>592424.85940746416</v>
      </c>
      <c r="P31" s="84">
        <f t="shared" si="27"/>
        <v>551486.00472284248</v>
      </c>
      <c r="Q31" s="84">
        <f t="shared" si="27"/>
        <v>513564.0671525941</v>
      </c>
      <c r="R31" s="84">
        <f t="shared" si="27"/>
        <v>478427.99039564951</v>
      </c>
      <c r="S31" s="84">
        <f t="shared" si="27"/>
        <v>445864.80873388913</v>
      </c>
      <c r="T31" s="84">
        <f t="shared" si="27"/>
        <v>415678.20560641424</v>
      </c>
      <c r="U31" s="84">
        <f t="shared" si="27"/>
        <v>387687.19273265934</v>
      </c>
      <c r="V31" s="84">
        <f t="shared" si="27"/>
        <v>361724.89692371496</v>
      </c>
      <c r="W31" s="84">
        <f t="shared" si="27"/>
        <v>337637.44453278603</v>
      </c>
      <c r="X31" s="84">
        <f t="shared" si="27"/>
        <v>315282.93510132149</v>
      </c>
      <c r="Y31" s="84">
        <f t="shared" si="27"/>
        <v>294530.49679305905</v>
      </c>
      <c r="Z31" s="84">
        <f t="shared" si="27"/>
        <v>275259.4169624598</v>
      </c>
      <c r="AA31" s="84">
        <f t="shared" si="27"/>
        <v>257358.34180853327</v>
      </c>
      <c r="AB31" s="84">
        <f t="shared" si="27"/>
        <v>240724.53958102627</v>
      </c>
      <c r="AC31" s="84">
        <f t="shared" si="27"/>
        <v>225263.22226257162</v>
      </c>
      <c r="AD31" s="84">
        <f t="shared" si="27"/>
        <v>210886.92106237408</v>
      </c>
      <c r="AE31" s="84">
        <f t="shared" si="27"/>
        <v>197514.91143239956</v>
      </c>
      <c r="AF31" s="84">
        <f t="shared" si="27"/>
        <v>185072.68366077289</v>
      </c>
      <c r="AG31" s="84">
        <f t="shared" si="27"/>
        <v>173491.45541261297</v>
      </c>
      <c r="AH31" s="84">
        <f t="shared" si="27"/>
        <v>162707.72287851578</v>
      </c>
      <c r="AI31" s="84">
        <f t="shared" si="27"/>
        <v>152662.84745754991</v>
      </c>
      <c r="AJ31" s="84">
        <f t="shared" si="27"/>
        <v>143302.67514691368</v>
      </c>
      <c r="AK31" s="84">
        <f t="shared" si="27"/>
        <v>134577.18603605567</v>
      </c>
      <c r="AL31" s="84">
        <f t="shared" si="27"/>
        <v>126440.17151067474</v>
      </c>
      <c r="AM31" s="84">
        <f t="shared" si="27"/>
        <v>118848.93696303463</v>
      </c>
      <c r="AN31" s="84">
        <f t="shared" si="27"/>
        <v>111764.02798078641</v>
      </c>
      <c r="AO31" s="84">
        <f t="shared" si="27"/>
        <v>105148.97814820976</v>
      </c>
      <c r="AP31" s="84">
        <f t="shared" si="27"/>
        <v>98970.076742582925</v>
      </c>
      <c r="AQ31" s="84">
        <f t="shared" si="27"/>
        <v>93196.154745307213</v>
      </c>
      <c r="AR31" s="84">
        <f t="shared" si="27"/>
        <v>87798.387713390926</v>
      </c>
      <c r="AS31" s="84">
        <f t="shared" si="27"/>
        <v>82750.114172819056</v>
      </c>
      <c r="AT31" s="84">
        <f t="shared" si="27"/>
        <v>78026.668301997415</v>
      </c>
      <c r="AU31" s="84">
        <f t="shared" si="27"/>
        <v>73605.225771607627</v>
      </c>
      <c r="AV31" s="84">
        <f t="shared" si="27"/>
        <v>69464.661697520147</v>
      </c>
      <c r="AW31" s="84">
        <f t="shared" si="27"/>
        <v>65585.41974651489</v>
      </c>
      <c r="AX31" s="84">
        <f t="shared" si="27"/>
        <v>61949.391511025977</v>
      </c>
      <c r="AY31" s="84">
        <f t="shared" si="27"/>
        <v>58539.805339493316</v>
      </c>
      <c r="AZ31" s="84">
        <f t="shared" si="27"/>
        <v>55341.123873651362</v>
      </c>
      <c r="BA31" s="84">
        <f t="shared" si="27"/>
        <v>52338.949603669054</v>
      </c>
      <c r="BB31" s="84">
        <f t="shared" si="27"/>
        <v>49519.93780688168</v>
      </c>
      <c r="BC31" s="84">
        <f t="shared" si="27"/>
        <v>46871.716286310155</v>
      </c>
      <c r="BD31" s="84">
        <f t="shared" si="27"/>
        <v>44382.811371591619</v>
      </c>
      <c r="BE31" s="84">
        <f t="shared" si="27"/>
        <v>42042.579687671248</v>
      </c>
      <c r="BF31" s="84">
        <f t="shared" si="27"/>
        <v>39841.145235922944</v>
      </c>
      <c r="BG31" s="84">
        <f t="shared" si="27"/>
        <v>37769.341368550056</v>
      </c>
      <c r="BH31" s="84">
        <f t="shared" si="27"/>
        <v>35818.657270414849</v>
      </c>
      <c r="BI31" s="84">
        <f t="shared" si="27"/>
        <v>33981.188593088984</v>
      </c>
      <c r="BJ31" s="84">
        <f t="shared" si="27"/>
        <v>32249.591914118737</v>
      </c>
      <c r="BK31" s="84">
        <f t="shared" si="27"/>
        <v>30617.042720451798</v>
      </c>
      <c r="BL31" s="84">
        <f t="shared" si="27"/>
        <v>29077.196638858237</v>
      </c>
      <c r="BM31" s="84">
        <f t="shared" si="27"/>
        <v>27624.15365816106</v>
      </c>
      <c r="BN31" s="84">
        <f t="shared" si="27"/>
        <v>26252.425108323259</v>
      </c>
      <c r="BO31" s="84">
        <f t="shared" si="27"/>
        <v>24956.903180058944</v>
      </c>
      <c r="BP31" s="84">
        <f t="shared" si="27"/>
        <v>23732.832785773822</v>
      </c>
      <c r="BQ31" s="84">
        <f t="shared" si="27"/>
        <v>22575.785578414132</v>
      </c>
      <c r="BR31" s="84">
        <f t="shared" si="27"/>
        <v>21481.635959321156</v>
      </c>
      <c r="BS31" s="84">
        <f t="shared" ref="BS31:DS31" si="28">SUM(BS25:BS30)</f>
        <v>20446.538919551553</v>
      </c>
      <c r="BT31" s="84">
        <f t="shared" si="28"/>
        <v>19466.909571423454</v>
      </c>
      <c r="BU31" s="84">
        <f t="shared" si="28"/>
        <v>18539.404238370182</v>
      </c>
      <c r="BV31" s="84">
        <f t="shared" si="28"/>
        <v>17660.902981604675</v>
      </c>
      <c r="BW31" s="84">
        <f t="shared" si="28"/>
        <v>16828.493451690676</v>
      </c>
      <c r="BX31" s="84">
        <f t="shared" si="28"/>
        <v>16039.455961947528</v>
      </c>
      <c r="BY31" s="84">
        <f t="shared" si="28"/>
        <v>15291.249688744341</v>
      </c>
      <c r="BZ31" s="84">
        <f t="shared" si="28"/>
        <v>14581.499911222689</v>
      </c>
      <c r="CA31" s="84">
        <f t="shared" si="28"/>
        <v>13907.986209876268</v>
      </c>
      <c r="CB31" s="84">
        <f t="shared" si="28"/>
        <v>13268.631549758284</v>
      </c>
      <c r="CC31" s="84">
        <f t="shared" si="28"/>
        <v>12661.492179926503</v>
      </c>
      <c r="CD31" s="84">
        <f t="shared" si="28"/>
        <v>12084.748286111768</v>
      </c>
      <c r="CE31" s="84">
        <f t="shared" si="28"/>
        <v>11536.695338545676</v>
      </c>
      <c r="CF31" s="84">
        <f t="shared" si="28"/>
        <v>11015.736081440265</v>
      </c>
      <c r="CG31" s="84">
        <f t="shared" si="28"/>
        <v>10520.373114809048</v>
      </c>
      <c r="CH31" s="84">
        <f t="shared" si="28"/>
        <v>10049.202023182615</v>
      </c>
      <c r="CI31" s="84">
        <f t="shared" si="28"/>
        <v>9600.9050093301303</v>
      </c>
      <c r="CJ31" s="84">
        <f t="shared" si="28"/>
        <v>9174.244994374616</v>
      </c>
      <c r="CK31" s="84">
        <f t="shared" si="28"/>
        <v>8768.06014870732</v>
      </c>
      <c r="CL31" s="84">
        <f t="shared" si="28"/>
        <v>8381.2588208853449</v>
      </c>
      <c r="CM31" s="84">
        <f t="shared" si="28"/>
        <v>8012.8148342560216</v>
      </c>
      <c r="CN31" s="84">
        <f t="shared" si="28"/>
        <v>7661.7631234087712</v>
      </c>
      <c r="CO31" s="84">
        <f t="shared" si="28"/>
        <v>7327.19568472629</v>
      </c>
      <c r="CP31" s="84">
        <f t="shared" si="28"/>
        <v>7008.2578173068805</v>
      </c>
      <c r="CQ31" s="84">
        <f t="shared" si="28"/>
        <v>6704.144632371952</v>
      </c>
      <c r="CR31" s="84">
        <f t="shared" si="28"/>
        <v>6414.0978109698481</v>
      </c>
      <c r="CS31" s="84">
        <f t="shared" si="28"/>
        <v>6137.4025913506184</v>
      </c>
      <c r="CT31" s="84">
        <f t="shared" si="28"/>
        <v>5873.3849688268956</v>
      </c>
      <c r="CU31" s="84">
        <f t="shared" si="28"/>
        <v>5621.409092263184</v>
      </c>
      <c r="CV31" s="84">
        <f t="shared" si="28"/>
        <v>5380.8748425588847</v>
      </c>
      <c r="CW31" s="84">
        <f t="shared" si="28"/>
        <v>5151.2155796172719</v>
      </c>
      <c r="CX31" s="84">
        <f t="shared" si="28"/>
        <v>4931.8960453312056</v>
      </c>
      <c r="CY31" s="84">
        <f t="shared" si="28"/>
        <v>4722.4104110734961</v>
      </c>
      <c r="CZ31" s="84">
        <f t="shared" si="28"/>
        <v>4522.2804590620171</v>
      </c>
      <c r="DA31" s="84">
        <f t="shared" si="28"/>
        <v>4331.0538877828249</v>
      </c>
      <c r="DB31" s="84">
        <f t="shared" si="28"/>
        <v>4148.3027324041668</v>
      </c>
      <c r="DC31" s="84">
        <f t="shared" si="28"/>
        <v>3973.62189180527</v>
      </c>
      <c r="DD31" s="84">
        <f t="shared" si="28"/>
        <v>3806.6277544810127</v>
      </c>
      <c r="DE31" s="84">
        <f t="shared" si="28"/>
        <v>3646.9569161710328</v>
      </c>
      <c r="DF31" s="84">
        <f t="shared" si="28"/>
        <v>3494.2649826035959</v>
      </c>
      <c r="DG31" s="84">
        <f t="shared" si="28"/>
        <v>3348.2254512442059</v>
      </c>
      <c r="DH31" s="84">
        <f t="shared" si="28"/>
        <v>3208.5286663997276</v>
      </c>
      <c r="DI31" s="84">
        <f t="shared" si="28"/>
        <v>3074.8808424539161</v>
      </c>
      <c r="DJ31" s="84">
        <f t="shared" si="28"/>
        <v>2947.0031504023664</v>
      </c>
      <c r="DK31" s="84">
        <f t="shared" si="28"/>
        <v>2824.6308632167329</v>
      </c>
      <c r="DL31" s="84">
        <f t="shared" si="28"/>
        <v>2707.512555901892</v>
      </c>
      <c r="DM31" s="84">
        <f t="shared" si="28"/>
        <v>2595.4093564178511</v>
      </c>
      <c r="DN31" s="84">
        <f t="shared" si="28"/>
        <v>2488.0942439225569</v>
      </c>
      <c r="DO31" s="84">
        <f t="shared" si="28"/>
        <v>2385.3513910542315</v>
      </c>
      <c r="DP31" s="84">
        <f t="shared" si="28"/>
        <v>2286.9755472142192</v>
      </c>
      <c r="DQ31" s="84">
        <f t="shared" si="28"/>
        <v>2192.7714600350687</v>
      </c>
      <c r="DR31" s="84">
        <f t="shared" si="28"/>
        <v>2102.5533324251924</v>
      </c>
      <c r="DS31" s="84">
        <f t="shared" si="28"/>
        <v>2016.1443127723076</v>
      </c>
      <c r="DT31" s="3"/>
    </row>
    <row r="33" spans="4:123" x14ac:dyDescent="0.25">
      <c r="F33" s="78" t="s">
        <v>85</v>
      </c>
    </row>
    <row r="34" spans="4:123" x14ac:dyDescent="0.25">
      <c r="F34" s="79">
        <v>2023</v>
      </c>
      <c r="G34" s="85">
        <f>+F34+1</f>
        <v>2024</v>
      </c>
      <c r="H34" s="85">
        <f t="shared" ref="H34:BS34" si="29">+G34+1</f>
        <v>2025</v>
      </c>
      <c r="I34" s="85">
        <f t="shared" si="29"/>
        <v>2026</v>
      </c>
      <c r="J34" s="85">
        <f t="shared" si="29"/>
        <v>2027</v>
      </c>
      <c r="K34" s="85">
        <f t="shared" si="29"/>
        <v>2028</v>
      </c>
      <c r="L34" s="85">
        <f t="shared" si="29"/>
        <v>2029</v>
      </c>
      <c r="M34" s="85">
        <f t="shared" si="29"/>
        <v>2030</v>
      </c>
      <c r="N34" s="85">
        <f t="shared" si="29"/>
        <v>2031</v>
      </c>
      <c r="O34" s="85">
        <f t="shared" si="29"/>
        <v>2032</v>
      </c>
      <c r="P34" s="85">
        <f t="shared" si="29"/>
        <v>2033</v>
      </c>
      <c r="Q34" s="85">
        <f t="shared" si="29"/>
        <v>2034</v>
      </c>
      <c r="R34" s="85">
        <f t="shared" si="29"/>
        <v>2035</v>
      </c>
      <c r="S34" s="85">
        <f t="shared" si="29"/>
        <v>2036</v>
      </c>
      <c r="T34" s="85">
        <f t="shared" si="29"/>
        <v>2037</v>
      </c>
      <c r="U34" s="85">
        <f t="shared" si="29"/>
        <v>2038</v>
      </c>
      <c r="V34" s="85">
        <f t="shared" si="29"/>
        <v>2039</v>
      </c>
      <c r="W34" s="85">
        <f t="shared" si="29"/>
        <v>2040</v>
      </c>
      <c r="X34" s="85">
        <f t="shared" si="29"/>
        <v>2041</v>
      </c>
      <c r="Y34" s="85">
        <f t="shared" si="29"/>
        <v>2042</v>
      </c>
      <c r="Z34" s="85">
        <f t="shared" si="29"/>
        <v>2043</v>
      </c>
      <c r="AA34" s="85">
        <f t="shared" si="29"/>
        <v>2044</v>
      </c>
      <c r="AB34" s="85">
        <f t="shared" si="29"/>
        <v>2045</v>
      </c>
      <c r="AC34" s="85">
        <f t="shared" si="29"/>
        <v>2046</v>
      </c>
      <c r="AD34" s="85">
        <f t="shared" si="29"/>
        <v>2047</v>
      </c>
      <c r="AE34" s="85">
        <f t="shared" si="29"/>
        <v>2048</v>
      </c>
      <c r="AF34" s="85">
        <f t="shared" si="29"/>
        <v>2049</v>
      </c>
      <c r="AG34" s="85">
        <f t="shared" si="29"/>
        <v>2050</v>
      </c>
      <c r="AH34" s="85">
        <f t="shared" si="29"/>
        <v>2051</v>
      </c>
      <c r="AI34" s="85">
        <f t="shared" si="29"/>
        <v>2052</v>
      </c>
      <c r="AJ34" s="85">
        <f t="shared" si="29"/>
        <v>2053</v>
      </c>
      <c r="AK34" s="85">
        <f t="shared" si="29"/>
        <v>2054</v>
      </c>
      <c r="AL34" s="85">
        <f t="shared" si="29"/>
        <v>2055</v>
      </c>
      <c r="AM34" s="85">
        <f t="shared" si="29"/>
        <v>2056</v>
      </c>
      <c r="AN34" s="85">
        <f t="shared" si="29"/>
        <v>2057</v>
      </c>
      <c r="AO34" s="85">
        <f t="shared" si="29"/>
        <v>2058</v>
      </c>
      <c r="AP34" s="85">
        <f t="shared" si="29"/>
        <v>2059</v>
      </c>
      <c r="AQ34" s="85">
        <f t="shared" si="29"/>
        <v>2060</v>
      </c>
      <c r="AR34" s="85">
        <f t="shared" si="29"/>
        <v>2061</v>
      </c>
      <c r="AS34" s="85">
        <f t="shared" si="29"/>
        <v>2062</v>
      </c>
      <c r="AT34" s="85">
        <f t="shared" si="29"/>
        <v>2063</v>
      </c>
      <c r="AU34" s="85">
        <f t="shared" si="29"/>
        <v>2064</v>
      </c>
      <c r="AV34" s="85">
        <f t="shared" si="29"/>
        <v>2065</v>
      </c>
      <c r="AW34" s="85">
        <f t="shared" si="29"/>
        <v>2066</v>
      </c>
      <c r="AX34" s="85">
        <f t="shared" si="29"/>
        <v>2067</v>
      </c>
      <c r="AY34" s="85">
        <f t="shared" si="29"/>
        <v>2068</v>
      </c>
      <c r="AZ34" s="85">
        <f t="shared" si="29"/>
        <v>2069</v>
      </c>
      <c r="BA34" s="85">
        <f t="shared" si="29"/>
        <v>2070</v>
      </c>
      <c r="BB34" s="85">
        <f t="shared" si="29"/>
        <v>2071</v>
      </c>
      <c r="BC34" s="85">
        <f t="shared" si="29"/>
        <v>2072</v>
      </c>
      <c r="BD34" s="85">
        <f t="shared" si="29"/>
        <v>2073</v>
      </c>
      <c r="BE34" s="85">
        <f t="shared" si="29"/>
        <v>2074</v>
      </c>
      <c r="BF34" s="85">
        <f t="shared" si="29"/>
        <v>2075</v>
      </c>
      <c r="BG34" s="85">
        <f t="shared" si="29"/>
        <v>2076</v>
      </c>
      <c r="BH34" s="85">
        <f t="shared" si="29"/>
        <v>2077</v>
      </c>
      <c r="BI34" s="85">
        <f t="shared" si="29"/>
        <v>2078</v>
      </c>
      <c r="BJ34" s="85">
        <f t="shared" si="29"/>
        <v>2079</v>
      </c>
      <c r="BK34" s="85">
        <f t="shared" si="29"/>
        <v>2080</v>
      </c>
      <c r="BL34" s="85">
        <f t="shared" si="29"/>
        <v>2081</v>
      </c>
      <c r="BM34" s="85">
        <f t="shared" si="29"/>
        <v>2082</v>
      </c>
      <c r="BN34" s="85">
        <f t="shared" si="29"/>
        <v>2083</v>
      </c>
      <c r="BO34" s="85">
        <f t="shared" si="29"/>
        <v>2084</v>
      </c>
      <c r="BP34" s="85">
        <f t="shared" si="29"/>
        <v>2085</v>
      </c>
      <c r="BQ34" s="85">
        <f t="shared" si="29"/>
        <v>2086</v>
      </c>
      <c r="BR34" s="85">
        <f t="shared" si="29"/>
        <v>2087</v>
      </c>
      <c r="BS34" s="85">
        <f t="shared" si="29"/>
        <v>2088</v>
      </c>
      <c r="BT34" s="85">
        <f t="shared" ref="BT34:DS34" si="30">+BS34+1</f>
        <v>2089</v>
      </c>
      <c r="BU34" s="85">
        <f t="shared" si="30"/>
        <v>2090</v>
      </c>
      <c r="BV34" s="85">
        <f t="shared" si="30"/>
        <v>2091</v>
      </c>
      <c r="BW34" s="85">
        <f t="shared" si="30"/>
        <v>2092</v>
      </c>
      <c r="BX34" s="85">
        <f t="shared" si="30"/>
        <v>2093</v>
      </c>
      <c r="BY34" s="85">
        <f t="shared" si="30"/>
        <v>2094</v>
      </c>
      <c r="BZ34" s="85">
        <f t="shared" si="30"/>
        <v>2095</v>
      </c>
      <c r="CA34" s="85">
        <f t="shared" si="30"/>
        <v>2096</v>
      </c>
      <c r="CB34" s="85">
        <f t="shared" si="30"/>
        <v>2097</v>
      </c>
      <c r="CC34" s="85">
        <f t="shared" si="30"/>
        <v>2098</v>
      </c>
      <c r="CD34" s="85">
        <f t="shared" si="30"/>
        <v>2099</v>
      </c>
      <c r="CE34" s="85">
        <f t="shared" si="30"/>
        <v>2100</v>
      </c>
      <c r="CF34" s="85">
        <f t="shared" si="30"/>
        <v>2101</v>
      </c>
      <c r="CG34" s="85">
        <f t="shared" si="30"/>
        <v>2102</v>
      </c>
      <c r="CH34" s="85">
        <f t="shared" si="30"/>
        <v>2103</v>
      </c>
      <c r="CI34" s="85">
        <f t="shared" si="30"/>
        <v>2104</v>
      </c>
      <c r="CJ34" s="85">
        <f t="shared" si="30"/>
        <v>2105</v>
      </c>
      <c r="CK34" s="85">
        <f t="shared" si="30"/>
        <v>2106</v>
      </c>
      <c r="CL34" s="85">
        <f t="shared" si="30"/>
        <v>2107</v>
      </c>
      <c r="CM34" s="85">
        <f t="shared" si="30"/>
        <v>2108</v>
      </c>
      <c r="CN34" s="85">
        <f t="shared" si="30"/>
        <v>2109</v>
      </c>
      <c r="CO34" s="85">
        <f t="shared" si="30"/>
        <v>2110</v>
      </c>
      <c r="CP34" s="85">
        <f t="shared" si="30"/>
        <v>2111</v>
      </c>
      <c r="CQ34" s="85">
        <f t="shared" si="30"/>
        <v>2112</v>
      </c>
      <c r="CR34" s="85">
        <f t="shared" si="30"/>
        <v>2113</v>
      </c>
      <c r="CS34" s="85">
        <f t="shared" si="30"/>
        <v>2114</v>
      </c>
      <c r="CT34" s="85">
        <f t="shared" si="30"/>
        <v>2115</v>
      </c>
      <c r="CU34" s="85">
        <f t="shared" si="30"/>
        <v>2116</v>
      </c>
      <c r="CV34" s="85">
        <f t="shared" si="30"/>
        <v>2117</v>
      </c>
      <c r="CW34" s="85">
        <f t="shared" si="30"/>
        <v>2118</v>
      </c>
      <c r="CX34" s="85">
        <f t="shared" si="30"/>
        <v>2119</v>
      </c>
      <c r="CY34" s="85">
        <f t="shared" si="30"/>
        <v>2120</v>
      </c>
      <c r="CZ34" s="85">
        <f t="shared" si="30"/>
        <v>2121</v>
      </c>
      <c r="DA34" s="85">
        <f t="shared" si="30"/>
        <v>2122</v>
      </c>
      <c r="DB34" s="85">
        <f t="shared" si="30"/>
        <v>2123</v>
      </c>
      <c r="DC34" s="85">
        <f t="shared" si="30"/>
        <v>2124</v>
      </c>
      <c r="DD34" s="85">
        <f t="shared" si="30"/>
        <v>2125</v>
      </c>
      <c r="DE34" s="85">
        <f t="shared" si="30"/>
        <v>2126</v>
      </c>
      <c r="DF34" s="85">
        <f t="shared" si="30"/>
        <v>2127</v>
      </c>
      <c r="DG34" s="85">
        <f t="shared" si="30"/>
        <v>2128</v>
      </c>
      <c r="DH34" s="85">
        <f t="shared" si="30"/>
        <v>2129</v>
      </c>
      <c r="DI34" s="85">
        <f t="shared" si="30"/>
        <v>2130</v>
      </c>
      <c r="DJ34" s="85">
        <f t="shared" si="30"/>
        <v>2131</v>
      </c>
      <c r="DK34" s="85">
        <f t="shared" si="30"/>
        <v>2132</v>
      </c>
      <c r="DL34" s="85">
        <f t="shared" si="30"/>
        <v>2133</v>
      </c>
      <c r="DM34" s="85">
        <f t="shared" si="30"/>
        <v>2134</v>
      </c>
      <c r="DN34" s="85">
        <f t="shared" si="30"/>
        <v>2135</v>
      </c>
      <c r="DO34" s="85">
        <f t="shared" si="30"/>
        <v>2136</v>
      </c>
      <c r="DP34" s="85">
        <f t="shared" si="30"/>
        <v>2137</v>
      </c>
      <c r="DQ34" s="85">
        <f t="shared" si="30"/>
        <v>2138</v>
      </c>
      <c r="DR34" s="85">
        <f t="shared" si="30"/>
        <v>2139</v>
      </c>
      <c r="DS34" s="85">
        <f t="shared" si="30"/>
        <v>2140</v>
      </c>
    </row>
    <row r="35" spans="4:123" x14ac:dyDescent="0.25">
      <c r="F35" s="80">
        <f>+D25-F25</f>
        <v>4803565.4400000004</v>
      </c>
      <c r="G35" s="80">
        <f>+F35-G25</f>
        <v>4611422.8223999999</v>
      </c>
      <c r="H35" s="80">
        <f t="shared" ref="H35:BS40" si="31">+G35-H25</f>
        <v>4426965.9095040001</v>
      </c>
      <c r="I35" s="80">
        <f t="shared" si="31"/>
        <v>4249887.2731238399</v>
      </c>
      <c r="J35" s="80">
        <f t="shared" si="31"/>
        <v>4079891.7821988864</v>
      </c>
      <c r="K35" s="80">
        <f t="shared" si="31"/>
        <v>3916696.1109109311</v>
      </c>
      <c r="L35" s="80">
        <f t="shared" si="31"/>
        <v>3760028.2664744938</v>
      </c>
      <c r="M35" s="80">
        <f t="shared" si="31"/>
        <v>3609627.1358155143</v>
      </c>
      <c r="N35" s="80">
        <f t="shared" si="31"/>
        <v>3465242.0503828935</v>
      </c>
      <c r="O35" s="80">
        <f t="shared" si="31"/>
        <v>3326632.3683675779</v>
      </c>
      <c r="P35" s="80">
        <f t="shared" si="31"/>
        <v>3193567.073632875</v>
      </c>
      <c r="Q35" s="80">
        <f t="shared" si="31"/>
        <v>3065824.3906875602</v>
      </c>
      <c r="R35" s="80">
        <f t="shared" si="31"/>
        <v>2943191.4150600578</v>
      </c>
      <c r="S35" s="80">
        <f t="shared" si="31"/>
        <v>2825463.7584576556</v>
      </c>
      <c r="T35" s="80">
        <f t="shared" si="31"/>
        <v>2712445.2081193496</v>
      </c>
      <c r="U35" s="80">
        <f t="shared" si="31"/>
        <v>2603947.3997945758</v>
      </c>
      <c r="V35" s="80">
        <f t="shared" si="31"/>
        <v>2499789.5038027926</v>
      </c>
      <c r="W35" s="80">
        <f t="shared" si="31"/>
        <v>2399797.923650681</v>
      </c>
      <c r="X35" s="80">
        <f t="shared" si="31"/>
        <v>2303806.0067046536</v>
      </c>
      <c r="Y35" s="80">
        <f t="shared" si="31"/>
        <v>2211653.7664364674</v>
      </c>
      <c r="Z35" s="80">
        <f t="shared" si="31"/>
        <v>2123187.6157790087</v>
      </c>
      <c r="AA35" s="80">
        <f t="shared" si="31"/>
        <v>2038260.1111478484</v>
      </c>
      <c r="AB35" s="80">
        <f t="shared" si="31"/>
        <v>1956729.7067019346</v>
      </c>
      <c r="AC35" s="80">
        <f t="shared" si="31"/>
        <v>1878460.5184338572</v>
      </c>
      <c r="AD35" s="80">
        <f t="shared" si="31"/>
        <v>1803322.0976965029</v>
      </c>
      <c r="AE35" s="80">
        <f t="shared" si="31"/>
        <v>1731189.2137886428</v>
      </c>
      <c r="AF35" s="80">
        <f t="shared" si="31"/>
        <v>1661941.6452370971</v>
      </c>
      <c r="AG35" s="80">
        <f t="shared" si="31"/>
        <v>1595463.9794276131</v>
      </c>
      <c r="AH35" s="80">
        <f t="shared" si="31"/>
        <v>1531645.4202505085</v>
      </c>
      <c r="AI35" s="80">
        <f t="shared" si="31"/>
        <v>1470379.6034404882</v>
      </c>
      <c r="AJ35" s="80">
        <f t="shared" si="31"/>
        <v>1411564.4193028687</v>
      </c>
      <c r="AK35" s="80">
        <f t="shared" si="31"/>
        <v>1355101.8425307539</v>
      </c>
      <c r="AL35" s="80">
        <f t="shared" si="31"/>
        <v>1300897.7688295238</v>
      </c>
      <c r="AM35" s="80">
        <f t="shared" si="31"/>
        <v>1248861.8580763428</v>
      </c>
      <c r="AN35" s="80">
        <f t="shared" si="31"/>
        <v>1198907.3837532892</v>
      </c>
      <c r="AO35" s="80">
        <f t="shared" si="31"/>
        <v>1150951.0884031577</v>
      </c>
      <c r="AP35" s="80">
        <f t="shared" si="31"/>
        <v>1104913.0448670313</v>
      </c>
      <c r="AQ35" s="80">
        <f t="shared" si="31"/>
        <v>1060716.5230723501</v>
      </c>
      <c r="AR35" s="80">
        <f t="shared" si="31"/>
        <v>1018287.8621494561</v>
      </c>
      <c r="AS35" s="80">
        <f t="shared" si="31"/>
        <v>977556.34766347776</v>
      </c>
      <c r="AT35" s="80">
        <f t="shared" si="31"/>
        <v>938454.0937569387</v>
      </c>
      <c r="AU35" s="80">
        <f t="shared" si="31"/>
        <v>900915.9300066611</v>
      </c>
      <c r="AV35" s="80">
        <f t="shared" si="31"/>
        <v>864879.29280639463</v>
      </c>
      <c r="AW35" s="80">
        <f t="shared" si="31"/>
        <v>830284.12109413883</v>
      </c>
      <c r="AX35" s="80">
        <f t="shared" si="31"/>
        <v>797072.75625037332</v>
      </c>
      <c r="AY35" s="80">
        <f t="shared" si="31"/>
        <v>765189.84600035835</v>
      </c>
      <c r="AZ35" s="80">
        <f t="shared" si="31"/>
        <v>734582.25216034404</v>
      </c>
      <c r="BA35" s="80">
        <f t="shared" si="31"/>
        <v>705198.96207393031</v>
      </c>
      <c r="BB35" s="80">
        <f t="shared" si="31"/>
        <v>676991.00359097309</v>
      </c>
      <c r="BC35" s="80">
        <f t="shared" si="31"/>
        <v>649911.36344733415</v>
      </c>
      <c r="BD35" s="80">
        <f t="shared" si="31"/>
        <v>623914.90890944074</v>
      </c>
      <c r="BE35" s="80">
        <f t="shared" si="31"/>
        <v>598958.31255306315</v>
      </c>
      <c r="BF35" s="80">
        <f t="shared" si="31"/>
        <v>574999.98005094065</v>
      </c>
      <c r="BG35" s="80">
        <f t="shared" si="31"/>
        <v>551999.98084890307</v>
      </c>
      <c r="BH35" s="80">
        <f t="shared" si="31"/>
        <v>529919.98161494697</v>
      </c>
      <c r="BI35" s="80">
        <f t="shared" si="31"/>
        <v>508723.18235034909</v>
      </c>
      <c r="BJ35" s="80">
        <f t="shared" si="31"/>
        <v>488374.25505633513</v>
      </c>
      <c r="BK35" s="80">
        <f t="shared" si="31"/>
        <v>468839.28485408169</v>
      </c>
      <c r="BL35" s="80">
        <f t="shared" si="31"/>
        <v>450085.71345991845</v>
      </c>
      <c r="BM35" s="80">
        <f t="shared" si="31"/>
        <v>432082.28492152173</v>
      </c>
      <c r="BN35" s="80">
        <f t="shared" si="31"/>
        <v>414798.99352466088</v>
      </c>
      <c r="BO35" s="80">
        <f t="shared" si="31"/>
        <v>398207.03378367447</v>
      </c>
      <c r="BP35" s="80">
        <f t="shared" si="31"/>
        <v>382278.75243232748</v>
      </c>
      <c r="BQ35" s="80">
        <f t="shared" si="31"/>
        <v>366987.6023350344</v>
      </c>
      <c r="BR35" s="80">
        <f t="shared" si="31"/>
        <v>352308.09824163304</v>
      </c>
      <c r="BS35" s="80">
        <f t="shared" si="31"/>
        <v>338215.77431196772</v>
      </c>
      <c r="BT35" s="80">
        <f t="shared" ref="BT35:DS39" si="32">+BS35-BT25</f>
        <v>324687.143339489</v>
      </c>
      <c r="BU35" s="80">
        <f t="shared" si="32"/>
        <v>311699.65760590945</v>
      </c>
      <c r="BV35" s="80">
        <f t="shared" si="32"/>
        <v>299231.67130167305</v>
      </c>
      <c r="BW35" s="80">
        <f t="shared" si="32"/>
        <v>287262.40444960614</v>
      </c>
      <c r="BX35" s="80">
        <f t="shared" si="32"/>
        <v>275771.90827162191</v>
      </c>
      <c r="BY35" s="80">
        <f t="shared" si="32"/>
        <v>264741.03194075706</v>
      </c>
      <c r="BZ35" s="80">
        <f t="shared" si="32"/>
        <v>254151.39066312677</v>
      </c>
      <c r="CA35" s="80">
        <f t="shared" si="32"/>
        <v>243985.3350366017</v>
      </c>
      <c r="CB35" s="80">
        <f t="shared" si="32"/>
        <v>234225.92163513764</v>
      </c>
      <c r="CC35" s="80">
        <f t="shared" si="32"/>
        <v>224856.88476973213</v>
      </c>
      <c r="CD35" s="80">
        <f t="shared" si="32"/>
        <v>215862.60937894284</v>
      </c>
      <c r="CE35" s="80">
        <f t="shared" si="32"/>
        <v>207228.10500378514</v>
      </c>
      <c r="CF35" s="80">
        <f t="shared" si="32"/>
        <v>198938.98080363372</v>
      </c>
      <c r="CG35" s="80">
        <f t="shared" si="32"/>
        <v>190981.42157148838</v>
      </c>
      <c r="CH35" s="80">
        <f t="shared" si="32"/>
        <v>183342.16470862884</v>
      </c>
      <c r="CI35" s="80">
        <f t="shared" si="32"/>
        <v>176008.47812028369</v>
      </c>
      <c r="CJ35" s="80">
        <f t="shared" si="32"/>
        <v>168968.13899547234</v>
      </c>
      <c r="CK35" s="80">
        <f t="shared" si="32"/>
        <v>162209.41343565343</v>
      </c>
      <c r="CL35" s="80">
        <f t="shared" si="32"/>
        <v>155721.03689822729</v>
      </c>
      <c r="CM35" s="80">
        <f t="shared" si="32"/>
        <v>149492.19542229819</v>
      </c>
      <c r="CN35" s="80">
        <f t="shared" si="32"/>
        <v>143512.50760540625</v>
      </c>
      <c r="CO35" s="80">
        <f t="shared" si="32"/>
        <v>137772.00730118999</v>
      </c>
      <c r="CP35" s="80">
        <f t="shared" si="32"/>
        <v>132261.12700914239</v>
      </c>
      <c r="CQ35" s="80">
        <f t="shared" si="32"/>
        <v>126970.6819287767</v>
      </c>
      <c r="CR35" s="80">
        <f t="shared" si="32"/>
        <v>121891.85465162563</v>
      </c>
      <c r="CS35" s="80">
        <f t="shared" si="32"/>
        <v>117016.18046556061</v>
      </c>
      <c r="CT35" s="80">
        <f t="shared" si="32"/>
        <v>112335.53324693818</v>
      </c>
      <c r="CU35" s="80">
        <f t="shared" si="32"/>
        <v>107842.11191706065</v>
      </c>
      <c r="CV35" s="80">
        <f t="shared" si="32"/>
        <v>103528.42744037823</v>
      </c>
      <c r="CW35" s="80">
        <f t="shared" si="32"/>
        <v>99387.29034276311</v>
      </c>
      <c r="CX35" s="80">
        <f t="shared" si="32"/>
        <v>95411.798729052593</v>
      </c>
      <c r="CY35" s="80">
        <f t="shared" si="32"/>
        <v>91595.326779890485</v>
      </c>
      <c r="CZ35" s="80">
        <f t="shared" si="32"/>
        <v>87931.513708694867</v>
      </c>
      <c r="DA35" s="80">
        <f t="shared" si="32"/>
        <v>84414.253160347071</v>
      </c>
      <c r="DB35" s="80">
        <f t="shared" si="32"/>
        <v>81037.683033933194</v>
      </c>
      <c r="DC35" s="80">
        <f t="shared" si="32"/>
        <v>77796.17571257586</v>
      </c>
      <c r="DD35" s="80">
        <f t="shared" si="32"/>
        <v>74684.328684072825</v>
      </c>
      <c r="DE35" s="80">
        <f t="shared" si="32"/>
        <v>71696.955536709909</v>
      </c>
      <c r="DF35" s="80">
        <f t="shared" si="32"/>
        <v>68829.077315241506</v>
      </c>
      <c r="DG35" s="80">
        <f t="shared" si="32"/>
        <v>66075.914222631851</v>
      </c>
      <c r="DH35" s="80">
        <f t="shared" si="32"/>
        <v>63432.87765372658</v>
      </c>
      <c r="DI35" s="80">
        <f t="shared" si="32"/>
        <v>60895.562547577516</v>
      </c>
      <c r="DJ35" s="80">
        <f t="shared" si="32"/>
        <v>58459.740045674414</v>
      </c>
      <c r="DK35" s="80">
        <f t="shared" si="32"/>
        <v>56121.350443847441</v>
      </c>
      <c r="DL35" s="80">
        <f t="shared" si="32"/>
        <v>53876.496426093545</v>
      </c>
      <c r="DM35" s="80">
        <f t="shared" si="32"/>
        <v>51721.436569049802</v>
      </c>
      <c r="DN35" s="80">
        <f t="shared" si="32"/>
        <v>49652.579106287812</v>
      </c>
      <c r="DO35" s="80">
        <f t="shared" si="32"/>
        <v>47666.475942036297</v>
      </c>
      <c r="DP35" s="80">
        <f t="shared" si="32"/>
        <v>45759.816904354848</v>
      </c>
      <c r="DQ35" s="80">
        <f t="shared" si="32"/>
        <v>43929.424228180651</v>
      </c>
      <c r="DR35" s="80">
        <f t="shared" si="32"/>
        <v>42172.247259053423</v>
      </c>
      <c r="DS35" s="80">
        <f t="shared" si="32"/>
        <v>40485.357368691286</v>
      </c>
    </row>
    <row r="36" spans="4:123" x14ac:dyDescent="0.25">
      <c r="F36" s="80">
        <f t="shared" ref="F36:F40" si="33">+D26-F26</f>
        <v>785202.24</v>
      </c>
      <c r="G36" s="80">
        <f t="shared" ref="G36:BR39" si="34">+F36-G26</f>
        <v>753794.15040000004</v>
      </c>
      <c r="H36" s="80">
        <f t="shared" si="34"/>
        <v>723642.38438400009</v>
      </c>
      <c r="I36" s="80">
        <f t="shared" si="34"/>
        <v>694696.68900864013</v>
      </c>
      <c r="J36" s="80">
        <f t="shared" si="34"/>
        <v>666908.82144829456</v>
      </c>
      <c r="K36" s="80">
        <f t="shared" si="34"/>
        <v>640232.46859036281</v>
      </c>
      <c r="L36" s="80">
        <f t="shared" si="34"/>
        <v>614623.16984674835</v>
      </c>
      <c r="M36" s="80">
        <f t="shared" si="34"/>
        <v>590038.24305287842</v>
      </c>
      <c r="N36" s="80">
        <f t="shared" si="34"/>
        <v>566436.71333076328</v>
      </c>
      <c r="O36" s="80">
        <f t="shared" si="34"/>
        <v>543779.2447975328</v>
      </c>
      <c r="P36" s="80">
        <f t="shared" si="34"/>
        <v>522028.07500563149</v>
      </c>
      <c r="Q36" s="80">
        <f t="shared" si="34"/>
        <v>501146.9520054062</v>
      </c>
      <c r="R36" s="80">
        <f t="shared" si="34"/>
        <v>481101.07392518996</v>
      </c>
      <c r="S36" s="80">
        <f t="shared" si="34"/>
        <v>461857.03096818237</v>
      </c>
      <c r="T36" s="80">
        <f t="shared" si="34"/>
        <v>443382.7497294551</v>
      </c>
      <c r="U36" s="80">
        <f t="shared" si="34"/>
        <v>425647.4397402769</v>
      </c>
      <c r="V36" s="80">
        <f t="shared" si="34"/>
        <v>408621.54215066583</v>
      </c>
      <c r="W36" s="80">
        <f t="shared" si="34"/>
        <v>392276.68046463921</v>
      </c>
      <c r="X36" s="80">
        <f t="shared" si="34"/>
        <v>376585.61324605363</v>
      </c>
      <c r="Y36" s="80">
        <f t="shared" si="34"/>
        <v>361522.18871621147</v>
      </c>
      <c r="Z36" s="80">
        <f t="shared" si="34"/>
        <v>347061.30116756301</v>
      </c>
      <c r="AA36" s="80">
        <f t="shared" si="34"/>
        <v>333178.84912086051</v>
      </c>
      <c r="AB36" s="80">
        <f t="shared" si="34"/>
        <v>319851.69515602611</v>
      </c>
      <c r="AC36" s="80">
        <f t="shared" si="34"/>
        <v>307057.62734978506</v>
      </c>
      <c r="AD36" s="80">
        <f t="shared" si="34"/>
        <v>294775.32225579367</v>
      </c>
      <c r="AE36" s="80">
        <f t="shared" si="34"/>
        <v>282984.30936556193</v>
      </c>
      <c r="AF36" s="80">
        <f t="shared" si="34"/>
        <v>271664.93699093943</v>
      </c>
      <c r="AG36" s="80">
        <f t="shared" si="34"/>
        <v>260798.33951130186</v>
      </c>
      <c r="AH36" s="80">
        <f t="shared" si="34"/>
        <v>250366.40593084978</v>
      </c>
      <c r="AI36" s="80">
        <f t="shared" si="34"/>
        <v>240351.7496936158</v>
      </c>
      <c r="AJ36" s="80">
        <f t="shared" si="34"/>
        <v>230737.67970587115</v>
      </c>
      <c r="AK36" s="80">
        <f t="shared" si="34"/>
        <v>221508.1725176363</v>
      </c>
      <c r="AL36" s="80">
        <f t="shared" si="34"/>
        <v>212647.84561693083</v>
      </c>
      <c r="AM36" s="80">
        <f t="shared" si="34"/>
        <v>204141.9317922536</v>
      </c>
      <c r="AN36" s="80">
        <f t="shared" si="34"/>
        <v>195976.25452056347</v>
      </c>
      <c r="AO36" s="80">
        <f t="shared" si="34"/>
        <v>188137.20433974091</v>
      </c>
      <c r="AP36" s="80">
        <f t="shared" si="34"/>
        <v>180611.71616615128</v>
      </c>
      <c r="AQ36" s="80">
        <f t="shared" si="34"/>
        <v>173387.24751950524</v>
      </c>
      <c r="AR36" s="80">
        <f t="shared" si="34"/>
        <v>166451.75761872504</v>
      </c>
      <c r="AS36" s="80">
        <f t="shared" si="34"/>
        <v>159793.68731397603</v>
      </c>
      <c r="AT36" s="80">
        <f t="shared" si="34"/>
        <v>153401.93982141698</v>
      </c>
      <c r="AU36" s="80">
        <f t="shared" si="34"/>
        <v>147265.86222856029</v>
      </c>
      <c r="AV36" s="80">
        <f t="shared" si="34"/>
        <v>141375.22773941787</v>
      </c>
      <c r="AW36" s="80">
        <f t="shared" si="34"/>
        <v>135720.21862984114</v>
      </c>
      <c r="AX36" s="80">
        <f t="shared" si="34"/>
        <v>130291.4098846475</v>
      </c>
      <c r="AY36" s="80">
        <f t="shared" si="34"/>
        <v>125079.75348926159</v>
      </c>
      <c r="AZ36" s="80">
        <f t="shared" si="34"/>
        <v>120076.56334969113</v>
      </c>
      <c r="BA36" s="80">
        <f t="shared" si="34"/>
        <v>115273.50081570349</v>
      </c>
      <c r="BB36" s="80">
        <f t="shared" si="34"/>
        <v>110662.56078307534</v>
      </c>
      <c r="BC36" s="80">
        <f t="shared" si="34"/>
        <v>106236.05835175233</v>
      </c>
      <c r="BD36" s="80">
        <f t="shared" si="34"/>
        <v>101986.61601768225</v>
      </c>
      <c r="BE36" s="80">
        <f t="shared" si="34"/>
        <v>97907.151376974958</v>
      </c>
      <c r="BF36" s="80">
        <f t="shared" si="34"/>
        <v>93990.865321895966</v>
      </c>
      <c r="BG36" s="80">
        <f t="shared" si="34"/>
        <v>90231.230709020121</v>
      </c>
      <c r="BH36" s="80">
        <f t="shared" si="34"/>
        <v>86621.98148065932</v>
      </c>
      <c r="BI36" s="80">
        <f t="shared" si="34"/>
        <v>83157.102221432942</v>
      </c>
      <c r="BJ36" s="80">
        <f t="shared" si="34"/>
        <v>79830.81813257563</v>
      </c>
      <c r="BK36" s="80">
        <f t="shared" si="34"/>
        <v>76637.585407272607</v>
      </c>
      <c r="BL36" s="80">
        <f t="shared" si="34"/>
        <v>73572.081990981707</v>
      </c>
      <c r="BM36" s="80">
        <f t="shared" si="34"/>
        <v>70629.19871134244</v>
      </c>
      <c r="BN36" s="80">
        <f t="shared" si="34"/>
        <v>67804.030762888739</v>
      </c>
      <c r="BO36" s="80">
        <f t="shared" si="34"/>
        <v>65091.869532373188</v>
      </c>
      <c r="BP36" s="80">
        <f t="shared" si="34"/>
        <v>62488.194751078263</v>
      </c>
      <c r="BQ36" s="80">
        <f t="shared" si="34"/>
        <v>59988.666961035131</v>
      </c>
      <c r="BR36" s="80">
        <f t="shared" si="34"/>
        <v>57589.120282593729</v>
      </c>
      <c r="BS36" s="80">
        <f t="shared" si="31"/>
        <v>55285.555471289983</v>
      </c>
      <c r="BT36" s="80">
        <f t="shared" si="32"/>
        <v>53074.133252438383</v>
      </c>
      <c r="BU36" s="80">
        <f t="shared" si="32"/>
        <v>50951.16792234085</v>
      </c>
      <c r="BV36" s="80">
        <f t="shared" si="32"/>
        <v>48913.121205447213</v>
      </c>
      <c r="BW36" s="80">
        <f t="shared" si="32"/>
        <v>46956.596357229326</v>
      </c>
      <c r="BX36" s="80">
        <f t="shared" si="32"/>
        <v>45078.332502940153</v>
      </c>
      <c r="BY36" s="80">
        <f t="shared" si="32"/>
        <v>43275.19920282255</v>
      </c>
      <c r="BZ36" s="80">
        <f t="shared" si="32"/>
        <v>41544.191234709651</v>
      </c>
      <c r="CA36" s="80">
        <f t="shared" si="32"/>
        <v>39882.423585321267</v>
      </c>
      <c r="CB36" s="80">
        <f t="shared" si="32"/>
        <v>38287.126641908413</v>
      </c>
      <c r="CC36" s="80">
        <f t="shared" si="32"/>
        <v>36755.641576232076</v>
      </c>
      <c r="CD36" s="80">
        <f t="shared" si="32"/>
        <v>35285.415913182791</v>
      </c>
      <c r="CE36" s="80">
        <f t="shared" si="32"/>
        <v>33873.999276655479</v>
      </c>
      <c r="CF36" s="80">
        <f t="shared" si="32"/>
        <v>32519.03930558926</v>
      </c>
      <c r="CG36" s="80">
        <f t="shared" si="32"/>
        <v>31218.277733365689</v>
      </c>
      <c r="CH36" s="80">
        <f t="shared" si="32"/>
        <v>29969.54662403106</v>
      </c>
      <c r="CI36" s="80">
        <f t="shared" si="32"/>
        <v>28770.764759069818</v>
      </c>
      <c r="CJ36" s="80">
        <f t="shared" si="32"/>
        <v>27619.934168707026</v>
      </c>
      <c r="CK36" s="80">
        <f t="shared" si="32"/>
        <v>26515.136801958746</v>
      </c>
      <c r="CL36" s="80">
        <f t="shared" si="32"/>
        <v>25454.531329880396</v>
      </c>
      <c r="CM36" s="80">
        <f t="shared" si="32"/>
        <v>24436.350076685179</v>
      </c>
      <c r="CN36" s="80">
        <f t="shared" si="32"/>
        <v>23458.896073617772</v>
      </c>
      <c r="CO36" s="80">
        <f t="shared" si="32"/>
        <v>22520.540230673061</v>
      </c>
      <c r="CP36" s="80">
        <f t="shared" si="32"/>
        <v>21619.71862144614</v>
      </c>
      <c r="CQ36" s="80">
        <f t="shared" si="32"/>
        <v>20754.929876588296</v>
      </c>
      <c r="CR36" s="80">
        <f t="shared" si="32"/>
        <v>19924.732681524765</v>
      </c>
      <c r="CS36" s="80">
        <f t="shared" si="32"/>
        <v>19127.743374263773</v>
      </c>
      <c r="CT36" s="80">
        <f t="shared" si="32"/>
        <v>18362.633639293221</v>
      </c>
      <c r="CU36" s="80">
        <f t="shared" si="32"/>
        <v>17628.128293721493</v>
      </c>
      <c r="CV36" s="80">
        <f t="shared" si="32"/>
        <v>16923.003161972632</v>
      </c>
      <c r="CW36" s="80">
        <f t="shared" si="32"/>
        <v>16246.083035493728</v>
      </c>
      <c r="CX36" s="80">
        <f t="shared" si="32"/>
        <v>15596.239714073979</v>
      </c>
      <c r="CY36" s="80">
        <f t="shared" si="32"/>
        <v>14972.39012551102</v>
      </c>
      <c r="CZ36" s="80">
        <f t="shared" si="32"/>
        <v>14373.494520490578</v>
      </c>
      <c r="DA36" s="80">
        <f t="shared" si="32"/>
        <v>13798.554739670955</v>
      </c>
      <c r="DB36" s="80">
        <f t="shared" si="32"/>
        <v>13246.612550084117</v>
      </c>
      <c r="DC36" s="80">
        <f t="shared" si="32"/>
        <v>12716.748048080752</v>
      </c>
      <c r="DD36" s="80">
        <f t="shared" si="32"/>
        <v>12208.078126157521</v>
      </c>
      <c r="DE36" s="80">
        <f t="shared" si="32"/>
        <v>11719.75500111122</v>
      </c>
      <c r="DF36" s="80">
        <f t="shared" si="32"/>
        <v>11250.964801066772</v>
      </c>
      <c r="DG36" s="80">
        <f t="shared" si="32"/>
        <v>10800.926209024101</v>
      </c>
      <c r="DH36" s="80">
        <f t="shared" si="32"/>
        <v>10368.889160663137</v>
      </c>
      <c r="DI36" s="80">
        <f t="shared" si="32"/>
        <v>9954.1335942366113</v>
      </c>
      <c r="DJ36" s="80">
        <f t="shared" si="32"/>
        <v>9555.9682504671473</v>
      </c>
      <c r="DK36" s="80">
        <f t="shared" si="32"/>
        <v>9173.7295204484617</v>
      </c>
      <c r="DL36" s="80">
        <f t="shared" si="32"/>
        <v>8806.7803396305226</v>
      </c>
      <c r="DM36" s="80">
        <f t="shared" si="32"/>
        <v>8454.5091260453009</v>
      </c>
      <c r="DN36" s="80">
        <f t="shared" si="32"/>
        <v>8116.3287610034886</v>
      </c>
      <c r="DO36" s="80">
        <f t="shared" si="32"/>
        <v>7791.6756105633494</v>
      </c>
      <c r="DP36" s="80">
        <f t="shared" si="32"/>
        <v>7480.0085861408152</v>
      </c>
      <c r="DQ36" s="80">
        <f t="shared" si="32"/>
        <v>7180.8082426951823</v>
      </c>
      <c r="DR36" s="80">
        <f t="shared" si="32"/>
        <v>6893.575912987375</v>
      </c>
      <c r="DS36" s="80">
        <f t="shared" si="32"/>
        <v>6617.8328764678799</v>
      </c>
    </row>
    <row r="37" spans="4:123" x14ac:dyDescent="0.25">
      <c r="F37" s="80">
        <f t="shared" si="33"/>
        <v>10497599.279999999</v>
      </c>
      <c r="G37" s="80">
        <f t="shared" si="34"/>
        <v>9657791.3376000002</v>
      </c>
      <c r="H37" s="80">
        <f t="shared" si="34"/>
        <v>8885168.0305920001</v>
      </c>
      <c r="I37" s="80">
        <f t="shared" si="34"/>
        <v>8174354.5881446404</v>
      </c>
      <c r="J37" s="80">
        <f t="shared" si="34"/>
        <v>7520406.2210930688</v>
      </c>
      <c r="K37" s="80">
        <f t="shared" si="34"/>
        <v>6918773.7234056238</v>
      </c>
      <c r="L37" s="80">
        <f t="shared" si="34"/>
        <v>6365271.825533174</v>
      </c>
      <c r="M37" s="80">
        <f t="shared" si="34"/>
        <v>5856050.0794905201</v>
      </c>
      <c r="N37" s="80">
        <f t="shared" si="34"/>
        <v>5387566.0731312782</v>
      </c>
      <c r="O37" s="80">
        <f t="shared" si="34"/>
        <v>4956560.7872807756</v>
      </c>
      <c r="P37" s="80">
        <f t="shared" si="34"/>
        <v>4560035.9242983134</v>
      </c>
      <c r="Q37" s="80">
        <f t="shared" si="34"/>
        <v>4195233.0503544481</v>
      </c>
      <c r="R37" s="80">
        <f t="shared" si="34"/>
        <v>3859614.4063260923</v>
      </c>
      <c r="S37" s="80">
        <f t="shared" si="34"/>
        <v>3550845.2538200049</v>
      </c>
      <c r="T37" s="80">
        <f t="shared" si="34"/>
        <v>3266777.6335144043</v>
      </c>
      <c r="U37" s="80">
        <f t="shared" si="34"/>
        <v>3005435.4228332518</v>
      </c>
      <c r="V37" s="80">
        <f t="shared" si="34"/>
        <v>2765000.5890065916</v>
      </c>
      <c r="W37" s="80">
        <f t="shared" si="34"/>
        <v>2543800.5418860642</v>
      </c>
      <c r="X37" s="80">
        <f t="shared" si="34"/>
        <v>2340296.4985351791</v>
      </c>
      <c r="Y37" s="80">
        <f t="shared" si="34"/>
        <v>2153072.7786523649</v>
      </c>
      <c r="Z37" s="80">
        <f t="shared" si="34"/>
        <v>1980826.9563601757</v>
      </c>
      <c r="AA37" s="80">
        <f t="shared" si="34"/>
        <v>1822360.7998513617</v>
      </c>
      <c r="AB37" s="80">
        <f t="shared" si="34"/>
        <v>1676571.9358632527</v>
      </c>
      <c r="AC37" s="80">
        <f t="shared" si="34"/>
        <v>1542446.1809941926</v>
      </c>
      <c r="AD37" s="80">
        <f t="shared" si="34"/>
        <v>1419050.4865146573</v>
      </c>
      <c r="AE37" s="80">
        <f t="shared" si="34"/>
        <v>1305526.4475934848</v>
      </c>
      <c r="AF37" s="80">
        <f t="shared" si="34"/>
        <v>1201084.331786006</v>
      </c>
      <c r="AG37" s="80">
        <f t="shared" si="34"/>
        <v>1104997.5852431254</v>
      </c>
      <c r="AH37" s="80">
        <f t="shared" si="34"/>
        <v>1016597.7784236755</v>
      </c>
      <c r="AI37" s="80">
        <f t="shared" si="34"/>
        <v>935269.95614978136</v>
      </c>
      <c r="AJ37" s="80">
        <f t="shared" si="34"/>
        <v>860448.35965779889</v>
      </c>
      <c r="AK37" s="80">
        <f t="shared" si="34"/>
        <v>791612.49088517495</v>
      </c>
      <c r="AL37" s="80">
        <f t="shared" si="34"/>
        <v>728283.49161436094</v>
      </c>
      <c r="AM37" s="80">
        <f t="shared" si="34"/>
        <v>670020.8122852121</v>
      </c>
      <c r="AN37" s="80">
        <f t="shared" si="34"/>
        <v>616419.14730239508</v>
      </c>
      <c r="AO37" s="80">
        <f t="shared" si="34"/>
        <v>567105.61551820347</v>
      </c>
      <c r="AP37" s="80">
        <f t="shared" si="34"/>
        <v>521737.16627674719</v>
      </c>
      <c r="AQ37" s="80">
        <f t="shared" si="34"/>
        <v>479998.1929746074</v>
      </c>
      <c r="AR37" s="80">
        <f t="shared" si="34"/>
        <v>441598.33753663884</v>
      </c>
      <c r="AS37" s="80">
        <f t="shared" si="34"/>
        <v>406270.4705337077</v>
      </c>
      <c r="AT37" s="80">
        <f t="shared" si="34"/>
        <v>373768.83289101109</v>
      </c>
      <c r="AU37" s="80">
        <f t="shared" si="34"/>
        <v>343867.32625973021</v>
      </c>
      <c r="AV37" s="80">
        <f t="shared" si="34"/>
        <v>316357.94015895179</v>
      </c>
      <c r="AW37" s="80">
        <f t="shared" si="34"/>
        <v>291049.30494623567</v>
      </c>
      <c r="AX37" s="80">
        <f t="shared" si="34"/>
        <v>267765.36055053683</v>
      </c>
      <c r="AY37" s="80">
        <f t="shared" si="34"/>
        <v>246344.13170649388</v>
      </c>
      <c r="AZ37" s="80">
        <f t="shared" si="34"/>
        <v>226636.60116997437</v>
      </c>
      <c r="BA37" s="80">
        <f t="shared" si="34"/>
        <v>208505.67307637641</v>
      </c>
      <c r="BB37" s="80">
        <f t="shared" si="34"/>
        <v>191825.21923026629</v>
      </c>
      <c r="BC37" s="80">
        <f t="shared" si="34"/>
        <v>176479.201691845</v>
      </c>
      <c r="BD37" s="80">
        <f t="shared" si="34"/>
        <v>162360.86555649739</v>
      </c>
      <c r="BE37" s="80">
        <f t="shared" si="34"/>
        <v>149371.99631197759</v>
      </c>
      <c r="BF37" s="80">
        <f t="shared" si="34"/>
        <v>137422.23660701938</v>
      </c>
      <c r="BG37" s="80">
        <f t="shared" si="34"/>
        <v>126428.45767845784</v>
      </c>
      <c r="BH37" s="80">
        <f t="shared" si="34"/>
        <v>116314.1810641812</v>
      </c>
      <c r="BI37" s="80">
        <f t="shared" si="34"/>
        <v>107009.04657904671</v>
      </c>
      <c r="BJ37" s="80">
        <f t="shared" si="34"/>
        <v>98448.32285272298</v>
      </c>
      <c r="BK37" s="80">
        <f t="shared" si="34"/>
        <v>90572.457024505144</v>
      </c>
      <c r="BL37" s="80">
        <f t="shared" si="34"/>
        <v>83326.660462544736</v>
      </c>
      <c r="BM37" s="80">
        <f t="shared" si="34"/>
        <v>76660.527625541159</v>
      </c>
      <c r="BN37" s="80">
        <f t="shared" si="34"/>
        <v>70527.685415497865</v>
      </c>
      <c r="BO37" s="80">
        <f t="shared" si="34"/>
        <v>64885.470582258036</v>
      </c>
      <c r="BP37" s="80">
        <f t="shared" si="34"/>
        <v>59694.632935677393</v>
      </c>
      <c r="BQ37" s="80">
        <f t="shared" si="34"/>
        <v>54919.0623008232</v>
      </c>
      <c r="BR37" s="80">
        <f t="shared" si="34"/>
        <v>50525.537316757342</v>
      </c>
      <c r="BS37" s="80">
        <f t="shared" si="31"/>
        <v>46483.494331416754</v>
      </c>
      <c r="BT37" s="80">
        <f t="shared" si="32"/>
        <v>42764.814784903414</v>
      </c>
      <c r="BU37" s="80">
        <f t="shared" si="32"/>
        <v>39343.629602111141</v>
      </c>
      <c r="BV37" s="80">
        <f t="shared" si="32"/>
        <v>36196.139233942253</v>
      </c>
      <c r="BW37" s="80">
        <f t="shared" si="32"/>
        <v>33300.448095226871</v>
      </c>
      <c r="BX37" s="80">
        <f t="shared" si="32"/>
        <v>30636.412247608721</v>
      </c>
      <c r="BY37" s="80">
        <f t="shared" si="32"/>
        <v>28185.499267800024</v>
      </c>
      <c r="BZ37" s="80">
        <f t="shared" si="32"/>
        <v>25930.659326376022</v>
      </c>
      <c r="CA37" s="80">
        <f t="shared" si="32"/>
        <v>23856.206580265942</v>
      </c>
      <c r="CB37" s="80">
        <f t="shared" si="32"/>
        <v>21947.710053844665</v>
      </c>
      <c r="CC37" s="80">
        <f t="shared" si="32"/>
        <v>20191.89324953709</v>
      </c>
      <c r="CD37" s="80">
        <f t="shared" si="32"/>
        <v>18576.541789574123</v>
      </c>
      <c r="CE37" s="80">
        <f t="shared" si="32"/>
        <v>17090.418446408192</v>
      </c>
      <c r="CF37" s="80">
        <f t="shared" si="32"/>
        <v>15723.184970695536</v>
      </c>
      <c r="CG37" s="80">
        <f t="shared" si="32"/>
        <v>14465.330173039893</v>
      </c>
      <c r="CH37" s="80">
        <f t="shared" si="32"/>
        <v>13308.103759196702</v>
      </c>
      <c r="CI37" s="80">
        <f t="shared" si="32"/>
        <v>12243.455458460965</v>
      </c>
      <c r="CJ37" s="80">
        <f t="shared" si="32"/>
        <v>11263.979021784087</v>
      </c>
      <c r="CK37" s="80">
        <f t="shared" si="32"/>
        <v>10362.860700041361</v>
      </c>
      <c r="CL37" s="80">
        <f t="shared" si="32"/>
        <v>9533.8318440380517</v>
      </c>
      <c r="CM37" s="80">
        <f t="shared" si="32"/>
        <v>8771.125296515007</v>
      </c>
      <c r="CN37" s="80">
        <f t="shared" si="32"/>
        <v>8069.4352727938067</v>
      </c>
      <c r="CO37" s="80">
        <f t="shared" si="32"/>
        <v>7423.8804509703023</v>
      </c>
      <c r="CP37" s="80">
        <f t="shared" si="32"/>
        <v>6829.9700148926777</v>
      </c>
      <c r="CQ37" s="80">
        <f t="shared" si="32"/>
        <v>6283.5724137012639</v>
      </c>
      <c r="CR37" s="80">
        <f t="shared" si="32"/>
        <v>5780.8866206051625</v>
      </c>
      <c r="CS37" s="80">
        <f t="shared" si="32"/>
        <v>5318.4156909567491</v>
      </c>
      <c r="CT37" s="80">
        <f t="shared" si="32"/>
        <v>4892.9424356802092</v>
      </c>
      <c r="CU37" s="80">
        <f t="shared" si="32"/>
        <v>4501.5070408257925</v>
      </c>
      <c r="CV37" s="80">
        <f t="shared" si="32"/>
        <v>4141.3864775597294</v>
      </c>
      <c r="CW37" s="80">
        <f t="shared" si="32"/>
        <v>3810.0755593549511</v>
      </c>
      <c r="CX37" s="80">
        <f t="shared" si="32"/>
        <v>3505.2695146065548</v>
      </c>
      <c r="CY37" s="80">
        <f t="shared" si="32"/>
        <v>3224.8479534380303</v>
      </c>
      <c r="CZ37" s="80">
        <f t="shared" si="32"/>
        <v>2966.860117162988</v>
      </c>
      <c r="DA37" s="80">
        <f t="shared" si="32"/>
        <v>2729.5113077899491</v>
      </c>
      <c r="DB37" s="80">
        <f t="shared" si="32"/>
        <v>2511.1504031667532</v>
      </c>
      <c r="DC37" s="80">
        <f t="shared" si="32"/>
        <v>2310.2583709134128</v>
      </c>
      <c r="DD37" s="80">
        <f t="shared" si="32"/>
        <v>2125.4377012403397</v>
      </c>
      <c r="DE37" s="80">
        <f t="shared" si="32"/>
        <v>1955.4026851411124</v>
      </c>
      <c r="DF37" s="80">
        <f t="shared" si="32"/>
        <v>1798.9704703298235</v>
      </c>
      <c r="DG37" s="80">
        <f t="shared" si="32"/>
        <v>1655.0528327034376</v>
      </c>
      <c r="DH37" s="80">
        <f t="shared" si="32"/>
        <v>1522.6486060871625</v>
      </c>
      <c r="DI37" s="80">
        <f t="shared" si="32"/>
        <v>1400.8367176001896</v>
      </c>
      <c r="DJ37" s="80">
        <f t="shared" si="32"/>
        <v>1288.7697801921745</v>
      </c>
      <c r="DK37" s="80">
        <f t="shared" si="32"/>
        <v>1185.6681977768005</v>
      </c>
      <c r="DL37" s="80">
        <f t="shared" si="32"/>
        <v>1090.8147419546565</v>
      </c>
      <c r="DM37" s="80">
        <f t="shared" si="32"/>
        <v>1003.549562598284</v>
      </c>
      <c r="DN37" s="80">
        <f t="shared" si="32"/>
        <v>923.26559759042129</v>
      </c>
      <c r="DO37" s="80">
        <f t="shared" si="32"/>
        <v>849.40434978318763</v>
      </c>
      <c r="DP37" s="80">
        <f t="shared" si="32"/>
        <v>781.45200180053257</v>
      </c>
      <c r="DQ37" s="80">
        <f t="shared" si="32"/>
        <v>718.93584165648997</v>
      </c>
      <c r="DR37" s="80">
        <f t="shared" si="32"/>
        <v>661.42097432397077</v>
      </c>
      <c r="DS37" s="80">
        <f t="shared" si="32"/>
        <v>608.50729637805307</v>
      </c>
    </row>
    <row r="38" spans="4:123" x14ac:dyDescent="0.25">
      <c r="F38" s="80">
        <f t="shared" si="33"/>
        <v>269.54999999999995</v>
      </c>
      <c r="G38" s="80">
        <f t="shared" si="34"/>
        <v>121.29749999999996</v>
      </c>
      <c r="H38" s="80">
        <f t="shared" si="34"/>
        <v>54.583874999999978</v>
      </c>
      <c r="I38" s="80">
        <f t="shared" si="34"/>
        <v>24.562743749999989</v>
      </c>
      <c r="J38" s="80">
        <f t="shared" si="34"/>
        <v>11.053234687499994</v>
      </c>
      <c r="K38" s="80">
        <f t="shared" si="34"/>
        <v>4.9739556093749968</v>
      </c>
      <c r="L38" s="80">
        <f t="shared" si="34"/>
        <v>2.2382800242187484</v>
      </c>
      <c r="M38" s="80">
        <f t="shared" si="34"/>
        <v>1.0072260108984368</v>
      </c>
      <c r="N38" s="80">
        <f t="shared" si="34"/>
        <v>0.45325170490429645</v>
      </c>
      <c r="O38" s="80">
        <f t="shared" si="34"/>
        <v>0.20396326720693339</v>
      </c>
      <c r="P38" s="80">
        <f t="shared" si="34"/>
        <v>9.1783470243120016E-2</v>
      </c>
      <c r="Q38" s="80">
        <f t="shared" si="34"/>
        <v>4.1302561609404001E-2</v>
      </c>
      <c r="R38" s="80">
        <f t="shared" si="34"/>
        <v>1.8586152724231798E-2</v>
      </c>
      <c r="S38" s="80">
        <f t="shared" si="34"/>
        <v>8.3637687259043077E-3</v>
      </c>
      <c r="T38" s="80">
        <f t="shared" si="34"/>
        <v>3.7636959266569379E-3</v>
      </c>
      <c r="U38" s="80">
        <f t="shared" si="34"/>
        <v>1.693663166995622E-3</v>
      </c>
      <c r="V38" s="80">
        <f t="shared" si="34"/>
        <v>7.6214842514802977E-4</v>
      </c>
      <c r="W38" s="80">
        <f t="shared" si="34"/>
        <v>3.4296679131661336E-4</v>
      </c>
      <c r="X38" s="80">
        <f t="shared" si="34"/>
        <v>1.5433505609247601E-4</v>
      </c>
      <c r="Y38" s="80">
        <f t="shared" si="34"/>
        <v>6.9450775241614197E-5</v>
      </c>
      <c r="Z38" s="80">
        <f t="shared" si="34"/>
        <v>3.1252848858726384E-5</v>
      </c>
      <c r="AA38" s="80">
        <f t="shared" si="34"/>
        <v>1.4063781986426873E-5</v>
      </c>
      <c r="AB38" s="80">
        <f t="shared" si="34"/>
        <v>6.3287018938920926E-6</v>
      </c>
      <c r="AC38" s="80">
        <f t="shared" si="34"/>
        <v>2.8479158522514415E-6</v>
      </c>
      <c r="AD38" s="80">
        <f t="shared" si="34"/>
        <v>1.2815621335131486E-6</v>
      </c>
      <c r="AE38" s="80">
        <f t="shared" si="34"/>
        <v>5.7670296008091681E-7</v>
      </c>
      <c r="AF38" s="80">
        <f t="shared" si="34"/>
        <v>2.5951633203641254E-7</v>
      </c>
      <c r="AG38" s="80">
        <f t="shared" si="34"/>
        <v>1.1678234941638564E-7</v>
      </c>
      <c r="AH38" s="80">
        <f t="shared" si="34"/>
        <v>5.2552057237373534E-8</v>
      </c>
      <c r="AI38" s="80">
        <f t="shared" si="34"/>
        <v>2.3648425756818086E-8</v>
      </c>
      <c r="AJ38" s="80">
        <f t="shared" si="34"/>
        <v>1.0641791590568138E-8</v>
      </c>
      <c r="AK38" s="80">
        <f t="shared" si="34"/>
        <v>4.7888062157556617E-9</v>
      </c>
      <c r="AL38" s="80">
        <f t="shared" si="34"/>
        <v>2.1549627970900475E-9</v>
      </c>
      <c r="AM38" s="80">
        <f t="shared" si="34"/>
        <v>9.6973325869052136E-10</v>
      </c>
      <c r="AN38" s="80">
        <f t="shared" si="34"/>
        <v>4.3637996641073456E-10</v>
      </c>
      <c r="AO38" s="80">
        <f t="shared" si="34"/>
        <v>1.9637098488483052E-10</v>
      </c>
      <c r="AP38" s="80">
        <f t="shared" si="34"/>
        <v>8.8366943198173721E-11</v>
      </c>
      <c r="AQ38" s="80">
        <f t="shared" si="34"/>
        <v>3.9765124439178168E-11</v>
      </c>
      <c r="AR38" s="80">
        <f t="shared" si="34"/>
        <v>1.7894305997630173E-11</v>
      </c>
      <c r="AS38" s="80">
        <f t="shared" si="34"/>
        <v>8.0524376989335774E-12</v>
      </c>
      <c r="AT38" s="80">
        <f t="shared" si="34"/>
        <v>3.6235969645201094E-12</v>
      </c>
      <c r="AU38" s="80">
        <f t="shared" si="34"/>
        <v>1.6306186340340492E-12</v>
      </c>
      <c r="AV38" s="80">
        <f t="shared" si="34"/>
        <v>7.337783853153221E-13</v>
      </c>
      <c r="AW38" s="80">
        <f t="shared" si="34"/>
        <v>3.3020027339189491E-13</v>
      </c>
      <c r="AX38" s="80">
        <f t="shared" si="34"/>
        <v>1.4859012302635269E-13</v>
      </c>
      <c r="AY38" s="80">
        <f t="shared" si="34"/>
        <v>6.6865555361858697E-14</v>
      </c>
      <c r="AZ38" s="80">
        <f t="shared" si="34"/>
        <v>3.0089499912836414E-14</v>
      </c>
      <c r="BA38" s="80">
        <f t="shared" si="34"/>
        <v>1.3540274960776384E-14</v>
      </c>
      <c r="BB38" s="80">
        <f t="shared" si="34"/>
        <v>6.0931237323493714E-15</v>
      </c>
      <c r="BC38" s="80">
        <f t="shared" si="34"/>
        <v>2.7419056795572167E-15</v>
      </c>
      <c r="BD38" s="80">
        <f t="shared" si="34"/>
        <v>1.2338575558007474E-15</v>
      </c>
      <c r="BE38" s="80">
        <f t="shared" si="34"/>
        <v>5.5523590011033627E-16</v>
      </c>
      <c r="BF38" s="80">
        <f t="shared" si="34"/>
        <v>2.4985615504965128E-16</v>
      </c>
      <c r="BG38" s="80">
        <f t="shared" si="34"/>
        <v>1.1243526977234307E-16</v>
      </c>
      <c r="BH38" s="80">
        <f t="shared" si="34"/>
        <v>5.0595871397554377E-17</v>
      </c>
      <c r="BI38" s="80">
        <f t="shared" si="34"/>
        <v>2.2768142128899468E-17</v>
      </c>
      <c r="BJ38" s="80">
        <f t="shared" si="34"/>
        <v>1.024566395800476E-17</v>
      </c>
      <c r="BK38" s="80">
        <f t="shared" si="34"/>
        <v>4.6105487811021415E-18</v>
      </c>
      <c r="BL38" s="80">
        <f t="shared" si="34"/>
        <v>2.0747469514959636E-18</v>
      </c>
      <c r="BM38" s="80">
        <f t="shared" si="34"/>
        <v>9.3363612817318343E-19</v>
      </c>
      <c r="BN38" s="80">
        <f t="shared" si="34"/>
        <v>4.2013625767793254E-19</v>
      </c>
      <c r="BO38" s="80">
        <f t="shared" si="34"/>
        <v>1.8906131595506963E-19</v>
      </c>
      <c r="BP38" s="80">
        <f t="shared" si="34"/>
        <v>8.5077592179781329E-20</v>
      </c>
      <c r="BQ38" s="80">
        <f t="shared" si="34"/>
        <v>3.8284916480901594E-20</v>
      </c>
      <c r="BR38" s="80">
        <f t="shared" si="34"/>
        <v>1.7228212416405716E-20</v>
      </c>
      <c r="BS38" s="80">
        <f t="shared" si="31"/>
        <v>7.752695587382571E-21</v>
      </c>
      <c r="BT38" s="80">
        <f t="shared" si="32"/>
        <v>3.4887130143221568E-21</v>
      </c>
      <c r="BU38" s="80">
        <f t="shared" si="32"/>
        <v>1.5699208564449703E-21</v>
      </c>
      <c r="BV38" s="80">
        <f t="shared" si="32"/>
        <v>7.064643854002365E-22</v>
      </c>
      <c r="BW38" s="80">
        <f t="shared" si="32"/>
        <v>3.1790897343010638E-22</v>
      </c>
      <c r="BX38" s="80">
        <f t="shared" si="32"/>
        <v>1.4305903804354786E-22</v>
      </c>
      <c r="BY38" s="80">
        <f t="shared" si="32"/>
        <v>6.4376567119596527E-23</v>
      </c>
      <c r="BZ38" s="80">
        <f t="shared" si="32"/>
        <v>2.8969455203818432E-23</v>
      </c>
      <c r="CA38" s="80">
        <f t="shared" si="32"/>
        <v>1.3036254841718294E-23</v>
      </c>
      <c r="CB38" s="80">
        <f t="shared" si="32"/>
        <v>5.8663146787732314E-24</v>
      </c>
      <c r="CC38" s="80">
        <f t="shared" si="32"/>
        <v>2.6398416054479538E-24</v>
      </c>
      <c r="CD38" s="80">
        <f t="shared" si="32"/>
        <v>1.187928722451579E-24</v>
      </c>
      <c r="CE38" s="80">
        <f t="shared" si="32"/>
        <v>5.3456792510321053E-25</v>
      </c>
      <c r="CF38" s="80">
        <f t="shared" si="32"/>
        <v>2.4055556629644471E-25</v>
      </c>
      <c r="CG38" s="80">
        <f t="shared" si="32"/>
        <v>1.0825000483340012E-25</v>
      </c>
      <c r="CH38" s="80">
        <f t="shared" si="32"/>
        <v>4.8712502175030054E-26</v>
      </c>
      <c r="CI38" s="80">
        <f t="shared" si="32"/>
        <v>2.1920625978763525E-26</v>
      </c>
      <c r="CJ38" s="80">
        <f t="shared" si="32"/>
        <v>9.8642816904435848E-27</v>
      </c>
      <c r="CK38" s="80">
        <f t="shared" si="32"/>
        <v>4.4389267606996125E-27</v>
      </c>
      <c r="CL38" s="80">
        <f t="shared" si="32"/>
        <v>1.9975170423148253E-27</v>
      </c>
      <c r="CM38" s="80">
        <f t="shared" si="32"/>
        <v>8.9888266904167137E-28</v>
      </c>
      <c r="CN38" s="80">
        <f t="shared" si="32"/>
        <v>4.0449720106875204E-28</v>
      </c>
      <c r="CO38" s="80">
        <f t="shared" si="32"/>
        <v>1.8202374048093839E-28</v>
      </c>
      <c r="CP38" s="80">
        <f t="shared" si="32"/>
        <v>8.1910683216422266E-29</v>
      </c>
      <c r="CQ38" s="80">
        <f t="shared" si="32"/>
        <v>3.6859807447390018E-29</v>
      </c>
      <c r="CR38" s="80">
        <f t="shared" si="32"/>
        <v>1.6586913351325505E-29</v>
      </c>
      <c r="CS38" s="80">
        <f t="shared" si="32"/>
        <v>7.4641110080964763E-30</v>
      </c>
      <c r="CT38" s="80">
        <f t="shared" si="32"/>
        <v>3.358849953643414E-30</v>
      </c>
      <c r="CU38" s="80">
        <f t="shared" si="32"/>
        <v>1.5114824791395361E-30</v>
      </c>
      <c r="CV38" s="80">
        <f t="shared" si="32"/>
        <v>6.8016711561279113E-31</v>
      </c>
      <c r="CW38" s="80">
        <f t="shared" si="32"/>
        <v>3.0607520202575597E-31</v>
      </c>
      <c r="CX38" s="80">
        <f t="shared" si="32"/>
        <v>1.3773384091159017E-31</v>
      </c>
      <c r="CY38" s="80">
        <f t="shared" si="32"/>
        <v>6.1980228410215574E-32</v>
      </c>
      <c r="CZ38" s="80">
        <f t="shared" si="32"/>
        <v>2.7891102784597007E-32</v>
      </c>
      <c r="DA38" s="80">
        <f t="shared" si="32"/>
        <v>1.2550996253068653E-32</v>
      </c>
      <c r="DB38" s="80">
        <f t="shared" si="32"/>
        <v>5.6479483138808933E-33</v>
      </c>
      <c r="DC38" s="80">
        <f t="shared" si="32"/>
        <v>2.5415767412464019E-33</v>
      </c>
      <c r="DD38" s="80">
        <f t="shared" si="32"/>
        <v>1.1437095335608808E-33</v>
      </c>
      <c r="DE38" s="80">
        <f t="shared" si="32"/>
        <v>5.1466929010239628E-34</v>
      </c>
      <c r="DF38" s="80">
        <f t="shared" si="32"/>
        <v>2.316011805460783E-34</v>
      </c>
      <c r="DG38" s="80">
        <f t="shared" si="32"/>
        <v>1.0422053124573523E-34</v>
      </c>
      <c r="DH38" s="80">
        <f t="shared" si="32"/>
        <v>4.6899239060580846E-35</v>
      </c>
      <c r="DI38" s="80">
        <f t="shared" si="32"/>
        <v>2.1104657577261381E-35</v>
      </c>
      <c r="DJ38" s="80">
        <f t="shared" si="32"/>
        <v>9.4970959097676203E-36</v>
      </c>
      <c r="DK38" s="80">
        <f t="shared" si="32"/>
        <v>4.2736931593954289E-36</v>
      </c>
      <c r="DL38" s="80">
        <f t="shared" si="32"/>
        <v>1.9231619217279427E-36</v>
      </c>
      <c r="DM38" s="80">
        <f t="shared" si="32"/>
        <v>8.654228647775741E-37</v>
      </c>
      <c r="DN38" s="80">
        <f t="shared" si="32"/>
        <v>3.8944028914990834E-37</v>
      </c>
      <c r="DO38" s="80">
        <f t="shared" si="32"/>
        <v>1.7524813011745871E-37</v>
      </c>
      <c r="DP38" s="80">
        <f t="shared" si="32"/>
        <v>7.8861658552856411E-38</v>
      </c>
      <c r="DQ38" s="80">
        <f t="shared" si="32"/>
        <v>3.5487746348785383E-38</v>
      </c>
      <c r="DR38" s="80">
        <f t="shared" si="32"/>
        <v>1.5969485856953421E-38</v>
      </c>
      <c r="DS38" s="80">
        <f t="shared" si="32"/>
        <v>7.1862686356290395E-39</v>
      </c>
    </row>
    <row r="39" spans="4:123" x14ac:dyDescent="0.25">
      <c r="F39" s="80">
        <f t="shared" si="33"/>
        <v>0</v>
      </c>
      <c r="G39" s="80">
        <f t="shared" si="34"/>
        <v>0</v>
      </c>
      <c r="H39" s="80">
        <f t="shared" si="34"/>
        <v>0</v>
      </c>
      <c r="I39" s="80">
        <f t="shared" si="34"/>
        <v>0</v>
      </c>
      <c r="J39" s="80">
        <f t="shared" si="34"/>
        <v>0</v>
      </c>
      <c r="K39" s="80">
        <f t="shared" si="34"/>
        <v>0</v>
      </c>
      <c r="L39" s="80">
        <f t="shared" si="34"/>
        <v>0</v>
      </c>
      <c r="M39" s="80">
        <f t="shared" si="34"/>
        <v>0</v>
      </c>
      <c r="N39" s="80">
        <f t="shared" si="34"/>
        <v>0</v>
      </c>
      <c r="O39" s="80">
        <f t="shared" si="34"/>
        <v>0</v>
      </c>
      <c r="P39" s="80">
        <f t="shared" si="34"/>
        <v>0</v>
      </c>
      <c r="Q39" s="80">
        <f t="shared" si="34"/>
        <v>0</v>
      </c>
      <c r="R39" s="80">
        <f t="shared" si="34"/>
        <v>0</v>
      </c>
      <c r="S39" s="80">
        <f t="shared" si="34"/>
        <v>0</v>
      </c>
      <c r="T39" s="80">
        <f t="shared" si="34"/>
        <v>0</v>
      </c>
      <c r="U39" s="80">
        <f t="shared" si="34"/>
        <v>0</v>
      </c>
      <c r="V39" s="80">
        <f t="shared" si="34"/>
        <v>0</v>
      </c>
      <c r="W39" s="80">
        <f t="shared" si="34"/>
        <v>0</v>
      </c>
      <c r="X39" s="80">
        <f t="shared" si="34"/>
        <v>0</v>
      </c>
      <c r="Y39" s="80">
        <f t="shared" si="34"/>
        <v>0</v>
      </c>
      <c r="Z39" s="80">
        <f t="shared" si="34"/>
        <v>0</v>
      </c>
      <c r="AA39" s="80">
        <f t="shared" si="34"/>
        <v>0</v>
      </c>
      <c r="AB39" s="80">
        <f t="shared" si="34"/>
        <v>0</v>
      </c>
      <c r="AC39" s="80">
        <f t="shared" si="34"/>
        <v>0</v>
      </c>
      <c r="AD39" s="80">
        <f t="shared" si="34"/>
        <v>0</v>
      </c>
      <c r="AE39" s="80">
        <f t="shared" si="34"/>
        <v>0</v>
      </c>
      <c r="AF39" s="80">
        <f t="shared" si="34"/>
        <v>0</v>
      </c>
      <c r="AG39" s="80">
        <f t="shared" si="34"/>
        <v>0</v>
      </c>
      <c r="AH39" s="80">
        <f t="shared" si="34"/>
        <v>0</v>
      </c>
      <c r="AI39" s="80">
        <f t="shared" si="34"/>
        <v>0</v>
      </c>
      <c r="AJ39" s="80">
        <f t="shared" si="34"/>
        <v>0</v>
      </c>
      <c r="AK39" s="80">
        <f t="shared" si="34"/>
        <v>0</v>
      </c>
      <c r="AL39" s="80">
        <f t="shared" si="34"/>
        <v>0</v>
      </c>
      <c r="AM39" s="80">
        <f t="shared" si="34"/>
        <v>0</v>
      </c>
      <c r="AN39" s="80">
        <f t="shared" si="34"/>
        <v>0</v>
      </c>
      <c r="AO39" s="80">
        <f t="shared" si="34"/>
        <v>0</v>
      </c>
      <c r="AP39" s="80">
        <f t="shared" si="34"/>
        <v>0</v>
      </c>
      <c r="AQ39" s="80">
        <f t="shared" si="34"/>
        <v>0</v>
      </c>
      <c r="AR39" s="80">
        <f t="shared" si="34"/>
        <v>0</v>
      </c>
      <c r="AS39" s="80">
        <f t="shared" si="34"/>
        <v>0</v>
      </c>
      <c r="AT39" s="80">
        <f t="shared" si="34"/>
        <v>0</v>
      </c>
      <c r="AU39" s="80">
        <f t="shared" si="34"/>
        <v>0</v>
      </c>
      <c r="AV39" s="80">
        <f t="shared" si="34"/>
        <v>0</v>
      </c>
      <c r="AW39" s="80">
        <f t="shared" si="34"/>
        <v>0</v>
      </c>
      <c r="AX39" s="80">
        <f t="shared" si="34"/>
        <v>0</v>
      </c>
      <c r="AY39" s="80">
        <f t="shared" si="34"/>
        <v>0</v>
      </c>
      <c r="AZ39" s="80">
        <f t="shared" si="34"/>
        <v>0</v>
      </c>
      <c r="BA39" s="80">
        <f t="shared" si="34"/>
        <v>0</v>
      </c>
      <c r="BB39" s="80">
        <f t="shared" si="34"/>
        <v>0</v>
      </c>
      <c r="BC39" s="80">
        <f t="shared" si="34"/>
        <v>0</v>
      </c>
      <c r="BD39" s="80">
        <f t="shared" si="34"/>
        <v>0</v>
      </c>
      <c r="BE39" s="80">
        <f t="shared" si="34"/>
        <v>0</v>
      </c>
      <c r="BF39" s="80">
        <f t="shared" si="34"/>
        <v>0</v>
      </c>
      <c r="BG39" s="80">
        <f t="shared" si="34"/>
        <v>0</v>
      </c>
      <c r="BH39" s="80">
        <f t="shared" si="34"/>
        <v>0</v>
      </c>
      <c r="BI39" s="80">
        <f t="shared" si="34"/>
        <v>0</v>
      </c>
      <c r="BJ39" s="80">
        <f t="shared" si="34"/>
        <v>0</v>
      </c>
      <c r="BK39" s="80">
        <f t="shared" si="34"/>
        <v>0</v>
      </c>
      <c r="BL39" s="80">
        <f t="shared" si="34"/>
        <v>0</v>
      </c>
      <c r="BM39" s="80">
        <f t="shared" si="34"/>
        <v>0</v>
      </c>
      <c r="BN39" s="80">
        <f t="shared" si="34"/>
        <v>0</v>
      </c>
      <c r="BO39" s="80">
        <f t="shared" si="34"/>
        <v>0</v>
      </c>
      <c r="BP39" s="80">
        <f t="shared" si="34"/>
        <v>0</v>
      </c>
      <c r="BQ39" s="80">
        <f t="shared" si="34"/>
        <v>0</v>
      </c>
      <c r="BR39" s="80">
        <f t="shared" ref="H39:BR40" si="35">+BQ39-BR29</f>
        <v>0</v>
      </c>
      <c r="BS39" s="80">
        <f t="shared" si="31"/>
        <v>0</v>
      </c>
      <c r="BT39" s="80">
        <f t="shared" si="32"/>
        <v>0</v>
      </c>
      <c r="BU39" s="80">
        <f t="shared" si="32"/>
        <v>0</v>
      </c>
      <c r="BV39" s="80">
        <f t="shared" si="32"/>
        <v>0</v>
      </c>
      <c r="BW39" s="80">
        <f t="shared" si="32"/>
        <v>0</v>
      </c>
      <c r="BX39" s="80">
        <f t="shared" si="32"/>
        <v>0</v>
      </c>
      <c r="BY39" s="80">
        <f t="shared" si="32"/>
        <v>0</v>
      </c>
      <c r="BZ39" s="80">
        <f t="shared" si="32"/>
        <v>0</v>
      </c>
      <c r="CA39" s="80">
        <f t="shared" si="32"/>
        <v>0</v>
      </c>
      <c r="CB39" s="80">
        <f t="shared" si="32"/>
        <v>0</v>
      </c>
      <c r="CC39" s="80">
        <f t="shared" si="32"/>
        <v>0</v>
      </c>
      <c r="CD39" s="80">
        <f t="shared" si="32"/>
        <v>0</v>
      </c>
      <c r="CE39" s="80">
        <f t="shared" si="32"/>
        <v>0</v>
      </c>
      <c r="CF39" s="80">
        <f t="shared" si="32"/>
        <v>0</v>
      </c>
      <c r="CG39" s="80">
        <f t="shared" si="32"/>
        <v>0</v>
      </c>
      <c r="CH39" s="80">
        <f t="shared" si="32"/>
        <v>0</v>
      </c>
      <c r="CI39" s="80">
        <f t="shared" si="32"/>
        <v>0</v>
      </c>
      <c r="CJ39" s="80">
        <f t="shared" si="32"/>
        <v>0</v>
      </c>
      <c r="CK39" s="80">
        <f t="shared" si="32"/>
        <v>0</v>
      </c>
      <c r="CL39" s="80">
        <f t="shared" si="32"/>
        <v>0</v>
      </c>
      <c r="CM39" s="80">
        <f t="shared" si="32"/>
        <v>0</v>
      </c>
      <c r="CN39" s="80">
        <f t="shared" si="32"/>
        <v>0</v>
      </c>
      <c r="CO39" s="80">
        <f t="shared" si="32"/>
        <v>0</v>
      </c>
      <c r="CP39" s="80">
        <f t="shared" si="32"/>
        <v>0</v>
      </c>
      <c r="CQ39" s="80">
        <f t="shared" si="32"/>
        <v>0</v>
      </c>
      <c r="CR39" s="80">
        <f t="shared" si="32"/>
        <v>0</v>
      </c>
      <c r="CS39" s="80">
        <f t="shared" si="32"/>
        <v>0</v>
      </c>
      <c r="CT39" s="80">
        <f t="shared" si="32"/>
        <v>0</v>
      </c>
      <c r="CU39" s="80">
        <f t="shared" si="32"/>
        <v>0</v>
      </c>
      <c r="CV39" s="80">
        <f t="shared" si="32"/>
        <v>0</v>
      </c>
      <c r="CW39" s="80">
        <f t="shared" si="32"/>
        <v>0</v>
      </c>
      <c r="CX39" s="80">
        <f t="shared" si="32"/>
        <v>0</v>
      </c>
      <c r="CY39" s="80">
        <f t="shared" si="32"/>
        <v>0</v>
      </c>
      <c r="CZ39" s="80">
        <f t="shared" si="32"/>
        <v>0</v>
      </c>
      <c r="DA39" s="80">
        <f t="shared" si="32"/>
        <v>0</v>
      </c>
      <c r="DB39" s="80">
        <f t="shared" si="32"/>
        <v>0</v>
      </c>
      <c r="DC39" s="80">
        <f t="shared" si="32"/>
        <v>0</v>
      </c>
      <c r="DD39" s="80">
        <f t="shared" si="32"/>
        <v>0</v>
      </c>
      <c r="DE39" s="80">
        <f t="shared" si="32"/>
        <v>0</v>
      </c>
      <c r="DF39" s="80">
        <f t="shared" si="32"/>
        <v>0</v>
      </c>
      <c r="DG39" s="80">
        <f t="shared" si="32"/>
        <v>0</v>
      </c>
      <c r="DH39" s="80">
        <f t="shared" si="32"/>
        <v>0</v>
      </c>
      <c r="DI39" s="80">
        <f t="shared" si="32"/>
        <v>0</v>
      </c>
      <c r="DJ39" s="80">
        <f t="shared" si="32"/>
        <v>0</v>
      </c>
      <c r="DK39" s="80">
        <f t="shared" si="32"/>
        <v>0</v>
      </c>
      <c r="DL39" s="80">
        <f t="shared" si="32"/>
        <v>0</v>
      </c>
      <c r="DM39" s="80">
        <f t="shared" si="32"/>
        <v>0</v>
      </c>
      <c r="DN39" s="80">
        <f t="shared" si="32"/>
        <v>0</v>
      </c>
      <c r="DO39" s="80">
        <f t="shared" ref="DO39:DS39" si="36">+DN39-DO29</f>
        <v>0</v>
      </c>
      <c r="DP39" s="80">
        <f t="shared" si="36"/>
        <v>0</v>
      </c>
      <c r="DQ39" s="80">
        <f t="shared" si="36"/>
        <v>0</v>
      </c>
      <c r="DR39" s="80">
        <f t="shared" si="36"/>
        <v>0</v>
      </c>
      <c r="DS39" s="80">
        <f t="shared" si="36"/>
        <v>0</v>
      </c>
    </row>
    <row r="40" spans="4:123" x14ac:dyDescent="0.25">
      <c r="F40" s="80">
        <f t="shared" si="33"/>
        <v>4587.55</v>
      </c>
      <c r="G40" s="80">
        <f t="shared" ref="G40" si="37">+F40-G30</f>
        <v>4358.1725000000006</v>
      </c>
      <c r="H40" s="80">
        <f t="shared" si="35"/>
        <v>4140.2638750000006</v>
      </c>
      <c r="I40" s="80">
        <f t="shared" si="35"/>
        <v>3933.2506812500005</v>
      </c>
      <c r="J40" s="80">
        <f t="shared" si="35"/>
        <v>3736.5881471875005</v>
      </c>
      <c r="K40" s="80">
        <f t="shared" si="35"/>
        <v>3549.7587398281253</v>
      </c>
      <c r="L40" s="80">
        <f t="shared" si="35"/>
        <v>3372.2708028367188</v>
      </c>
      <c r="M40" s="80">
        <f t="shared" si="35"/>
        <v>3203.6572626948828</v>
      </c>
      <c r="N40" s="80">
        <f t="shared" si="35"/>
        <v>3043.4743995601384</v>
      </c>
      <c r="O40" s="80">
        <f t="shared" si="35"/>
        <v>2891.3006795821316</v>
      </c>
      <c r="P40" s="80">
        <f t="shared" si="35"/>
        <v>2746.7356456030252</v>
      </c>
      <c r="Q40" s="80">
        <f t="shared" si="35"/>
        <v>2609.3988633228741</v>
      </c>
      <c r="R40" s="80">
        <f t="shared" si="35"/>
        <v>2478.9289201567303</v>
      </c>
      <c r="S40" s="80">
        <f t="shared" si="35"/>
        <v>2354.9824741488937</v>
      </c>
      <c r="T40" s="80">
        <f t="shared" si="35"/>
        <v>2237.2333504414491</v>
      </c>
      <c r="U40" s="80">
        <f t="shared" si="35"/>
        <v>2125.3716829193768</v>
      </c>
      <c r="V40" s="80">
        <f t="shared" si="35"/>
        <v>2019.103098773408</v>
      </c>
      <c r="W40" s="80">
        <f t="shared" si="35"/>
        <v>1918.1479438347376</v>
      </c>
      <c r="X40" s="80">
        <f t="shared" si="35"/>
        <v>1822.2405466430007</v>
      </c>
      <c r="Y40" s="80">
        <f t="shared" si="35"/>
        <v>1731.1285193108506</v>
      </c>
      <c r="Z40" s="80">
        <f t="shared" si="35"/>
        <v>1644.5720933453081</v>
      </c>
      <c r="AA40" s="80">
        <f t="shared" si="35"/>
        <v>1562.3434886780426</v>
      </c>
      <c r="AB40" s="80">
        <f t="shared" si="35"/>
        <v>1484.2263142441404</v>
      </c>
      <c r="AC40" s="80">
        <f t="shared" si="35"/>
        <v>1410.0149985319333</v>
      </c>
      <c r="AD40" s="80">
        <f t="shared" si="35"/>
        <v>1339.5142486053367</v>
      </c>
      <c r="AE40" s="80">
        <f t="shared" si="35"/>
        <v>1272.5385361750698</v>
      </c>
      <c r="AF40" s="80">
        <f t="shared" si="35"/>
        <v>1208.9116093663163</v>
      </c>
      <c r="AG40" s="80">
        <f t="shared" si="35"/>
        <v>1148.4660288980006</v>
      </c>
      <c r="AH40" s="80">
        <f t="shared" si="35"/>
        <v>1091.0427274531005</v>
      </c>
      <c r="AI40" s="80">
        <f t="shared" si="35"/>
        <v>1036.4905910804455</v>
      </c>
      <c r="AJ40" s="80">
        <f t="shared" si="35"/>
        <v>984.66606152642316</v>
      </c>
      <c r="AK40" s="80">
        <f t="shared" si="35"/>
        <v>935.43275845010203</v>
      </c>
      <c r="AL40" s="80">
        <f t="shared" si="35"/>
        <v>888.66112052759695</v>
      </c>
      <c r="AM40" s="80">
        <f t="shared" si="35"/>
        <v>844.22806450121709</v>
      </c>
      <c r="AN40" s="80">
        <f t="shared" si="35"/>
        <v>802.01666127615624</v>
      </c>
      <c r="AO40" s="80">
        <f t="shared" si="35"/>
        <v>761.9158282123484</v>
      </c>
      <c r="AP40" s="80">
        <f t="shared" si="35"/>
        <v>723.82003680173102</v>
      </c>
      <c r="AQ40" s="80">
        <f t="shared" si="35"/>
        <v>687.62903496164449</v>
      </c>
      <c r="AR40" s="80">
        <f t="shared" si="35"/>
        <v>653.24758321356228</v>
      </c>
      <c r="AS40" s="80">
        <f t="shared" si="35"/>
        <v>620.58520405288414</v>
      </c>
      <c r="AT40" s="80">
        <f t="shared" si="35"/>
        <v>589.55594385023994</v>
      </c>
      <c r="AU40" s="80">
        <f t="shared" si="35"/>
        <v>560.07814665772798</v>
      </c>
      <c r="AV40" s="80">
        <f t="shared" si="35"/>
        <v>532.07423932484153</v>
      </c>
      <c r="AW40" s="80">
        <f t="shared" si="35"/>
        <v>505.47052735859944</v>
      </c>
      <c r="AX40" s="80">
        <f t="shared" si="35"/>
        <v>480.19700099066949</v>
      </c>
      <c r="AY40" s="80">
        <f t="shared" si="35"/>
        <v>456.187150941136</v>
      </c>
      <c r="AZ40" s="80">
        <f t="shared" si="35"/>
        <v>433.37779339407922</v>
      </c>
      <c r="BA40" s="80">
        <f t="shared" si="35"/>
        <v>411.70890372437526</v>
      </c>
      <c r="BB40" s="80">
        <f t="shared" si="35"/>
        <v>391.12345853815651</v>
      </c>
      <c r="BC40" s="80">
        <f t="shared" si="35"/>
        <v>371.56728561124868</v>
      </c>
      <c r="BD40" s="80">
        <f t="shared" si="35"/>
        <v>352.98892133068625</v>
      </c>
      <c r="BE40" s="80">
        <f t="shared" si="35"/>
        <v>335.33947526415193</v>
      </c>
      <c r="BF40" s="80">
        <f t="shared" si="35"/>
        <v>318.57250150094433</v>
      </c>
      <c r="BG40" s="80">
        <f t="shared" si="35"/>
        <v>302.64387642589713</v>
      </c>
      <c r="BH40" s="80">
        <f t="shared" si="35"/>
        <v>287.5116826046023</v>
      </c>
      <c r="BI40" s="80">
        <f t="shared" si="35"/>
        <v>273.1360984743722</v>
      </c>
      <c r="BJ40" s="80">
        <f t="shared" si="35"/>
        <v>259.47929355065361</v>
      </c>
      <c r="BK40" s="80">
        <f t="shared" si="35"/>
        <v>246.50532887312093</v>
      </c>
      <c r="BL40" s="80">
        <f t="shared" si="35"/>
        <v>234.1800624294649</v>
      </c>
      <c r="BM40" s="80">
        <f t="shared" si="35"/>
        <v>222.47105930799165</v>
      </c>
      <c r="BN40" s="80">
        <f t="shared" si="35"/>
        <v>211.34750634259206</v>
      </c>
      <c r="BO40" s="80">
        <f t="shared" si="35"/>
        <v>200.78013102546245</v>
      </c>
      <c r="BP40" s="80">
        <f t="shared" si="35"/>
        <v>190.74112447418932</v>
      </c>
      <c r="BQ40" s="80">
        <f t="shared" si="35"/>
        <v>181.20406825047985</v>
      </c>
      <c r="BR40" s="80">
        <f t="shared" si="35"/>
        <v>172.14386483795585</v>
      </c>
      <c r="BS40" s="80">
        <f t="shared" si="31"/>
        <v>163.53667159605806</v>
      </c>
      <c r="BT40" s="80">
        <f t="shared" ref="BT40:DS40" si="38">+BS40-BT30</f>
        <v>155.35983801625514</v>
      </c>
      <c r="BU40" s="80">
        <f t="shared" si="38"/>
        <v>147.59184611544239</v>
      </c>
      <c r="BV40" s="80">
        <f t="shared" si="38"/>
        <v>140.21225380967027</v>
      </c>
      <c r="BW40" s="80">
        <f t="shared" si="38"/>
        <v>133.20164111918675</v>
      </c>
      <c r="BX40" s="80">
        <f t="shared" si="38"/>
        <v>126.54155906322741</v>
      </c>
      <c r="BY40" s="80">
        <f t="shared" si="38"/>
        <v>120.21448111006603</v>
      </c>
      <c r="BZ40" s="80">
        <f t="shared" si="38"/>
        <v>114.20375705456273</v>
      </c>
      <c r="CA40" s="80">
        <f t="shared" si="38"/>
        <v>108.49356920183459</v>
      </c>
      <c r="CB40" s="80">
        <f t="shared" si="38"/>
        <v>103.06889074174286</v>
      </c>
      <c r="CC40" s="80">
        <f t="shared" si="38"/>
        <v>97.915446204655723</v>
      </c>
      <c r="CD40" s="80">
        <f t="shared" si="38"/>
        <v>93.019673894422937</v>
      </c>
      <c r="CE40" s="80">
        <f t="shared" si="38"/>
        <v>88.368690199701788</v>
      </c>
      <c r="CF40" s="80">
        <f t="shared" si="38"/>
        <v>83.950255689716698</v>
      </c>
      <c r="CG40" s="80">
        <f t="shared" si="38"/>
        <v>79.752742905230861</v>
      </c>
      <c r="CH40" s="80">
        <f t="shared" si="38"/>
        <v>75.765105759969316</v>
      </c>
      <c r="CI40" s="80">
        <f t="shared" si="38"/>
        <v>71.976850471970849</v>
      </c>
      <c r="CJ40" s="80">
        <f t="shared" si="38"/>
        <v>68.3780079483723</v>
      </c>
      <c r="CK40" s="80">
        <f t="shared" si="38"/>
        <v>64.959107550953689</v>
      </c>
      <c r="CL40" s="80">
        <f t="shared" si="38"/>
        <v>61.711152173406006</v>
      </c>
      <c r="CM40" s="80">
        <f t="shared" si="38"/>
        <v>58.625594564735707</v>
      </c>
      <c r="CN40" s="80">
        <f t="shared" si="38"/>
        <v>55.694314836498918</v>
      </c>
      <c r="CO40" s="80">
        <f t="shared" si="38"/>
        <v>52.909599094673972</v>
      </c>
      <c r="CP40" s="80">
        <f t="shared" si="38"/>
        <v>50.26411913994027</v>
      </c>
      <c r="CQ40" s="80">
        <f t="shared" si="38"/>
        <v>47.750913182943258</v>
      </c>
      <c r="CR40" s="80">
        <f t="shared" si="38"/>
        <v>45.363367523796093</v>
      </c>
      <c r="CS40" s="80">
        <f t="shared" si="38"/>
        <v>43.095199147606287</v>
      </c>
      <c r="CT40" s="80">
        <f t="shared" si="38"/>
        <v>40.940439190225973</v>
      </c>
      <c r="CU40" s="80">
        <f t="shared" si="38"/>
        <v>38.893417230714675</v>
      </c>
      <c r="CV40" s="80">
        <f t="shared" si="38"/>
        <v>36.948746369178942</v>
      </c>
      <c r="CW40" s="80">
        <f t="shared" si="38"/>
        <v>35.101309050719998</v>
      </c>
      <c r="CX40" s="80">
        <f t="shared" si="38"/>
        <v>33.346243598183996</v>
      </c>
      <c r="CY40" s="80">
        <f t="shared" si="38"/>
        <v>31.678931418274797</v>
      </c>
      <c r="CZ40" s="80">
        <f t="shared" si="38"/>
        <v>30.094984847361058</v>
      </c>
      <c r="DA40" s="80">
        <f t="shared" si="38"/>
        <v>28.590235604993005</v>
      </c>
      <c r="DB40" s="80">
        <f t="shared" si="38"/>
        <v>27.160723824743354</v>
      </c>
      <c r="DC40" s="80">
        <f t="shared" si="38"/>
        <v>25.802687633506185</v>
      </c>
      <c r="DD40" s="80">
        <f t="shared" si="38"/>
        <v>24.512553251830877</v>
      </c>
      <c r="DE40" s="80">
        <f t="shared" si="38"/>
        <v>23.286925589239331</v>
      </c>
      <c r="DF40" s="80">
        <f t="shared" si="38"/>
        <v>22.122579309777365</v>
      </c>
      <c r="DG40" s="80">
        <f t="shared" si="38"/>
        <v>21.016450344288497</v>
      </c>
      <c r="DH40" s="80">
        <f t="shared" si="38"/>
        <v>19.965627827074073</v>
      </c>
      <c r="DI40" s="80">
        <f t="shared" si="38"/>
        <v>18.967346435720369</v>
      </c>
      <c r="DJ40" s="80">
        <f t="shared" si="38"/>
        <v>18.01897911393435</v>
      </c>
      <c r="DK40" s="80">
        <f t="shared" si="38"/>
        <v>17.118030158237634</v>
      </c>
      <c r="DL40" s="80">
        <f t="shared" si="38"/>
        <v>16.262128650325753</v>
      </c>
      <c r="DM40" s="80">
        <f t="shared" si="38"/>
        <v>15.449022217809466</v>
      </c>
      <c r="DN40" s="80">
        <f t="shared" si="38"/>
        <v>14.676571106918992</v>
      </c>
      <c r="DO40" s="80">
        <f t="shared" si="38"/>
        <v>13.942742551573042</v>
      </c>
      <c r="DP40" s="80">
        <f t="shared" si="38"/>
        <v>13.245605423994391</v>
      </c>
      <c r="DQ40" s="80">
        <f t="shared" si="38"/>
        <v>12.583325152794671</v>
      </c>
      <c r="DR40" s="80">
        <f t="shared" si="38"/>
        <v>11.954158895154938</v>
      </c>
      <c r="DS40" s="80">
        <f t="shared" si="38"/>
        <v>11.356450950397191</v>
      </c>
    </row>
    <row r="41" spans="4:123" x14ac:dyDescent="0.25">
      <c r="F41" s="83">
        <f>SUM(F35:F40)</f>
        <v>16091224.060000002</v>
      </c>
      <c r="G41" s="83">
        <f t="shared" ref="G41:BR41" si="39">SUM(G35:G40)</f>
        <v>15027487.780399999</v>
      </c>
      <c r="H41" s="83">
        <f t="shared" si="39"/>
        <v>14039971.172230002</v>
      </c>
      <c r="I41" s="83">
        <f t="shared" si="39"/>
        <v>13122896.36370212</v>
      </c>
      <c r="J41" s="83">
        <f t="shared" si="39"/>
        <v>12270954.466122124</v>
      </c>
      <c r="K41" s="83">
        <f t="shared" si="39"/>
        <v>11479257.035602354</v>
      </c>
      <c r="L41" s="83">
        <f t="shared" si="39"/>
        <v>10743297.770937277</v>
      </c>
      <c r="M41" s="83">
        <f t="shared" si="39"/>
        <v>10058920.122847619</v>
      </c>
      <c r="N41" s="83">
        <f t="shared" si="39"/>
        <v>9422288.7644962016</v>
      </c>
      <c r="O41" s="83">
        <f t="shared" si="39"/>
        <v>8829863.9050887339</v>
      </c>
      <c r="P41" s="83">
        <f t="shared" si="39"/>
        <v>8278377.9003658937</v>
      </c>
      <c r="Q41" s="83">
        <f t="shared" si="39"/>
        <v>7764813.8332132995</v>
      </c>
      <c r="R41" s="83">
        <f t="shared" si="39"/>
        <v>7286385.8428176502</v>
      </c>
      <c r="S41" s="83">
        <f t="shared" si="39"/>
        <v>6840521.0340837603</v>
      </c>
      <c r="T41" s="83">
        <f t="shared" si="39"/>
        <v>6424842.8284773463</v>
      </c>
      <c r="U41" s="83">
        <f t="shared" si="39"/>
        <v>6037155.6357446872</v>
      </c>
      <c r="V41" s="83">
        <f t="shared" si="39"/>
        <v>5675430.7388209719</v>
      </c>
      <c r="W41" s="83">
        <f t="shared" si="39"/>
        <v>5337793.2942881864</v>
      </c>
      <c r="X41" s="83">
        <f t="shared" si="39"/>
        <v>5022510.3591868645</v>
      </c>
      <c r="Y41" s="83">
        <f t="shared" si="39"/>
        <v>4727979.8623938048</v>
      </c>
      <c r="Z41" s="83">
        <f t="shared" si="39"/>
        <v>4452720.4454313451</v>
      </c>
      <c r="AA41" s="83">
        <f t="shared" si="39"/>
        <v>4195362.1036228128</v>
      </c>
      <c r="AB41" s="83">
        <f t="shared" si="39"/>
        <v>3954637.5640417864</v>
      </c>
      <c r="AC41" s="83">
        <f t="shared" si="39"/>
        <v>3729374.3417792148</v>
      </c>
      <c r="AD41" s="83">
        <f t="shared" si="39"/>
        <v>3518487.4207168408</v>
      </c>
      <c r="AE41" s="83">
        <f t="shared" si="39"/>
        <v>3320972.5092844414</v>
      </c>
      <c r="AF41" s="83">
        <f t="shared" si="39"/>
        <v>3135899.8256236683</v>
      </c>
      <c r="AG41" s="83">
        <f t="shared" si="39"/>
        <v>2962408.370211055</v>
      </c>
      <c r="AH41" s="83">
        <f t="shared" si="39"/>
        <v>2799700.6473325393</v>
      </c>
      <c r="AI41" s="83">
        <f t="shared" si="39"/>
        <v>2647037.7998749893</v>
      </c>
      <c r="AJ41" s="83">
        <f t="shared" si="39"/>
        <v>2503735.1247280762</v>
      </c>
      <c r="AK41" s="83">
        <f t="shared" si="39"/>
        <v>2369157.9386920198</v>
      </c>
      <c r="AL41" s="83">
        <f t="shared" si="39"/>
        <v>2242717.7671813453</v>
      </c>
      <c r="AM41" s="83">
        <f t="shared" si="39"/>
        <v>2123868.8302183109</v>
      </c>
      <c r="AN41" s="83">
        <f t="shared" si="39"/>
        <v>2012104.8022375242</v>
      </c>
      <c r="AO41" s="83">
        <f t="shared" si="39"/>
        <v>1906955.8240893148</v>
      </c>
      <c r="AP41" s="83">
        <f t="shared" si="39"/>
        <v>1807985.7473467314</v>
      </c>
      <c r="AQ41" s="83">
        <f t="shared" si="39"/>
        <v>1714789.5926014243</v>
      </c>
      <c r="AR41" s="83">
        <f t="shared" si="39"/>
        <v>1626991.2048880334</v>
      </c>
      <c r="AS41" s="83">
        <f t="shared" si="39"/>
        <v>1544241.0907152144</v>
      </c>
      <c r="AT41" s="83">
        <f t="shared" si="39"/>
        <v>1466214.4224132171</v>
      </c>
      <c r="AU41" s="83">
        <f t="shared" si="39"/>
        <v>1392609.1966416093</v>
      </c>
      <c r="AV41" s="83">
        <f t="shared" si="39"/>
        <v>1323144.5349440891</v>
      </c>
      <c r="AW41" s="83">
        <f t="shared" si="39"/>
        <v>1257559.1151975743</v>
      </c>
      <c r="AX41" s="83">
        <f t="shared" si="39"/>
        <v>1195609.7236865482</v>
      </c>
      <c r="AY41" s="83">
        <f t="shared" si="39"/>
        <v>1137069.9183470551</v>
      </c>
      <c r="AZ41" s="83">
        <f t="shared" si="39"/>
        <v>1081728.7944734036</v>
      </c>
      <c r="BA41" s="83">
        <f t="shared" si="39"/>
        <v>1029389.8448697346</v>
      </c>
      <c r="BB41" s="83">
        <f t="shared" si="39"/>
        <v>979869.90706285299</v>
      </c>
      <c r="BC41" s="83">
        <f t="shared" si="39"/>
        <v>932998.19077654276</v>
      </c>
      <c r="BD41" s="83">
        <f t="shared" si="39"/>
        <v>888615.379404951</v>
      </c>
      <c r="BE41" s="83">
        <f t="shared" si="39"/>
        <v>846572.79971727997</v>
      </c>
      <c r="BF41" s="83">
        <f t="shared" si="39"/>
        <v>806731.65448135685</v>
      </c>
      <c r="BG41" s="83">
        <f t="shared" si="39"/>
        <v>768962.31311280699</v>
      </c>
      <c r="BH41" s="83">
        <f t="shared" si="39"/>
        <v>733143.65584239212</v>
      </c>
      <c r="BI41" s="83">
        <f t="shared" si="39"/>
        <v>699162.46724930312</v>
      </c>
      <c r="BJ41" s="83">
        <f t="shared" si="39"/>
        <v>666912.87533518428</v>
      </c>
      <c r="BK41" s="83">
        <f t="shared" si="39"/>
        <v>636295.83261473256</v>
      </c>
      <c r="BL41" s="83">
        <f t="shared" si="39"/>
        <v>607218.63597587438</v>
      </c>
      <c r="BM41" s="83">
        <f t="shared" si="39"/>
        <v>579594.48231771344</v>
      </c>
      <c r="BN41" s="83">
        <f t="shared" si="39"/>
        <v>553342.0572093901</v>
      </c>
      <c r="BO41" s="83">
        <f t="shared" si="39"/>
        <v>528385.15402933117</v>
      </c>
      <c r="BP41" s="83">
        <f t="shared" si="39"/>
        <v>504652.32124355738</v>
      </c>
      <c r="BQ41" s="83">
        <f t="shared" si="39"/>
        <v>482076.53566514322</v>
      </c>
      <c r="BR41" s="83">
        <f t="shared" si="39"/>
        <v>460594.899705822</v>
      </c>
      <c r="BS41" s="83">
        <f t="shared" ref="BS41:DS41" si="40">SUM(BS35:BS40)</f>
        <v>440148.36078627047</v>
      </c>
      <c r="BT41" s="83">
        <f t="shared" si="40"/>
        <v>420681.4512148471</v>
      </c>
      <c r="BU41" s="83">
        <f t="shared" si="40"/>
        <v>402142.04697647685</v>
      </c>
      <c r="BV41" s="83">
        <f t="shared" si="40"/>
        <v>384481.14399487223</v>
      </c>
      <c r="BW41" s="83">
        <f t="shared" si="40"/>
        <v>367652.65054318157</v>
      </c>
      <c r="BX41" s="83">
        <f t="shared" si="40"/>
        <v>351613.19458123401</v>
      </c>
      <c r="BY41" s="83">
        <f t="shared" si="40"/>
        <v>336321.94489248964</v>
      </c>
      <c r="BZ41" s="83">
        <f t="shared" si="40"/>
        <v>321740.44498126704</v>
      </c>
      <c r="CA41" s="83">
        <f t="shared" si="40"/>
        <v>307832.45877139078</v>
      </c>
      <c r="CB41" s="83">
        <f t="shared" si="40"/>
        <v>294563.82722163247</v>
      </c>
      <c r="CC41" s="83">
        <f t="shared" si="40"/>
        <v>281902.33504170593</v>
      </c>
      <c r="CD41" s="83">
        <f t="shared" si="40"/>
        <v>269817.58675559424</v>
      </c>
      <c r="CE41" s="83">
        <f t="shared" si="40"/>
        <v>258280.89141704849</v>
      </c>
      <c r="CF41" s="83">
        <f t="shared" si="40"/>
        <v>247265.1553356082</v>
      </c>
      <c r="CG41" s="83">
        <f t="shared" si="40"/>
        <v>236744.78222079918</v>
      </c>
      <c r="CH41" s="83">
        <f t="shared" si="40"/>
        <v>226695.58019761657</v>
      </c>
      <c r="CI41" s="83">
        <f t="shared" si="40"/>
        <v>217094.67518828646</v>
      </c>
      <c r="CJ41" s="83">
        <f t="shared" si="40"/>
        <v>207920.43019391183</v>
      </c>
      <c r="CK41" s="83">
        <f t="shared" si="40"/>
        <v>199152.37004520453</v>
      </c>
      <c r="CL41" s="83">
        <f t="shared" si="40"/>
        <v>190771.11122431915</v>
      </c>
      <c r="CM41" s="83">
        <f t="shared" si="40"/>
        <v>182758.2963900631</v>
      </c>
      <c r="CN41" s="83">
        <f t="shared" si="40"/>
        <v>175096.53326665433</v>
      </c>
      <c r="CO41" s="83">
        <f t="shared" si="40"/>
        <v>167769.33758192803</v>
      </c>
      <c r="CP41" s="83">
        <f t="shared" si="40"/>
        <v>160761.07976462113</v>
      </c>
      <c r="CQ41" s="83">
        <f t="shared" si="40"/>
        <v>154056.9351322492</v>
      </c>
      <c r="CR41" s="83">
        <f t="shared" si="40"/>
        <v>147642.83732127934</v>
      </c>
      <c r="CS41" s="83">
        <f t="shared" si="40"/>
        <v>141505.43472992876</v>
      </c>
      <c r="CT41" s="83">
        <f t="shared" si="40"/>
        <v>135632.04976110184</v>
      </c>
      <c r="CU41" s="83">
        <f t="shared" si="40"/>
        <v>130010.64066883866</v>
      </c>
      <c r="CV41" s="83">
        <f t="shared" si="40"/>
        <v>124629.76582627978</v>
      </c>
      <c r="CW41" s="83">
        <f t="shared" si="40"/>
        <v>119478.5502466625</v>
      </c>
      <c r="CX41" s="83">
        <f t="shared" si="40"/>
        <v>114546.6542013313</v>
      </c>
      <c r="CY41" s="83">
        <f t="shared" si="40"/>
        <v>109824.24379025781</v>
      </c>
      <c r="CZ41" s="83">
        <f t="shared" si="40"/>
        <v>105301.9633311958</v>
      </c>
      <c r="DA41" s="83">
        <f t="shared" si="40"/>
        <v>100970.90944341297</v>
      </c>
      <c r="DB41" s="83">
        <f t="shared" si="40"/>
        <v>96822.606711008804</v>
      </c>
      <c r="DC41" s="83">
        <f t="shared" si="40"/>
        <v>92848.984819203542</v>
      </c>
      <c r="DD41" s="83">
        <f t="shared" si="40"/>
        <v>89042.357064722513</v>
      </c>
      <c r="DE41" s="83">
        <f t="shared" si="40"/>
        <v>85395.400148551489</v>
      </c>
      <c r="DF41" s="83">
        <f t="shared" si="40"/>
        <v>81901.135165947882</v>
      </c>
      <c r="DG41" s="83">
        <f t="shared" si="40"/>
        <v>78552.909714703681</v>
      </c>
      <c r="DH41" s="83">
        <f t="shared" si="40"/>
        <v>75344.381048303956</v>
      </c>
      <c r="DI41" s="83">
        <f t="shared" si="40"/>
        <v>72269.500205850039</v>
      </c>
      <c r="DJ41" s="83">
        <f t="shared" si="40"/>
        <v>69322.49705544766</v>
      </c>
      <c r="DK41" s="83">
        <f t="shared" si="40"/>
        <v>66497.86619223094</v>
      </c>
      <c r="DL41" s="83">
        <f t="shared" si="40"/>
        <v>63790.353636329055</v>
      </c>
      <c r="DM41" s="83">
        <f t="shared" si="40"/>
        <v>61194.944279911193</v>
      </c>
      <c r="DN41" s="83">
        <f t="shared" si="40"/>
        <v>58706.850035988638</v>
      </c>
      <c r="DO41" s="83">
        <f t="shared" si="40"/>
        <v>56321.498644934407</v>
      </c>
      <c r="DP41" s="83">
        <f t="shared" si="40"/>
        <v>54034.523097720194</v>
      </c>
      <c r="DQ41" s="83">
        <f t="shared" si="40"/>
        <v>51841.751637685113</v>
      </c>
      <c r="DR41" s="83">
        <f t="shared" si="40"/>
        <v>49739.198305259924</v>
      </c>
      <c r="DS41" s="83">
        <f t="shared" si="40"/>
        <v>47723.053992487621</v>
      </c>
    </row>
    <row r="42" spans="4:123" x14ac:dyDescent="0.25"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</row>
    <row r="43" spans="4:123" x14ac:dyDescent="0.25">
      <c r="E43" s="92" t="s">
        <v>88</v>
      </c>
      <c r="F43" s="3">
        <f>+F11-F31</f>
        <v>46526.635182851925</v>
      </c>
      <c r="G43" s="3">
        <f t="shared" ref="G43:BR43" si="41">+G11-G31</f>
        <v>42828.760526209837</v>
      </c>
      <c r="H43" s="3">
        <f t="shared" si="41"/>
        <v>39446.765229365788</v>
      </c>
      <c r="I43" s="3">
        <f t="shared" si="41"/>
        <v>36343.011280978681</v>
      </c>
      <c r="J43" s="3">
        <f t="shared" si="41"/>
        <v>33489.727789433324</v>
      </c>
      <c r="K43" s="3">
        <f t="shared" si="41"/>
        <v>30864.448603114462</v>
      </c>
      <c r="L43" s="3">
        <f t="shared" si="41"/>
        <v>28447.890163922217</v>
      </c>
      <c r="M43" s="3">
        <f t="shared" si="41"/>
        <v>26222.932988274843</v>
      </c>
      <c r="N43" s="3">
        <f t="shared" si="41"/>
        <v>24174.104861347238</v>
      </c>
      <c r="O43" s="3">
        <f t="shared" si="41"/>
        <v>22287.294476797571</v>
      </c>
      <c r="P43" s="3">
        <f t="shared" si="41"/>
        <v>20549.573077668785</v>
      </c>
      <c r="Q43" s="3">
        <f t="shared" si="41"/>
        <v>18949.068654590636</v>
      </c>
      <c r="R43" s="3">
        <f t="shared" si="41"/>
        <v>17474.867435116146</v>
      </c>
      <c r="S43" s="3">
        <f t="shared" si="41"/>
        <v>16116.931003309088</v>
      </c>
      <c r="T43" s="3">
        <f t="shared" si="41"/>
        <v>14866.023534355103</v>
      </c>
      <c r="U43" s="3">
        <f t="shared" si="41"/>
        <v>13713.646415936877</v>
      </c>
      <c r="V43" s="3">
        <f t="shared" si="41"/>
        <v>12651.978801960067</v>
      </c>
      <c r="W43" s="3">
        <f t="shared" si="41"/>
        <v>11673.823235577729</v>
      </c>
      <c r="X43" s="3">
        <f t="shared" si="41"/>
        <v>10772.555761254043</v>
      </c>
      <c r="Y43" s="3">
        <f t="shared" si="41"/>
        <v>9942.0800882113981</v>
      </c>
      <c r="Z43" s="3">
        <f t="shared" si="41"/>
        <v>9176.7854458992369</v>
      </c>
      <c r="AA43" s="3">
        <f t="shared" si="41"/>
        <v>8471.507820343395</v>
      </c>
      <c r="AB43" s="3">
        <f t="shared" si="41"/>
        <v>7821.4942938811437</v>
      </c>
      <c r="AC43" s="3">
        <f t="shared" si="41"/>
        <v>7222.3702369314269</v>
      </c>
      <c r="AD43" s="3">
        <f t="shared" si="41"/>
        <v>6670.1091223204567</v>
      </c>
      <c r="AE43" s="3">
        <f t="shared" si="41"/>
        <v>6161.0047518409556</v>
      </c>
      <c r="AF43" s="3">
        <f t="shared" si="41"/>
        <v>5691.6457018958172</v>
      </c>
      <c r="AG43" s="3">
        <f t="shared" si="41"/>
        <v>5258.8918106931087</v>
      </c>
      <c r="AH43" s="3">
        <f t="shared" si="41"/>
        <v>4859.8525437232456</v>
      </c>
      <c r="AI43" s="3">
        <f t="shared" si="41"/>
        <v>4491.8670873434457</v>
      </c>
      <c r="AJ43" s="3">
        <f t="shared" si="41"/>
        <v>4152.4860323150933</v>
      </c>
      <c r="AK43" s="3">
        <f t="shared" si="41"/>
        <v>3839.4545201981673</v>
      </c>
      <c r="AL43" s="3">
        <f t="shared" si="41"/>
        <v>3550.696735669073</v>
      </c>
      <c r="AM43" s="3">
        <f t="shared" si="41"/>
        <v>3284.3016371837439</v>
      </c>
      <c r="AN43" s="3">
        <f t="shared" si="41"/>
        <v>3038.5098270090384</v>
      </c>
      <c r="AO43" s="3">
        <f t="shared" si="41"/>
        <v>2811.7014695604157</v>
      </c>
      <c r="AP43" s="3">
        <f t="shared" si="41"/>
        <v>2602.3851742660336</v>
      </c>
      <c r="AQ43" s="3">
        <f t="shared" si="41"/>
        <v>2409.1877658758604</v>
      </c>
      <c r="AR43" s="3">
        <f t="shared" si="41"/>
        <v>2230.8448712977552</v>
      </c>
      <c r="AS43" s="3">
        <f t="shared" si="41"/>
        <v>2066.1922577129881</v>
      </c>
      <c r="AT43" s="3">
        <f t="shared" si="41"/>
        <v>1914.1578619402717</v>
      </c>
      <c r="AU43" s="3">
        <f t="shared" si="41"/>
        <v>1773.7544558171212</v>
      </c>
      <c r="AV43" s="3">
        <f t="shared" si="41"/>
        <v>1644.0728967829928</v>
      </c>
      <c r="AW43" s="3">
        <f t="shared" si="41"/>
        <v>1524.2759169111232</v>
      </c>
      <c r="AX43" s="3">
        <f t="shared" si="41"/>
        <v>1413.5924073741771</v>
      </c>
      <c r="AY43" s="3">
        <f t="shared" si="41"/>
        <v>1311.3121587665155</v>
      </c>
      <c r="AZ43" s="3">
        <f t="shared" si="41"/>
        <v>1216.7810208712181</v>
      </c>
      <c r="BA43" s="3">
        <f t="shared" si="41"/>
        <v>1129.3964483691743</v>
      </c>
      <c r="BB43" s="3">
        <f t="shared" si="41"/>
        <v>1048.6034016667763</v>
      </c>
      <c r="BC43" s="3">
        <f t="shared" si="41"/>
        <v>973.89057448175299</v>
      </c>
      <c r="BD43" s="3">
        <f t="shared" si="41"/>
        <v>904.78692209408473</v>
      </c>
      <c r="BE43" s="3">
        <f t="shared" si="41"/>
        <v>840.85846625405247</v>
      </c>
      <c r="BF43" s="3">
        <f t="shared" si="41"/>
        <v>781.7053546586103</v>
      </c>
      <c r="BG43" s="3">
        <f t="shared" si="41"/>
        <v>726.95915467236773</v>
      </c>
      <c r="BH43" s="3">
        <f t="shared" si="41"/>
        <v>676.28036259383225</v>
      </c>
      <c r="BI43" s="3">
        <f t="shared" si="41"/>
        <v>629.3561112618263</v>
      </c>
      <c r="BJ43" s="3">
        <f t="shared" si="41"/>
        <v>585.89806017182491</v>
      </c>
      <c r="BK43" s="3">
        <f t="shared" si="41"/>
        <v>545.640453536922</v>
      </c>
      <c r="BL43" s="3">
        <f t="shared" si="41"/>
        <v>508.33833289197355</v>
      </c>
      <c r="BM43" s="3">
        <f t="shared" si="41"/>
        <v>473.76589191009043</v>
      </c>
      <c r="BN43" s="3">
        <f t="shared" si="41"/>
        <v>441.71496208593817</v>
      </c>
      <c r="BO43" s="3">
        <f t="shared" si="41"/>
        <v>411.99361884645987</v>
      </c>
      <c r="BP43" s="3">
        <f t="shared" si="41"/>
        <v>384.42489848395053</v>
      </c>
      <c r="BQ43" s="3">
        <f t="shared" si="41"/>
        <v>358.84561707317698</v>
      </c>
      <c r="BR43" s="3">
        <f t="shared" si="41"/>
        <v>335.10528324068218</v>
      </c>
      <c r="BS43" s="3">
        <f t="shared" ref="BS43:DS43" si="42">+BS11-BS31</f>
        <v>313.0650973033662</v>
      </c>
      <c r="BT43" s="3">
        <f t="shared" si="42"/>
        <v>292.59702989157449</v>
      </c>
      <c r="BU43" s="3">
        <f t="shared" si="42"/>
        <v>273.58297372129164</v>
      </c>
      <c r="BV43" s="3">
        <f t="shared" si="42"/>
        <v>255.91396268606695</v>
      </c>
      <c r="BW43" s="3">
        <f t="shared" si="42"/>
        <v>239.48945290492338</v>
      </c>
      <c r="BX43" s="3">
        <f t="shared" si="42"/>
        <v>224.21666079040187</v>
      </c>
      <c r="BY43" s="3">
        <f t="shared" si="42"/>
        <v>210.00995359513036</v>
      </c>
      <c r="BZ43" s="3">
        <f t="shared" si="42"/>
        <v>196.7902882578237</v>
      </c>
      <c r="CA43" s="3">
        <f t="shared" si="42"/>
        <v>184.48469470309828</v>
      </c>
      <c r="CB43" s="3">
        <f t="shared" si="42"/>
        <v>173.02580005645177</v>
      </c>
      <c r="CC43" s="3">
        <f t="shared" si="42"/>
        <v>162.3513905180771</v>
      </c>
      <c r="CD43" s="3">
        <f t="shared" si="42"/>
        <v>152.4040078991784</v>
      </c>
      <c r="CE43" s="3">
        <f t="shared" si="42"/>
        <v>143.13057806318466</v>
      </c>
      <c r="CF43" s="3">
        <f t="shared" si="42"/>
        <v>134.48206873460913</v>
      </c>
      <c r="CG43" s="3">
        <f t="shared" si="42"/>
        <v>126.41317434042321</v>
      </c>
      <c r="CH43" s="3">
        <f t="shared" si="42"/>
        <v>118.88202573511262</v>
      </c>
      <c r="CI43" s="3">
        <f t="shared" si="42"/>
        <v>111.84992283199426</v>
      </c>
      <c r="CJ43" s="3">
        <f t="shared" si="42"/>
        <v>105.28108832097314</v>
      </c>
      <c r="CK43" s="3">
        <f t="shared" si="42"/>
        <v>99.142440797982999</v>
      </c>
      <c r="CL43" s="3">
        <f t="shared" si="42"/>
        <v>93.40338576490285</v>
      </c>
      <c r="CM43" s="3">
        <f t="shared" si="42"/>
        <v>88.035623081536869</v>
      </c>
      <c r="CN43" s="3">
        <f t="shared" si="42"/>
        <v>83.012969564202649</v>
      </c>
      <c r="CO43" s="3">
        <f t="shared" si="42"/>
        <v>78.311195529641736</v>
      </c>
      <c r="CP43" s="3">
        <f t="shared" si="42"/>
        <v>73.907874178449674</v>
      </c>
      <c r="CQ43" s="3">
        <f t="shared" si="42"/>
        <v>69.782242800440144</v>
      </c>
      <c r="CR43" s="3">
        <f t="shared" si="42"/>
        <v>65.915074865319184</v>
      </c>
      <c r="CS43" s="3">
        <f t="shared" si="42"/>
        <v>62.288562136604924</v>
      </c>
      <c r="CT43" s="3">
        <f t="shared" si="42"/>
        <v>58.886206015363314</v>
      </c>
      <c r="CU43" s="3">
        <f t="shared" si="42"/>
        <v>55.692717383450145</v>
      </c>
      <c r="CV43" s="3">
        <f t="shared" si="42"/>
        <v>52.693924274051824</v>
      </c>
      <c r="CW43" s="3">
        <f t="shared" si="42"/>
        <v>49.876686750792032</v>
      </c>
      <c r="CX43" s="3">
        <f t="shared" si="42"/>
        <v>47.228818425853206</v>
      </c>
      <c r="CY43" s="3">
        <f t="shared" si="42"/>
        <v>44.739014092851903</v>
      </c>
      <c r="CZ43" s="3">
        <f t="shared" si="42"/>
        <v>42.396782991865621</v>
      </c>
      <c r="DA43" s="3">
        <f t="shared" si="42"/>
        <v>40.192387262369266</v>
      </c>
      <c r="DB43" s="3">
        <f t="shared" si="42"/>
        <v>38.11678517508426</v>
      </c>
      <c r="DC43" s="3">
        <f t="shared" si="42"/>
        <v>36.161578766264483</v>
      </c>
      <c r="DD43" s="3">
        <f t="shared" si="42"/>
        <v>34.318965527814726</v>
      </c>
      <c r="DE43" s="3">
        <f t="shared" si="42"/>
        <v>32.581693834103135</v>
      </c>
      <c r="DF43" s="3">
        <f t="shared" si="42"/>
        <v>30.94302181171679</v>
      </c>
      <c r="DG43" s="3">
        <f t="shared" si="42"/>
        <v>29.396679381628019</v>
      </c>
      <c r="DH43" s="3">
        <f t="shared" si="42"/>
        <v>27.936833224736802</v>
      </c>
      <c r="DI43" s="3">
        <f t="shared" si="42"/>
        <v>26.558054441468812</v>
      </c>
      <c r="DJ43" s="3">
        <f t="shared" si="42"/>
        <v>25.255288694249884</v>
      </c>
      <c r="DK43" s="3">
        <f t="shared" si="42"/>
        <v>24.023828638441501</v>
      </c>
      <c r="DL43" s="3">
        <f t="shared" si="42"/>
        <v>22.859288462667337</v>
      </c>
      <c r="DM43" s="3">
        <f t="shared" si="42"/>
        <v>21.757580373644487</v>
      </c>
      <c r="DN43" s="3">
        <f t="shared" si="42"/>
        <v>20.714892873660119</v>
      </c>
      <c r="DO43" s="3">
        <f t="shared" si="42"/>
        <v>19.727670690842388</v>
      </c>
      <c r="DP43" s="3">
        <f t="shared" si="42"/>
        <v>18.792596233413406</v>
      </c>
      <c r="DQ43" s="3">
        <f t="shared" si="42"/>
        <v>17.906572449277974</v>
      </c>
      <c r="DR43" s="3">
        <f t="shared" si="42"/>
        <v>17.066706981675907</v>
      </c>
      <c r="DS43" s="3">
        <f t="shared" si="42"/>
        <v>16.270297520212125</v>
      </c>
    </row>
    <row r="44" spans="4:123" x14ac:dyDescent="0.25">
      <c r="D44" s="29" t="s">
        <v>6</v>
      </c>
      <c r="E44" s="36">
        <v>0.24959999999999999</v>
      </c>
      <c r="F44" s="91">
        <f>+F43*0.2496</f>
        <v>11613.04814163984</v>
      </c>
      <c r="G44" s="91">
        <f t="shared" ref="G44:BR44" si="43">+G43*0.2496</f>
        <v>10690.058627341974</v>
      </c>
      <c r="H44" s="91">
        <f t="shared" si="43"/>
        <v>9845.9126012496999</v>
      </c>
      <c r="I44" s="91">
        <f t="shared" si="43"/>
        <v>9071.2156157322788</v>
      </c>
      <c r="J44" s="91">
        <f t="shared" si="43"/>
        <v>8359.0360562425576</v>
      </c>
      <c r="K44" s="91">
        <f t="shared" si="43"/>
        <v>7703.7663713373695</v>
      </c>
      <c r="L44" s="91">
        <f t="shared" si="43"/>
        <v>7100.5933849149851</v>
      </c>
      <c r="M44" s="91">
        <f t="shared" si="43"/>
        <v>6545.2440738734003</v>
      </c>
      <c r="N44" s="91">
        <f t="shared" si="43"/>
        <v>6033.8565733922705</v>
      </c>
      <c r="O44" s="91">
        <f t="shared" si="43"/>
        <v>5562.9087014086736</v>
      </c>
      <c r="P44" s="91">
        <f t="shared" si="43"/>
        <v>5129.1734401861286</v>
      </c>
      <c r="Q44" s="91">
        <f t="shared" si="43"/>
        <v>4729.6875361858229</v>
      </c>
      <c r="R44" s="91">
        <f t="shared" si="43"/>
        <v>4361.7269118049899</v>
      </c>
      <c r="S44" s="91">
        <f t="shared" si="43"/>
        <v>4022.7859784259481</v>
      </c>
      <c r="T44" s="91">
        <f t="shared" si="43"/>
        <v>3710.5594741750338</v>
      </c>
      <c r="U44" s="91">
        <f t="shared" si="43"/>
        <v>3422.9261454178445</v>
      </c>
      <c r="V44" s="91">
        <f t="shared" si="43"/>
        <v>3157.9339089692326</v>
      </c>
      <c r="W44" s="91">
        <f t="shared" si="43"/>
        <v>2913.7862796002009</v>
      </c>
      <c r="X44" s="91">
        <f t="shared" si="43"/>
        <v>2688.8299180090089</v>
      </c>
      <c r="Y44" s="91">
        <f t="shared" si="43"/>
        <v>2481.5431900175649</v>
      </c>
      <c r="Z44" s="91">
        <f t="shared" si="43"/>
        <v>2290.5256472964493</v>
      </c>
      <c r="AA44" s="91">
        <f t="shared" si="43"/>
        <v>2114.4883519577111</v>
      </c>
      <c r="AB44" s="91">
        <f t="shared" si="43"/>
        <v>1952.2449757527334</v>
      </c>
      <c r="AC44" s="91">
        <f t="shared" si="43"/>
        <v>1802.7036111380842</v>
      </c>
      <c r="AD44" s="91">
        <f t="shared" si="43"/>
        <v>1664.8592369311859</v>
      </c>
      <c r="AE44" s="91">
        <f t="shared" si="43"/>
        <v>1537.7867860595024</v>
      </c>
      <c r="AF44" s="91">
        <f t="shared" si="43"/>
        <v>1420.634767193196</v>
      </c>
      <c r="AG44" s="91">
        <f t="shared" si="43"/>
        <v>1312.6193959489999</v>
      </c>
      <c r="AH44" s="91">
        <f t="shared" si="43"/>
        <v>1213.0191949133221</v>
      </c>
      <c r="AI44" s="91">
        <f t="shared" si="43"/>
        <v>1121.1700250009239</v>
      </c>
      <c r="AJ44" s="91">
        <f t="shared" si="43"/>
        <v>1036.4605136658472</v>
      </c>
      <c r="AK44" s="91">
        <f t="shared" si="43"/>
        <v>958.32784824146256</v>
      </c>
      <c r="AL44" s="91">
        <f t="shared" si="43"/>
        <v>886.25390522300052</v>
      </c>
      <c r="AM44" s="91">
        <f t="shared" si="43"/>
        <v>819.76168864106239</v>
      </c>
      <c r="AN44" s="91">
        <f t="shared" si="43"/>
        <v>758.41205282145597</v>
      </c>
      <c r="AO44" s="91">
        <f t="shared" si="43"/>
        <v>701.80068680227976</v>
      </c>
      <c r="AP44" s="91">
        <f t="shared" si="43"/>
        <v>649.55533949680193</v>
      </c>
      <c r="AQ44" s="91">
        <f t="shared" si="43"/>
        <v>601.33326636261472</v>
      </c>
      <c r="AR44" s="91">
        <f t="shared" si="43"/>
        <v>556.81887987591972</v>
      </c>
      <c r="AS44" s="91">
        <f t="shared" si="43"/>
        <v>515.72158752516179</v>
      </c>
      <c r="AT44" s="91">
        <f t="shared" si="43"/>
        <v>477.77380234029181</v>
      </c>
      <c r="AU44" s="91">
        <f t="shared" si="43"/>
        <v>442.72911217195343</v>
      </c>
      <c r="AV44" s="91">
        <f t="shared" si="43"/>
        <v>410.36059503703495</v>
      </c>
      <c r="AW44" s="91">
        <f t="shared" si="43"/>
        <v>380.45926886101631</v>
      </c>
      <c r="AX44" s="91">
        <f t="shared" si="43"/>
        <v>352.83266488059462</v>
      </c>
      <c r="AY44" s="91">
        <f t="shared" si="43"/>
        <v>327.30351482812227</v>
      </c>
      <c r="AZ44" s="91">
        <f t="shared" si="43"/>
        <v>303.70854280945599</v>
      </c>
      <c r="BA44" s="91">
        <f t="shared" si="43"/>
        <v>281.89735351294587</v>
      </c>
      <c r="BB44" s="91">
        <f t="shared" si="43"/>
        <v>261.73140905602736</v>
      </c>
      <c r="BC44" s="91">
        <f t="shared" si="43"/>
        <v>243.08308739064555</v>
      </c>
      <c r="BD44" s="91">
        <f t="shared" si="43"/>
        <v>225.83481575468355</v>
      </c>
      <c r="BE44" s="91">
        <f t="shared" si="43"/>
        <v>209.87827317701149</v>
      </c>
      <c r="BF44" s="91">
        <f t="shared" si="43"/>
        <v>195.11365652278911</v>
      </c>
      <c r="BG44" s="91">
        <f t="shared" si="43"/>
        <v>181.44900500622299</v>
      </c>
      <c r="BH44" s="91">
        <f t="shared" si="43"/>
        <v>168.79957850342052</v>
      </c>
      <c r="BI44" s="91">
        <f t="shared" si="43"/>
        <v>157.08728537095183</v>
      </c>
      <c r="BJ44" s="91">
        <f t="shared" si="43"/>
        <v>146.2401558188875</v>
      </c>
      <c r="BK44" s="91">
        <f t="shared" si="43"/>
        <v>136.19185720281573</v>
      </c>
      <c r="BL44" s="91">
        <f t="shared" si="43"/>
        <v>126.88124788983659</v>
      </c>
      <c r="BM44" s="91">
        <f t="shared" si="43"/>
        <v>118.25196662075857</v>
      </c>
      <c r="BN44" s="91">
        <f t="shared" si="43"/>
        <v>110.25205453665016</v>
      </c>
      <c r="BO44" s="91">
        <f t="shared" si="43"/>
        <v>102.83360726407638</v>
      </c>
      <c r="BP44" s="91">
        <f t="shared" si="43"/>
        <v>95.952454661594047</v>
      </c>
      <c r="BQ44" s="91">
        <f t="shared" si="43"/>
        <v>89.567866021464965</v>
      </c>
      <c r="BR44" s="91">
        <f t="shared" si="43"/>
        <v>83.642278696874271</v>
      </c>
      <c r="BS44" s="91">
        <f t="shared" ref="BS44:DS44" si="44">+BS43*0.2496</f>
        <v>78.141048286920196</v>
      </c>
      <c r="BT44" s="91">
        <f t="shared" si="44"/>
        <v>73.032218660936991</v>
      </c>
      <c r="BU44" s="91">
        <f t="shared" si="44"/>
        <v>68.286310240834396</v>
      </c>
      <c r="BV44" s="91">
        <f t="shared" si="44"/>
        <v>63.876125086442308</v>
      </c>
      <c r="BW44" s="91">
        <f t="shared" si="44"/>
        <v>59.776567445068871</v>
      </c>
      <c r="BX44" s="91">
        <f t="shared" si="44"/>
        <v>55.964478533284307</v>
      </c>
      <c r="BY44" s="91">
        <f t="shared" si="44"/>
        <v>52.418484417344537</v>
      </c>
      <c r="BZ44" s="91">
        <f t="shared" si="44"/>
        <v>49.118855949152795</v>
      </c>
      <c r="CA44" s="91">
        <f t="shared" si="44"/>
        <v>46.047379797893328</v>
      </c>
      <c r="CB44" s="91">
        <f t="shared" si="44"/>
        <v>43.187239694090358</v>
      </c>
      <c r="CC44" s="91">
        <f t="shared" si="44"/>
        <v>40.522907073312041</v>
      </c>
      <c r="CD44" s="91">
        <f t="shared" si="44"/>
        <v>38.040040371634923</v>
      </c>
      <c r="CE44" s="91">
        <f t="shared" si="44"/>
        <v>35.725392284570887</v>
      </c>
      <c r="CF44" s="91">
        <f t="shared" si="44"/>
        <v>33.566724356158439</v>
      </c>
      <c r="CG44" s="91">
        <f t="shared" si="44"/>
        <v>31.552728315369631</v>
      </c>
      <c r="CH44" s="91">
        <f t="shared" si="44"/>
        <v>29.672953623484108</v>
      </c>
      <c r="CI44" s="91">
        <f t="shared" si="44"/>
        <v>27.917740738865767</v>
      </c>
      <c r="CJ44" s="91">
        <f t="shared" si="44"/>
        <v>26.278159644914894</v>
      </c>
      <c r="CK44" s="91">
        <f t="shared" si="44"/>
        <v>24.745953223176556</v>
      </c>
      <c r="CL44" s="91">
        <f t="shared" si="44"/>
        <v>23.313485086919751</v>
      </c>
      <c r="CM44" s="91">
        <f t="shared" si="44"/>
        <v>21.973691521151601</v>
      </c>
      <c r="CN44" s="91">
        <f t="shared" si="44"/>
        <v>20.72003720322498</v>
      </c>
      <c r="CO44" s="91">
        <f t="shared" si="44"/>
        <v>19.546474404198577</v>
      </c>
      <c r="CP44" s="91">
        <f t="shared" si="44"/>
        <v>18.447405394941036</v>
      </c>
      <c r="CQ44" s="91">
        <f t="shared" si="44"/>
        <v>17.417647802989858</v>
      </c>
      <c r="CR44" s="91">
        <f t="shared" si="44"/>
        <v>16.452402686383667</v>
      </c>
      <c r="CS44" s="91">
        <f t="shared" si="44"/>
        <v>15.547225109296589</v>
      </c>
      <c r="CT44" s="91">
        <f t="shared" si="44"/>
        <v>14.697997021434682</v>
      </c>
      <c r="CU44" s="91">
        <f t="shared" si="44"/>
        <v>13.900902258909156</v>
      </c>
      <c r="CV44" s="91">
        <f t="shared" si="44"/>
        <v>13.152403498803334</v>
      </c>
      <c r="CW44" s="91">
        <f t="shared" si="44"/>
        <v>12.449221012997691</v>
      </c>
      <c r="CX44" s="91">
        <f t="shared" si="44"/>
        <v>11.78831307909296</v>
      </c>
      <c r="CY44" s="91">
        <f t="shared" si="44"/>
        <v>11.166857917575834</v>
      </c>
      <c r="CZ44" s="91">
        <f t="shared" si="44"/>
        <v>10.582237034769658</v>
      </c>
      <c r="DA44" s="91">
        <f t="shared" si="44"/>
        <v>10.032019860687369</v>
      </c>
      <c r="DB44" s="91">
        <f t="shared" si="44"/>
        <v>9.5139495797010305</v>
      </c>
      <c r="DC44" s="91">
        <f t="shared" si="44"/>
        <v>9.0259300600596148</v>
      </c>
      <c r="DD44" s="91">
        <f t="shared" si="44"/>
        <v>8.5660137957425544</v>
      </c>
      <c r="DE44" s="91">
        <f t="shared" si="44"/>
        <v>8.1323907809921412</v>
      </c>
      <c r="DF44" s="91">
        <f t="shared" si="44"/>
        <v>7.7233782442045102</v>
      </c>
      <c r="DG44" s="91">
        <f t="shared" si="44"/>
        <v>7.3374111736543535</v>
      </c>
      <c r="DH44" s="91">
        <f t="shared" si="44"/>
        <v>6.9730335728943054</v>
      </c>
      <c r="DI44" s="91">
        <f t="shared" si="44"/>
        <v>6.628890388590615</v>
      </c>
      <c r="DJ44" s="91">
        <f t="shared" si="44"/>
        <v>6.303720058084771</v>
      </c>
      <c r="DK44" s="91">
        <f t="shared" si="44"/>
        <v>5.9963476281549983</v>
      </c>
      <c r="DL44" s="91">
        <f t="shared" si="44"/>
        <v>5.7056784002817666</v>
      </c>
      <c r="DM44" s="91">
        <f t="shared" si="44"/>
        <v>5.4306920612616638</v>
      </c>
      <c r="DN44" s="91">
        <f t="shared" si="44"/>
        <v>5.1704372612655654</v>
      </c>
      <c r="DO44" s="91">
        <f t="shared" si="44"/>
        <v>4.9240266044342595</v>
      </c>
      <c r="DP44" s="91">
        <f t="shared" si="44"/>
        <v>4.6906320198599856</v>
      </c>
      <c r="DQ44" s="91">
        <f t="shared" si="44"/>
        <v>4.4694804833397823</v>
      </c>
      <c r="DR44" s="91">
        <f t="shared" si="44"/>
        <v>4.2598500626263061</v>
      </c>
      <c r="DS44" s="91">
        <f t="shared" si="44"/>
        <v>4.0610662610449459</v>
      </c>
    </row>
    <row r="45" spans="4:123" x14ac:dyDescent="0.25">
      <c r="D45" s="29" t="s">
        <v>89</v>
      </c>
      <c r="F45" s="91">
        <f>+F44/(1-$E44)</f>
        <v>15475.81042329403</v>
      </c>
      <c r="G45" s="91">
        <f>+G44/(1-$E44)</f>
        <v>14245.813735796875</v>
      </c>
      <c r="H45" s="91">
        <f t="shared" ref="H45:BS45" si="45">+H44/(1-$E44)</f>
        <v>13120.885662646189</v>
      </c>
      <c r="I45" s="91">
        <f t="shared" si="45"/>
        <v>12088.506950602718</v>
      </c>
      <c r="J45" s="91">
        <f t="shared" si="45"/>
        <v>11139.440373457566</v>
      </c>
      <c r="K45" s="91">
        <f t="shared" si="45"/>
        <v>10266.213181419736</v>
      </c>
      <c r="L45" s="91">
        <f t="shared" si="45"/>
        <v>9462.4112272321236</v>
      </c>
      <c r="M45" s="91">
        <f t="shared" si="45"/>
        <v>8722.3401837332094</v>
      </c>
      <c r="N45" s="91">
        <f t="shared" si="45"/>
        <v>8040.8536425803186</v>
      </c>
      <c r="O45" s="91">
        <f t="shared" si="45"/>
        <v>7413.2578643505785</v>
      </c>
      <c r="P45" s="91">
        <f t="shared" si="45"/>
        <v>6835.2524522736257</v>
      </c>
      <c r="Q45" s="91">
        <f t="shared" si="45"/>
        <v>6302.8885077103187</v>
      </c>
      <c r="R45" s="91">
        <f t="shared" si="45"/>
        <v>5812.5358632795715</v>
      </c>
      <c r="S45" s="91">
        <f t="shared" si="45"/>
        <v>5360.8555149599524</v>
      </c>
      <c r="T45" s="91">
        <f t="shared" si="45"/>
        <v>4944.7754186767506</v>
      </c>
      <c r="U45" s="91">
        <f t="shared" si="45"/>
        <v>4561.4687438937162</v>
      </c>
      <c r="V45" s="91">
        <f t="shared" si="45"/>
        <v>4208.334100438743</v>
      </c>
      <c r="W45" s="91">
        <f t="shared" si="45"/>
        <v>3882.9774514928054</v>
      </c>
      <c r="X45" s="91">
        <f t="shared" si="45"/>
        <v>3583.1955197348202</v>
      </c>
      <c r="Y45" s="91">
        <f t="shared" si="45"/>
        <v>3306.9605410681838</v>
      </c>
      <c r="Z45" s="91">
        <f t="shared" si="45"/>
        <v>3052.4062463971873</v>
      </c>
      <c r="AA45" s="91">
        <f t="shared" si="45"/>
        <v>2817.8149679607027</v>
      </c>
      <c r="AB45" s="91">
        <f t="shared" si="45"/>
        <v>2601.605777922086</v>
      </c>
      <c r="AC45" s="91">
        <f t="shared" si="45"/>
        <v>2402.3235756104536</v>
      </c>
      <c r="AD45" s="91">
        <f t="shared" si="45"/>
        <v>2218.6290470831368</v>
      </c>
      <c r="AE45" s="91">
        <f t="shared" si="45"/>
        <v>2049.2894270515758</v>
      </c>
      <c r="AF45" s="91">
        <f t="shared" si="45"/>
        <v>1893.1699989248348</v>
      </c>
      <c r="AG45" s="91">
        <f t="shared" si="45"/>
        <v>1749.2262739192431</v>
      </c>
      <c r="AH45" s="91">
        <f t="shared" si="45"/>
        <v>1616.4967949271349</v>
      </c>
      <c r="AI45" s="91">
        <f t="shared" si="45"/>
        <v>1494.0965151931291</v>
      </c>
      <c r="AJ45" s="91">
        <f t="shared" si="45"/>
        <v>1381.2107058446793</v>
      </c>
      <c r="AK45" s="91">
        <f t="shared" si="45"/>
        <v>1277.089350001949</v>
      </c>
      <c r="AL45" s="91">
        <f t="shared" si="45"/>
        <v>1181.041984572229</v>
      </c>
      <c r="AM45" s="91">
        <f t="shared" si="45"/>
        <v>1092.4329539459786</v>
      </c>
      <c r="AN45" s="91">
        <f t="shared" si="45"/>
        <v>1010.677042672516</v>
      </c>
      <c r="AO45" s="91">
        <f t="shared" si="45"/>
        <v>935.23545682606584</v>
      </c>
      <c r="AP45" s="91">
        <f t="shared" si="45"/>
        <v>865.61212619509854</v>
      </c>
      <c r="AQ45" s="91">
        <f t="shared" si="45"/>
        <v>801.35030165593651</v>
      </c>
      <c r="AR45" s="91">
        <f t="shared" si="45"/>
        <v>742.0294241416841</v>
      </c>
      <c r="AS45" s="91">
        <f t="shared" si="45"/>
        <v>687.26224350368045</v>
      </c>
      <c r="AT45" s="91">
        <f t="shared" si="45"/>
        <v>636.69216729783022</v>
      </c>
      <c r="AU45" s="91">
        <f t="shared" si="45"/>
        <v>589.99082112467147</v>
      </c>
      <c r="AV45" s="91">
        <f t="shared" si="45"/>
        <v>546.85580362078224</v>
      </c>
      <c r="AW45" s="91">
        <f t="shared" si="45"/>
        <v>507.00862055039488</v>
      </c>
      <c r="AX45" s="91">
        <f t="shared" si="45"/>
        <v>470.19278368949182</v>
      </c>
      <c r="AY45" s="91">
        <f t="shared" si="45"/>
        <v>436.17206133811607</v>
      </c>
      <c r="AZ45" s="91">
        <f t="shared" si="45"/>
        <v>404.72886834948827</v>
      </c>
      <c r="BA45" s="91">
        <f t="shared" si="45"/>
        <v>375.66278453217734</v>
      </c>
      <c r="BB45" s="91">
        <f t="shared" si="45"/>
        <v>348.78919117274438</v>
      </c>
      <c r="BC45" s="91">
        <f t="shared" si="45"/>
        <v>323.93801624552981</v>
      </c>
      <c r="BD45" s="91">
        <f t="shared" si="45"/>
        <v>300.95257963044185</v>
      </c>
      <c r="BE45" s="91">
        <f t="shared" si="45"/>
        <v>279.68853035316033</v>
      </c>
      <c r="BF45" s="91">
        <f t="shared" si="45"/>
        <v>260.01286850051855</v>
      </c>
      <c r="BG45" s="91">
        <f t="shared" si="45"/>
        <v>241.80304505093684</v>
      </c>
      <c r="BH45" s="91">
        <f t="shared" si="45"/>
        <v>224.94613340008067</v>
      </c>
      <c r="BI45" s="91">
        <f t="shared" si="45"/>
        <v>209.33806685894436</v>
      </c>
      <c r="BJ45" s="91">
        <f t="shared" si="45"/>
        <v>194.88293685885861</v>
      </c>
      <c r="BK45" s="91">
        <f t="shared" si="45"/>
        <v>181.49234701867769</v>
      </c>
      <c r="BL45" s="91">
        <f t="shared" si="45"/>
        <v>169.08481861651998</v>
      </c>
      <c r="BM45" s="91">
        <f t="shared" si="45"/>
        <v>157.58524336455034</v>
      </c>
      <c r="BN45" s="91">
        <f t="shared" si="45"/>
        <v>146.92437971301996</v>
      </c>
      <c r="BO45" s="91">
        <f t="shared" si="45"/>
        <v>137.03838921118921</v>
      </c>
      <c r="BP45" s="91">
        <f t="shared" si="45"/>
        <v>127.86840973026926</v>
      </c>
      <c r="BQ45" s="91">
        <f t="shared" si="45"/>
        <v>119.36016260856206</v>
      </c>
      <c r="BR45" s="91">
        <f t="shared" si="45"/>
        <v>111.46359101395825</v>
      </c>
      <c r="BS45" s="91">
        <f t="shared" si="45"/>
        <v>104.13252703480838</v>
      </c>
      <c r="BT45" s="91">
        <f t="shared" ref="BT45:DS45" si="46">+BT44/(1-$E44)</f>
        <v>97.324385209137787</v>
      </c>
      <c r="BU45" s="91">
        <f t="shared" si="46"/>
        <v>90.999880384907243</v>
      </c>
      <c r="BV45" s="91">
        <f t="shared" si="46"/>
        <v>85.12276797233784</v>
      </c>
      <c r="BW45" s="91">
        <f t="shared" si="46"/>
        <v>79.659604804196263</v>
      </c>
      <c r="BX45" s="91">
        <f t="shared" si="46"/>
        <v>74.579528962265869</v>
      </c>
      <c r="BY45" s="91">
        <f t="shared" si="46"/>
        <v>69.854057059361054</v>
      </c>
      <c r="BZ45" s="91">
        <f t="shared" si="46"/>
        <v>65.456897586824098</v>
      </c>
      <c r="CA45" s="91">
        <f t="shared" si="46"/>
        <v>61.363779048365309</v>
      </c>
      <c r="CB45" s="91">
        <f t="shared" si="46"/>
        <v>57.552291703212099</v>
      </c>
      <c r="CC45" s="91">
        <f t="shared" si="46"/>
        <v>54.001741835437159</v>
      </c>
      <c r="CD45" s="91">
        <f t="shared" si="46"/>
        <v>50.693017552818397</v>
      </c>
      <c r="CE45" s="91">
        <f t="shared" si="46"/>
        <v>47.608465197988927</v>
      </c>
      <c r="CF45" s="91">
        <f t="shared" si="46"/>
        <v>44.731775527929692</v>
      </c>
      <c r="CG45" s="91">
        <f t="shared" si="46"/>
        <v>42.047878885087464</v>
      </c>
      <c r="CH45" s="91">
        <f t="shared" si="46"/>
        <v>39.542848645367954</v>
      </c>
      <c r="CI45" s="91">
        <f t="shared" si="46"/>
        <v>37.203812285268882</v>
      </c>
      <c r="CJ45" s="91">
        <f t="shared" si="46"/>
        <v>35.018869462839682</v>
      </c>
      <c r="CK45" s="91">
        <f t="shared" si="46"/>
        <v>32.977016555405861</v>
      </c>
      <c r="CL45" s="91">
        <f t="shared" si="46"/>
        <v>31.068077141417582</v>
      </c>
      <c r="CM45" s="91">
        <f t="shared" si="46"/>
        <v>29.282637954626335</v>
      </c>
      <c r="CN45" s="91">
        <f t="shared" si="46"/>
        <v>27.611989876365911</v>
      </c>
      <c r="CO45" s="91">
        <f t="shared" si="46"/>
        <v>26.04807356636271</v>
      </c>
      <c r="CP45" s="91">
        <f t="shared" si="46"/>
        <v>24.583429364260443</v>
      </c>
      <c r="CQ45" s="91">
        <f t="shared" si="46"/>
        <v>23.211151123387339</v>
      </c>
      <c r="CR45" s="91">
        <f t="shared" si="46"/>
        <v>21.924843665223438</v>
      </c>
      <c r="CS45" s="91">
        <f t="shared" si="46"/>
        <v>20.718583567825945</v>
      </c>
      <c r="CT45" s="91">
        <f t="shared" si="46"/>
        <v>19.586883024299951</v>
      </c>
      <c r="CU45" s="91">
        <f t="shared" si="46"/>
        <v>18.524656528397063</v>
      </c>
      <c r="CV45" s="91">
        <f t="shared" si="46"/>
        <v>17.527190163650499</v>
      </c>
      <c r="CW45" s="91">
        <f t="shared" si="46"/>
        <v>16.590113290242126</v>
      </c>
      <c r="CX45" s="91">
        <f t="shared" si="46"/>
        <v>15.709372440155864</v>
      </c>
      <c r="CY45" s="91">
        <f t="shared" si="46"/>
        <v>14.881207246236453</v>
      </c>
      <c r="CZ45" s="91">
        <f t="shared" si="46"/>
        <v>14.102128244629077</v>
      </c>
      <c r="DA45" s="91">
        <f t="shared" si="46"/>
        <v>13.368896402834981</v>
      </c>
      <c r="DB45" s="91">
        <f t="shared" si="46"/>
        <v>12.678504237341459</v>
      </c>
      <c r="DC45" s="91">
        <f t="shared" si="46"/>
        <v>12.028158395601833</v>
      </c>
      <c r="DD45" s="91">
        <f t="shared" si="46"/>
        <v>11.415263587076966</v>
      </c>
      <c r="DE45" s="91">
        <f t="shared" si="46"/>
        <v>10.837407757185689</v>
      </c>
      <c r="DF45" s="91">
        <f t="shared" si="46"/>
        <v>10.292348406455904</v>
      </c>
      <c r="DG45" s="91">
        <f t="shared" si="46"/>
        <v>9.7779999648911957</v>
      </c>
      <c r="DH45" s="91">
        <f t="shared" si="46"/>
        <v>9.2924221387184254</v>
      </c>
      <c r="DI45" s="91">
        <f t="shared" si="46"/>
        <v>8.833809153239093</v>
      </c>
      <c r="DJ45" s="91">
        <f t="shared" si="46"/>
        <v>8.4004798215415395</v>
      </c>
      <c r="DK45" s="91">
        <f t="shared" si="46"/>
        <v>7.9908683744069808</v>
      </c>
      <c r="DL45" s="91">
        <f t="shared" si="46"/>
        <v>7.6035159918467041</v>
      </c>
      <c r="DM45" s="91">
        <f t="shared" si="46"/>
        <v>7.237062981425459</v>
      </c>
      <c r="DN45" s="91">
        <f t="shared" si="46"/>
        <v>6.8902415528592291</v>
      </c>
      <c r="DO45" s="91">
        <f t="shared" si="46"/>
        <v>6.5618691423697495</v>
      </c>
      <c r="DP45" s="91">
        <f t="shared" si="46"/>
        <v>6.2508422439498741</v>
      </c>
      <c r="DQ45" s="91">
        <f t="shared" si="46"/>
        <v>5.9561307080754036</v>
      </c>
      <c r="DR45" s="91">
        <f t="shared" si="46"/>
        <v>5.6767724715169328</v>
      </c>
      <c r="DS45" s="91">
        <f t="shared" si="46"/>
        <v>5.411868684761389</v>
      </c>
    </row>
    <row r="46" spans="4:123" x14ac:dyDescent="0.25">
      <c r="D46" t="s">
        <v>90</v>
      </c>
      <c r="F46">
        <v>1</v>
      </c>
      <c r="G46">
        <v>2</v>
      </c>
      <c r="H46">
        <v>3</v>
      </c>
      <c r="I46">
        <v>4</v>
      </c>
      <c r="J46">
        <v>5</v>
      </c>
      <c r="K46">
        <v>6</v>
      </c>
      <c r="L46">
        <v>7</v>
      </c>
      <c r="M46">
        <v>8</v>
      </c>
      <c r="N46">
        <v>9</v>
      </c>
      <c r="O46">
        <v>10</v>
      </c>
      <c r="P46">
        <v>11</v>
      </c>
      <c r="Q46">
        <v>12</v>
      </c>
      <c r="R46">
        <v>13</v>
      </c>
      <c r="S46">
        <v>14</v>
      </c>
      <c r="T46">
        <v>15</v>
      </c>
      <c r="U46">
        <v>16</v>
      </c>
      <c r="V46">
        <v>17</v>
      </c>
      <c r="W46">
        <v>18</v>
      </c>
      <c r="X46">
        <v>19</v>
      </c>
      <c r="Y46">
        <v>20</v>
      </c>
      <c r="Z46">
        <v>21</v>
      </c>
      <c r="AA46">
        <v>22</v>
      </c>
      <c r="AB46">
        <v>23</v>
      </c>
      <c r="AC46">
        <v>24</v>
      </c>
      <c r="AD46">
        <v>25</v>
      </c>
      <c r="AE46">
        <v>26</v>
      </c>
      <c r="AF46">
        <v>27</v>
      </c>
      <c r="AG46">
        <v>28</v>
      </c>
      <c r="AH46">
        <v>29</v>
      </c>
      <c r="AI46">
        <v>30</v>
      </c>
      <c r="AJ46">
        <v>31</v>
      </c>
      <c r="AK46">
        <v>32</v>
      </c>
      <c r="AL46">
        <v>33</v>
      </c>
      <c r="AM46">
        <v>34</v>
      </c>
      <c r="AN46">
        <v>35</v>
      </c>
      <c r="AO46">
        <v>36</v>
      </c>
      <c r="AP46">
        <v>37</v>
      </c>
      <c r="AQ46">
        <v>38</v>
      </c>
      <c r="AR46">
        <v>39</v>
      </c>
      <c r="AS46">
        <v>40</v>
      </c>
      <c r="AT46">
        <v>41</v>
      </c>
      <c r="AU46">
        <v>42</v>
      </c>
      <c r="AV46">
        <v>43</v>
      </c>
      <c r="AW46">
        <v>44</v>
      </c>
      <c r="AX46">
        <v>45</v>
      </c>
      <c r="AY46">
        <v>46</v>
      </c>
      <c r="AZ46">
        <v>47</v>
      </c>
      <c r="BA46">
        <v>48</v>
      </c>
      <c r="BB46">
        <v>49</v>
      </c>
      <c r="BC46">
        <v>50</v>
      </c>
      <c r="BD46">
        <v>51</v>
      </c>
      <c r="BE46">
        <v>52</v>
      </c>
      <c r="BF46">
        <v>53</v>
      </c>
      <c r="BG46">
        <v>54</v>
      </c>
      <c r="BH46">
        <v>55</v>
      </c>
      <c r="BI46">
        <v>56</v>
      </c>
      <c r="BJ46">
        <v>57</v>
      </c>
      <c r="BK46">
        <v>58</v>
      </c>
      <c r="BL46">
        <v>59</v>
      </c>
      <c r="BM46">
        <v>60</v>
      </c>
      <c r="BN46">
        <v>61</v>
      </c>
      <c r="BO46">
        <v>62</v>
      </c>
      <c r="BP46">
        <v>63</v>
      </c>
      <c r="BQ46">
        <v>64</v>
      </c>
      <c r="BR46">
        <v>65</v>
      </c>
      <c r="BS46">
        <v>66</v>
      </c>
      <c r="BT46">
        <v>67</v>
      </c>
      <c r="BU46">
        <v>68</v>
      </c>
      <c r="BV46">
        <v>69</v>
      </c>
      <c r="BW46">
        <v>70</v>
      </c>
      <c r="BX46">
        <v>71</v>
      </c>
      <c r="BY46">
        <v>72</v>
      </c>
      <c r="BZ46">
        <v>73</v>
      </c>
      <c r="CA46">
        <v>74</v>
      </c>
      <c r="CB46">
        <v>75</v>
      </c>
      <c r="CC46">
        <v>76</v>
      </c>
      <c r="CD46">
        <v>77</v>
      </c>
      <c r="CE46">
        <v>78</v>
      </c>
      <c r="CF46">
        <v>79</v>
      </c>
      <c r="CG46">
        <v>80</v>
      </c>
      <c r="CH46">
        <v>81</v>
      </c>
      <c r="CI46">
        <v>82</v>
      </c>
      <c r="CJ46">
        <v>83</v>
      </c>
      <c r="CK46">
        <v>84</v>
      </c>
      <c r="CL46">
        <v>85</v>
      </c>
      <c r="CM46">
        <v>86</v>
      </c>
      <c r="CN46">
        <v>87</v>
      </c>
      <c r="CO46">
        <v>88</v>
      </c>
      <c r="CP46">
        <v>89</v>
      </c>
      <c r="CQ46">
        <v>90</v>
      </c>
      <c r="CR46">
        <v>91</v>
      </c>
      <c r="CS46">
        <v>92</v>
      </c>
      <c r="CT46">
        <v>93</v>
      </c>
      <c r="CU46">
        <v>94</v>
      </c>
      <c r="CV46">
        <v>95</v>
      </c>
      <c r="CW46">
        <v>96</v>
      </c>
      <c r="CX46">
        <v>97</v>
      </c>
      <c r="CY46">
        <v>98</v>
      </c>
      <c r="CZ46">
        <v>99</v>
      </c>
      <c r="DA46">
        <v>100</v>
      </c>
      <c r="DB46">
        <v>101</v>
      </c>
      <c r="DC46">
        <v>102</v>
      </c>
      <c r="DD46">
        <v>103</v>
      </c>
      <c r="DE46">
        <v>104</v>
      </c>
      <c r="DF46">
        <v>105</v>
      </c>
      <c r="DG46">
        <v>106</v>
      </c>
      <c r="DH46">
        <v>107</v>
      </c>
      <c r="DI46">
        <v>108</v>
      </c>
      <c r="DJ46">
        <v>109</v>
      </c>
      <c r="DK46">
        <v>110</v>
      </c>
      <c r="DL46">
        <v>111</v>
      </c>
      <c r="DM46">
        <v>112</v>
      </c>
      <c r="DN46">
        <v>113</v>
      </c>
      <c r="DO46">
        <v>114</v>
      </c>
      <c r="DP46">
        <v>115</v>
      </c>
      <c r="DQ46">
        <v>116</v>
      </c>
      <c r="DR46">
        <v>117</v>
      </c>
      <c r="DS46">
        <v>118</v>
      </c>
    </row>
    <row r="47" spans="4:123" x14ac:dyDescent="0.25">
      <c r="D47" t="s">
        <v>91</v>
      </c>
      <c r="E47" s="93"/>
      <c r="F47" s="93">
        <v>6.2199999999999998E-2</v>
      </c>
      <c r="G47" s="93">
        <v>6.2199999999999998E-2</v>
      </c>
      <c r="H47" s="93">
        <v>6.2199999999999998E-2</v>
      </c>
      <c r="I47" s="93">
        <v>6.2199999999999998E-2</v>
      </c>
      <c r="J47" s="93">
        <v>6.2199999999999998E-2</v>
      </c>
      <c r="K47" s="93">
        <v>6.2199999999999998E-2</v>
      </c>
      <c r="L47" s="93">
        <v>6.2199999999999998E-2</v>
      </c>
      <c r="M47" s="93">
        <v>6.2199999999999998E-2</v>
      </c>
      <c r="N47" s="93">
        <v>6.2199999999999998E-2</v>
      </c>
      <c r="O47" s="93">
        <v>6.2199999999999998E-2</v>
      </c>
      <c r="P47" s="93">
        <v>6.2199999999999998E-2</v>
      </c>
      <c r="Q47" s="93">
        <v>6.2199999999999998E-2</v>
      </c>
      <c r="R47" s="93">
        <v>6.2199999999999998E-2</v>
      </c>
      <c r="S47" s="93">
        <v>6.2199999999999998E-2</v>
      </c>
      <c r="T47" s="93">
        <v>6.2199999999999998E-2</v>
      </c>
      <c r="U47" s="93">
        <v>6.2199999999999998E-2</v>
      </c>
      <c r="V47" s="93">
        <v>6.2199999999999998E-2</v>
      </c>
      <c r="W47" s="93">
        <v>6.2199999999999998E-2</v>
      </c>
      <c r="X47" s="93">
        <v>6.2199999999999998E-2</v>
      </c>
      <c r="Y47" s="93">
        <v>6.2199999999999998E-2</v>
      </c>
      <c r="Z47" s="93">
        <v>6.2199999999999998E-2</v>
      </c>
      <c r="AA47" s="93">
        <v>6.2199999999999998E-2</v>
      </c>
      <c r="AB47" s="93">
        <v>6.2199999999999998E-2</v>
      </c>
      <c r="AC47" s="93">
        <v>6.2199999999999998E-2</v>
      </c>
      <c r="AD47" s="93">
        <v>6.2199999999999998E-2</v>
      </c>
      <c r="AE47" s="93">
        <v>6.2199999999999998E-2</v>
      </c>
      <c r="AF47" s="93">
        <v>6.2199999999999998E-2</v>
      </c>
      <c r="AG47" s="93">
        <v>6.2199999999999998E-2</v>
      </c>
      <c r="AH47" s="93">
        <v>6.2199999999999998E-2</v>
      </c>
      <c r="AI47" s="93">
        <v>6.2199999999999998E-2</v>
      </c>
      <c r="AJ47" s="93">
        <v>6.2199999999999998E-2</v>
      </c>
      <c r="AK47" s="93">
        <v>6.2199999999999998E-2</v>
      </c>
      <c r="AL47" s="93">
        <v>6.2199999999999998E-2</v>
      </c>
      <c r="AM47" s="93">
        <v>6.2199999999999998E-2</v>
      </c>
      <c r="AN47" s="93">
        <v>6.2199999999999998E-2</v>
      </c>
      <c r="AO47" s="93">
        <v>6.2199999999999998E-2</v>
      </c>
      <c r="AP47" s="93">
        <v>6.2199999999999998E-2</v>
      </c>
      <c r="AQ47" s="93">
        <v>6.2199999999999998E-2</v>
      </c>
      <c r="AR47" s="93">
        <v>6.2199999999999998E-2</v>
      </c>
      <c r="AS47" s="93">
        <v>6.2199999999999998E-2</v>
      </c>
      <c r="AT47" s="93">
        <v>6.2199999999999998E-2</v>
      </c>
      <c r="AU47" s="93">
        <v>6.2199999999999998E-2</v>
      </c>
      <c r="AV47" s="93">
        <v>6.2199999999999998E-2</v>
      </c>
      <c r="AW47" s="93">
        <v>6.2199999999999998E-2</v>
      </c>
      <c r="AX47" s="93">
        <v>6.2199999999999998E-2</v>
      </c>
      <c r="AY47" s="93">
        <v>6.2199999999999998E-2</v>
      </c>
      <c r="AZ47" s="93">
        <v>6.2199999999999998E-2</v>
      </c>
      <c r="BA47" s="93">
        <v>6.2199999999999998E-2</v>
      </c>
      <c r="BB47" s="93">
        <v>6.2199999999999998E-2</v>
      </c>
      <c r="BC47" s="93">
        <v>6.2199999999999998E-2</v>
      </c>
      <c r="BD47" s="93">
        <v>6.2199999999999998E-2</v>
      </c>
      <c r="BE47" s="93">
        <v>6.2199999999999998E-2</v>
      </c>
      <c r="BF47" s="93">
        <v>6.2199999999999998E-2</v>
      </c>
      <c r="BG47" s="93">
        <v>6.2199999999999998E-2</v>
      </c>
      <c r="BH47" s="93">
        <v>6.2199999999999998E-2</v>
      </c>
      <c r="BI47" s="93">
        <v>6.2199999999999998E-2</v>
      </c>
      <c r="BJ47" s="93">
        <v>6.2199999999999998E-2</v>
      </c>
      <c r="BK47" s="93">
        <v>6.2199999999999998E-2</v>
      </c>
      <c r="BL47" s="93">
        <v>6.2199999999999998E-2</v>
      </c>
      <c r="BM47" s="93">
        <v>6.2199999999999998E-2</v>
      </c>
      <c r="BN47" s="93">
        <v>6.2199999999999998E-2</v>
      </c>
      <c r="BO47" s="93">
        <v>6.2199999999999998E-2</v>
      </c>
      <c r="BP47" s="93">
        <v>6.2199999999999998E-2</v>
      </c>
      <c r="BQ47" s="93">
        <v>6.2199999999999998E-2</v>
      </c>
      <c r="BR47" s="93">
        <v>6.2199999999999998E-2</v>
      </c>
      <c r="BS47" s="93">
        <v>6.2199999999999998E-2</v>
      </c>
      <c r="BT47" s="93">
        <v>6.2199999999999998E-2</v>
      </c>
      <c r="BU47" s="93">
        <v>6.2199999999999998E-2</v>
      </c>
      <c r="BV47" s="93">
        <v>6.2199999999999998E-2</v>
      </c>
      <c r="BW47" s="93">
        <v>6.2199999999999998E-2</v>
      </c>
      <c r="BX47" s="93">
        <v>6.2199999999999998E-2</v>
      </c>
      <c r="BY47" s="93">
        <v>6.2199999999999998E-2</v>
      </c>
      <c r="BZ47" s="93">
        <v>6.2199999999999998E-2</v>
      </c>
      <c r="CA47" s="93">
        <v>6.2199999999999998E-2</v>
      </c>
      <c r="CB47" s="93">
        <v>6.2199999999999998E-2</v>
      </c>
      <c r="CC47" s="93">
        <v>6.2199999999999998E-2</v>
      </c>
      <c r="CD47" s="93">
        <v>6.2199999999999998E-2</v>
      </c>
      <c r="CE47" s="93">
        <v>6.2199999999999998E-2</v>
      </c>
      <c r="CF47" s="93">
        <v>6.2199999999999998E-2</v>
      </c>
      <c r="CG47" s="93">
        <v>6.2199999999999998E-2</v>
      </c>
      <c r="CH47" s="93">
        <v>6.2199999999999998E-2</v>
      </c>
      <c r="CI47" s="93">
        <v>6.2199999999999998E-2</v>
      </c>
      <c r="CJ47" s="93">
        <v>6.2199999999999998E-2</v>
      </c>
      <c r="CK47" s="93">
        <v>6.2199999999999998E-2</v>
      </c>
      <c r="CL47" s="93">
        <v>6.2199999999999998E-2</v>
      </c>
      <c r="CM47" s="93">
        <v>6.2199999999999998E-2</v>
      </c>
      <c r="CN47" s="93">
        <v>6.2199999999999998E-2</v>
      </c>
      <c r="CO47" s="93">
        <v>6.2199999999999998E-2</v>
      </c>
      <c r="CP47" s="93">
        <v>6.2199999999999998E-2</v>
      </c>
      <c r="CQ47" s="93">
        <v>6.2199999999999998E-2</v>
      </c>
      <c r="CR47" s="93">
        <v>6.2199999999999998E-2</v>
      </c>
      <c r="CS47" s="93">
        <v>6.2199999999999998E-2</v>
      </c>
      <c r="CT47" s="93">
        <v>6.2199999999999998E-2</v>
      </c>
      <c r="CU47" s="93">
        <v>6.2199999999999998E-2</v>
      </c>
      <c r="CV47" s="93">
        <v>6.2199999999999998E-2</v>
      </c>
      <c r="CW47" s="93">
        <v>6.2199999999999998E-2</v>
      </c>
      <c r="CX47" s="93">
        <v>6.2199999999999998E-2</v>
      </c>
      <c r="CY47" s="93">
        <v>6.2199999999999998E-2</v>
      </c>
      <c r="CZ47" s="93">
        <v>6.2199999999999998E-2</v>
      </c>
      <c r="DA47" s="93">
        <v>6.2199999999999998E-2</v>
      </c>
      <c r="DB47" s="93">
        <v>6.2199999999999998E-2</v>
      </c>
      <c r="DC47" s="93">
        <v>6.2199999999999998E-2</v>
      </c>
      <c r="DD47" s="93">
        <v>6.2199999999999998E-2</v>
      </c>
      <c r="DE47" s="93">
        <v>6.2199999999999998E-2</v>
      </c>
      <c r="DF47" s="93">
        <v>6.2199999999999998E-2</v>
      </c>
      <c r="DG47" s="93">
        <v>6.2199999999999998E-2</v>
      </c>
      <c r="DH47" s="93">
        <v>6.2199999999999998E-2</v>
      </c>
      <c r="DI47" s="93">
        <v>6.2199999999999998E-2</v>
      </c>
      <c r="DJ47" s="93">
        <v>6.2199999999999998E-2</v>
      </c>
      <c r="DK47" s="93">
        <v>6.2199999999999998E-2</v>
      </c>
      <c r="DL47" s="93">
        <v>6.2199999999999998E-2</v>
      </c>
      <c r="DM47" s="93">
        <v>6.2199999999999998E-2</v>
      </c>
      <c r="DN47" s="93">
        <v>6.2199999999999998E-2</v>
      </c>
      <c r="DO47" s="93">
        <v>6.2199999999999998E-2</v>
      </c>
      <c r="DP47" s="93">
        <v>6.2199999999999998E-2</v>
      </c>
      <c r="DQ47" s="93">
        <v>6.2199999999999998E-2</v>
      </c>
      <c r="DR47" s="93">
        <v>6.2199999999999998E-2</v>
      </c>
      <c r="DS47" s="93">
        <v>6.2199999999999998E-2</v>
      </c>
    </row>
    <row r="50" spans="4:123" x14ac:dyDescent="0.25">
      <c r="D50" s="94" t="s">
        <v>92</v>
      </c>
      <c r="E50" s="95">
        <f>SUM(F50:DS50)</f>
        <v>82672.043455257517</v>
      </c>
      <c r="F50" s="91">
        <f>+F44/(1+F47)^F46</f>
        <v>10933.014631556995</v>
      </c>
      <c r="G50" s="91">
        <f t="shared" ref="G50:BR50" si="47">+G44/(1+G47)^G46</f>
        <v>9474.7441818405387</v>
      </c>
      <c r="H50" s="91">
        <f t="shared" si="47"/>
        <v>8215.5583614277548</v>
      </c>
      <c r="I50" s="91">
        <f t="shared" si="47"/>
        <v>7125.9094856126521</v>
      </c>
      <c r="J50" s="91">
        <f t="shared" si="47"/>
        <v>6181.9389680773747</v>
      </c>
      <c r="K50" s="91">
        <f t="shared" si="47"/>
        <v>5363.7103998172397</v>
      </c>
      <c r="L50" s="91">
        <f t="shared" si="47"/>
        <v>4654.2591790379747</v>
      </c>
      <c r="M50" s="91">
        <f t="shared" si="47"/>
        <v>4039.0150319325362</v>
      </c>
      <c r="N50" s="91">
        <f t="shared" si="47"/>
        <v>3505.405864548005</v>
      </c>
      <c r="O50" s="91">
        <f t="shared" si="47"/>
        <v>3042.5586698922284</v>
      </c>
      <c r="P50" s="91">
        <f t="shared" si="47"/>
        <v>2641.0590825973159</v>
      </c>
      <c r="Q50" s="91">
        <f t="shared" si="47"/>
        <v>2292.7509670544773</v>
      </c>
      <c r="R50" s="91">
        <f t="shared" si="47"/>
        <v>1990.5661237020454</v>
      </c>
      <c r="S50" s="91">
        <f t="shared" si="47"/>
        <v>1728.3781547075764</v>
      </c>
      <c r="T50" s="91">
        <f t="shared" si="47"/>
        <v>1500.8764415208495</v>
      </c>
      <c r="U50" s="91">
        <f t="shared" si="47"/>
        <v>1303.4572000774961</v>
      </c>
      <c r="V50" s="91">
        <f t="shared" si="47"/>
        <v>1132.129185097908</v>
      </c>
      <c r="W50" s="91">
        <f t="shared" si="47"/>
        <v>983.43202430807173</v>
      </c>
      <c r="X50" s="91">
        <f t="shared" si="47"/>
        <v>854.36546920426065</v>
      </c>
      <c r="Y50" s="91">
        <f t="shared" si="47"/>
        <v>742.32809319566752</v>
      </c>
      <c r="Z50" s="91">
        <f t="shared" si="47"/>
        <v>645.06417075049603</v>
      </c>
      <c r="AA50" s="91">
        <f t="shared" si="47"/>
        <v>560.61764313338927</v>
      </c>
      <c r="AB50" s="91">
        <f t="shared" si="47"/>
        <v>487.29222371925829</v>
      </c>
      <c r="AC50" s="91">
        <f t="shared" si="47"/>
        <v>423.61682289381304</v>
      </c>
      <c r="AD50" s="91">
        <f t="shared" si="47"/>
        <v>368.31558231147943</v>
      </c>
      <c r="AE50" s="91">
        <f t="shared" si="47"/>
        <v>320.28190325043903</v>
      </c>
      <c r="AF50" s="91">
        <f t="shared" si="47"/>
        <v>278.55593602752492</v>
      </c>
      <c r="AG50" s="91">
        <f t="shared" si="47"/>
        <v>242.30506864808717</v>
      </c>
      <c r="AH50" s="91">
        <f t="shared" si="47"/>
        <v>210.80701455074589</v>
      </c>
      <c r="AI50" s="91">
        <f t="shared" si="47"/>
        <v>183.43515274479182</v>
      </c>
      <c r="AJ50" s="91">
        <f t="shared" si="47"/>
        <v>159.64581993274365</v>
      </c>
      <c r="AK50" s="91">
        <f t="shared" si="47"/>
        <v>138.96729431895761</v>
      </c>
      <c r="AL50" s="91">
        <f t="shared" si="47"/>
        <v>120.99024555398532</v>
      </c>
      <c r="AM50" s="91">
        <f t="shared" si="47"/>
        <v>105.35945537092267</v>
      </c>
      <c r="AN50" s="91">
        <f t="shared" si="47"/>
        <v>91.76663955437138</v>
      </c>
      <c r="AO50" s="91">
        <f t="shared" si="47"/>
        <v>79.944224482824296</v>
      </c>
      <c r="AP50" s="91">
        <f t="shared" si="47"/>
        <v>69.659951066901399</v>
      </c>
      <c r="AQ50" s="91">
        <f t="shared" si="47"/>
        <v>60.712195872303951</v>
      </c>
      <c r="AR50" s="91">
        <f t="shared" si="47"/>
        <v>52.925913917174277</v>
      </c>
      <c r="AS50" s="91">
        <f t="shared" si="47"/>
        <v>46.149120371481331</v>
      </c>
      <c r="AT50" s="91">
        <f t="shared" si="47"/>
        <v>40.249839423368037</v>
      </c>
      <c r="AU50" s="91">
        <f t="shared" si="47"/>
        <v>35.113458141331215</v>
      </c>
      <c r="AV50" s="91">
        <f t="shared" si="47"/>
        <v>30.640431448485575</v>
      </c>
      <c r="AW50" s="91">
        <f t="shared" si="47"/>
        <v>26.744291506523826</v>
      </c>
      <c r="AX50" s="91">
        <f t="shared" si="47"/>
        <v>23.349921030072078</v>
      </c>
      <c r="AY50" s="91">
        <f t="shared" si="47"/>
        <v>20.392055444901924</v>
      </c>
      <c r="AZ50" s="91">
        <f t="shared" si="47"/>
        <v>17.813983476857974</v>
      </c>
      <c r="BA50" s="91">
        <f t="shared" si="47"/>
        <v>15.566419808353924</v>
      </c>
      <c r="BB50" s="91">
        <f t="shared" si="47"/>
        <v>13.606526949215654</v>
      </c>
      <c r="BC50" s="91">
        <f t="shared" si="47"/>
        <v>11.897066510529488</v>
      </c>
      <c r="BD50" s="91">
        <f t="shared" si="47"/>
        <v>10.405662706519081</v>
      </c>
      <c r="BE50" s="91">
        <f t="shared" si="47"/>
        <v>9.1041631944147827</v>
      </c>
      <c r="BF50" s="91">
        <f t="shared" si="47"/>
        <v>7.9680843427184005</v>
      </c>
      <c r="BG50" s="91">
        <f t="shared" si="47"/>
        <v>6.9761297348175084</v>
      </c>
      <c r="BH50" s="91">
        <f t="shared" si="47"/>
        <v>6.1097722027867301</v>
      </c>
      <c r="BI50" s="91">
        <f t="shared" si="47"/>
        <v>5.3528909759249261</v>
      </c>
      <c r="BJ50" s="91">
        <f t="shared" si="47"/>
        <v>4.6914566465518819</v>
      </c>
      <c r="BK50" s="91">
        <f t="shared" si="47"/>
        <v>4.1132576247281163</v>
      </c>
      <c r="BL50" s="91">
        <f t="shared" si="47"/>
        <v>3.6076625937109004</v>
      </c>
      <c r="BM50" s="91">
        <f t="shared" si="47"/>
        <v>3.165414206313375</v>
      </c>
      <c r="BN50" s="91">
        <f t="shared" si="47"/>
        <v>2.7784498937960063</v>
      </c>
      <c r="BO50" s="91">
        <f t="shared" si="47"/>
        <v>2.4397462063978756</v>
      </c>
      <c r="BP50" s="91">
        <f t="shared" si="47"/>
        <v>2.1431835793059184</v>
      </c>
      <c r="BQ50" s="91">
        <f t="shared" si="47"/>
        <v>1.883428829449628</v>
      </c>
      <c r="BR50" s="91">
        <f t="shared" si="47"/>
        <v>1.655833045412533</v>
      </c>
      <c r="BS50" s="91">
        <f t="shared" ref="BS50:DS50" si="48">+BS44/(1+BS47)^BS46</f>
        <v>1.456342842239293</v>
      </c>
      <c r="BT50" s="91">
        <f t="shared" si="48"/>
        <v>1.2814232213126004</v>
      </c>
      <c r="BU50" s="91">
        <f t="shared" si="48"/>
        <v>1.1279905082351305</v>
      </c>
      <c r="BV50" s="91">
        <f t="shared" si="48"/>
        <v>0.99335404352822521</v>
      </c>
      <c r="BW50" s="91">
        <f t="shared" si="48"/>
        <v>0.87516547605586514</v>
      </c>
      <c r="BX50" s="91">
        <f t="shared" si="48"/>
        <v>0.7713746609591815</v>
      </c>
      <c r="BY50" s="91">
        <f t="shared" si="48"/>
        <v>0.68019129563478431</v>
      </c>
      <c r="BZ50" s="91">
        <f t="shared" si="48"/>
        <v>0.60005154158148488</v>
      </c>
      <c r="CA50" s="91">
        <f t="shared" si="48"/>
        <v>0.52958897909488711</v>
      </c>
      <c r="CB50" s="91">
        <f t="shared" si="48"/>
        <v>0.46760932781899966</v>
      </c>
      <c r="CC50" s="91">
        <f t="shared" si="48"/>
        <v>0.41306844081040833</v>
      </c>
      <c r="CD50" s="91">
        <f t="shared" si="48"/>
        <v>0.36505314454566717</v>
      </c>
      <c r="CE50" s="91">
        <f t="shared" si="48"/>
        <v>0.32276455351426897</v>
      </c>
      <c r="CF50" s="91">
        <f t="shared" si="48"/>
        <v>0.28550353682685453</v>
      </c>
      <c r="CG50" s="91">
        <f t="shared" si="48"/>
        <v>0.25265805661210894</v>
      </c>
      <c r="CH50" s="91">
        <f t="shared" si="48"/>
        <v>0.22369213473260216</v>
      </c>
      <c r="CI50" s="91">
        <f t="shared" si="48"/>
        <v>0.19813623625885085</v>
      </c>
      <c r="CJ50" s="91">
        <f t="shared" si="48"/>
        <v>0.17557888584389847</v>
      </c>
      <c r="CK50" s="91">
        <f t="shared" si="48"/>
        <v>0.15565935719481783</v>
      </c>
      <c r="CL50" s="91">
        <f t="shared" si="48"/>
        <v>0.13806129672546263</v>
      </c>
      <c r="CM50" s="91">
        <f t="shared" si="48"/>
        <v>0.1225071606149193</v>
      </c>
      <c r="CN50" s="91">
        <f t="shared" si="48"/>
        <v>0.10875336025175816</v>
      </c>
      <c r="CO50" s="91">
        <f t="shared" si="48"/>
        <v>9.6586024730670628E-2</v>
      </c>
      <c r="CP50" s="91">
        <f t="shared" si="48"/>
        <v>8.5817300957720791E-2</v>
      </c>
      <c r="CQ50" s="91">
        <f t="shared" si="48"/>
        <v>7.6282122251370793E-2</v>
      </c>
      <c r="CR50" s="91">
        <f t="shared" si="48"/>
        <v>6.7835385303374698E-2</v>
      </c>
      <c r="CS50" s="91">
        <f t="shared" si="48"/>
        <v>6.0349483165417765E-2</v>
      </c>
      <c r="CT50" s="91">
        <f t="shared" si="48"/>
        <v>5.371214870869985E-2</v>
      </c>
      <c r="CU50" s="91">
        <f t="shared" si="48"/>
        <v>4.7824568898762541E-2</v>
      </c>
      <c r="CV50" s="91">
        <f t="shared" si="48"/>
        <v>4.2599735353357197E-2</v>
      </c>
      <c r="CW50" s="91">
        <f t="shared" si="48"/>
        <v>3.7961001108173395E-2</v>
      </c>
      <c r="CX50" s="91">
        <f t="shared" si="48"/>
        <v>3.384081739155282E-2</v>
      </c>
      <c r="CY50" s="91">
        <f t="shared" si="48"/>
        <v>3.0179627581155704E-2</v>
      </c>
      <c r="CZ50" s="91">
        <f t="shared" si="48"/>
        <v>2.6924898449023352E-2</v>
      </c>
      <c r="DA50" s="91">
        <f t="shared" si="48"/>
        <v>2.4030271354053955E-2</v>
      </c>
      <c r="DB50" s="91">
        <f t="shared" si="48"/>
        <v>2.1454818262381565E-2</v>
      </c>
      <c r="DC50" s="91">
        <f t="shared" si="48"/>
        <v>1.9162389409913633E-2</v>
      </c>
      <c r="DD50" s="91">
        <f t="shared" si="48"/>
        <v>1.7121041104830526E-2</v>
      </c>
      <c r="DE50" s="91">
        <f t="shared" si="48"/>
        <v>1.530253363387386E-2</v>
      </c>
      <c r="DF50" s="91">
        <f t="shared" si="48"/>
        <v>1.3681890513177393E-2</v>
      </c>
      <c r="DG50" s="91">
        <f t="shared" si="48"/>
        <v>1.2237011436720222E-2</v>
      </c>
      <c r="DH50" s="91">
        <f t="shared" si="48"/>
        <v>1.0948332244768235E-2</v>
      </c>
      <c r="DI50" s="91">
        <f t="shared" si="48"/>
        <v>9.7985260794021169E-3</v>
      </c>
      <c r="DJ50" s="91">
        <f t="shared" si="48"/>
        <v>8.7722406306176715E-3</v>
      </c>
      <c r="DK50" s="91">
        <f t="shared" si="48"/>
        <v>7.8558670185983077E-3</v>
      </c>
      <c r="DL50" s="91">
        <f t="shared" si="48"/>
        <v>7.0373364177484937E-3</v>
      </c>
      <c r="DM50" s="91">
        <f t="shared" si="48"/>
        <v>6.3059410166202701E-3</v>
      </c>
      <c r="DN50" s="91">
        <f t="shared" si="48"/>
        <v>5.6521763341553562E-3</v>
      </c>
      <c r="DO50" s="91">
        <f t="shared" si="48"/>
        <v>5.0676022847492078E-3</v>
      </c>
      <c r="DP50" s="91">
        <f t="shared" si="48"/>
        <v>4.5447207094918866E-3</v>
      </c>
      <c r="DQ50" s="91">
        <f t="shared" si="48"/>
        <v>4.0768673746353085E-3</v>
      </c>
      <c r="DR50" s="91">
        <f t="shared" si="48"/>
        <v>3.6581166861636397E-3</v>
      </c>
      <c r="DS50" s="91">
        <f t="shared" si="48"/>
        <v>3.2831975858883321E-3</v>
      </c>
    </row>
    <row r="51" spans="4:123" x14ac:dyDescent="0.25">
      <c r="D51" s="94" t="s">
        <v>93</v>
      </c>
      <c r="E51" s="95">
        <f>SUM(F51:DS51)</f>
        <v>110170.63360242212</v>
      </c>
      <c r="F51" s="91">
        <f>+F45/(1+F47)^F46</f>
        <v>14569.582398130324</v>
      </c>
      <c r="G51" s="91">
        <f t="shared" ref="G51:BR51" si="49">+G45/(1+G47)^G46</f>
        <v>12626.25823806042</v>
      </c>
      <c r="H51" s="91">
        <f t="shared" si="49"/>
        <v>10948.238754567905</v>
      </c>
      <c r="I51" s="91">
        <f t="shared" si="49"/>
        <v>9496.1480351980972</v>
      </c>
      <c r="J51" s="91">
        <f t="shared" si="49"/>
        <v>8238.1915885892522</v>
      </c>
      <c r="K51" s="91">
        <f t="shared" si="49"/>
        <v>7147.8017055133796</v>
      </c>
      <c r="L51" s="91">
        <f t="shared" si="49"/>
        <v>6202.3709741977282</v>
      </c>
      <c r="M51" s="91">
        <f t="shared" si="49"/>
        <v>5382.4827184602027</v>
      </c>
      <c r="N51" s="91">
        <f t="shared" si="49"/>
        <v>4671.3830817537382</v>
      </c>
      <c r="O51" s="91">
        <f t="shared" si="49"/>
        <v>4054.5824492167226</v>
      </c>
      <c r="P51" s="91">
        <f t="shared" si="49"/>
        <v>3519.5350247832034</v>
      </c>
      <c r="Q51" s="91">
        <f t="shared" si="49"/>
        <v>3055.3717578018091</v>
      </c>
      <c r="R51" s="91">
        <f t="shared" si="49"/>
        <v>2652.6734057863082</v>
      </c>
      <c r="S51" s="91">
        <f t="shared" si="49"/>
        <v>2303.2757925207579</v>
      </c>
      <c r="T51" s="91">
        <f t="shared" si="49"/>
        <v>2000.1018676983601</v>
      </c>
      <c r="U51" s="91">
        <f t="shared" si="49"/>
        <v>1737.0165246235288</v>
      </c>
      <c r="V51" s="91">
        <f t="shared" si="49"/>
        <v>1508.7009396294084</v>
      </c>
      <c r="W51" s="91">
        <f t="shared" si="49"/>
        <v>1310.5437424148079</v>
      </c>
      <c r="X51" s="91">
        <f t="shared" si="49"/>
        <v>1138.5467340142068</v>
      </c>
      <c r="Y51" s="91">
        <f t="shared" si="49"/>
        <v>989.24319455712623</v>
      </c>
      <c r="Z51" s="91">
        <f t="shared" si="49"/>
        <v>859.62709321761201</v>
      </c>
      <c r="AA51" s="91">
        <f t="shared" si="49"/>
        <v>747.09174191549755</v>
      </c>
      <c r="AB51" s="91">
        <f t="shared" si="49"/>
        <v>649.37663075594116</v>
      </c>
      <c r="AC51" s="91">
        <f t="shared" si="49"/>
        <v>564.52135247043327</v>
      </c>
      <c r="AD51" s="91">
        <f t="shared" si="49"/>
        <v>490.82566939163036</v>
      </c>
      <c r="AE51" s="91">
        <f t="shared" si="49"/>
        <v>426.81490305229084</v>
      </c>
      <c r="AF51" s="91">
        <f t="shared" si="49"/>
        <v>371.20993607079544</v>
      </c>
      <c r="AG51" s="91">
        <f t="shared" si="49"/>
        <v>322.90121088497762</v>
      </c>
      <c r="AH51" s="91">
        <f t="shared" si="49"/>
        <v>280.92619209854195</v>
      </c>
      <c r="AI51" s="91">
        <f t="shared" si="49"/>
        <v>244.44983041683349</v>
      </c>
      <c r="AJ51" s="91">
        <f t="shared" si="49"/>
        <v>212.74762784214241</v>
      </c>
      <c r="AK51" s="91">
        <f t="shared" si="49"/>
        <v>185.19095724807784</v>
      </c>
      <c r="AL51" s="91">
        <f t="shared" si="49"/>
        <v>161.23433575957534</v>
      </c>
      <c r="AM51" s="91">
        <f t="shared" si="49"/>
        <v>140.40439148577116</v>
      </c>
      <c r="AN51" s="91">
        <f t="shared" si="49"/>
        <v>122.29029791360792</v>
      </c>
      <c r="AO51" s="91">
        <f t="shared" si="49"/>
        <v>106.53548038755905</v>
      </c>
      <c r="AP51" s="91">
        <f t="shared" si="49"/>
        <v>92.830425195764121</v>
      </c>
      <c r="AQ51" s="91">
        <f t="shared" si="49"/>
        <v>80.906444392729156</v>
      </c>
      <c r="AR51" s="91">
        <f t="shared" si="49"/>
        <v>70.530269079390024</v>
      </c>
      <c r="AS51" s="91">
        <f t="shared" si="49"/>
        <v>61.499360836195805</v>
      </c>
      <c r="AT51" s="91">
        <f t="shared" si="49"/>
        <v>53.637845713443539</v>
      </c>
      <c r="AU51" s="91">
        <f t="shared" si="49"/>
        <v>46.792987928213243</v>
      </c>
      <c r="AV51" s="91">
        <f t="shared" si="49"/>
        <v>40.832131461201463</v>
      </c>
      <c r="AW51" s="91">
        <f t="shared" si="49"/>
        <v>35.640047316796142</v>
      </c>
      <c r="AX51" s="91">
        <f t="shared" si="49"/>
        <v>31.116632502761302</v>
      </c>
      <c r="AY51" s="91">
        <f t="shared" si="49"/>
        <v>27.174913972417279</v>
      </c>
      <c r="AZ51" s="91">
        <f t="shared" si="49"/>
        <v>23.739317000077257</v>
      </c>
      <c r="BA51" s="91">
        <f t="shared" si="49"/>
        <v>20.744162857614505</v>
      </c>
      <c r="BB51" s="91">
        <f t="shared" si="49"/>
        <v>18.132365337440906</v>
      </c>
      <c r="BC51" s="91">
        <f t="shared" si="49"/>
        <v>15.854299720854863</v>
      </c>
      <c r="BD51" s="91">
        <f t="shared" si="49"/>
        <v>13.866821303996645</v>
      </c>
      <c r="BE51" s="91">
        <f t="shared" si="49"/>
        <v>12.132413638612453</v>
      </c>
      <c r="BF51" s="91">
        <f t="shared" si="49"/>
        <v>10.618449284006397</v>
      </c>
      <c r="BG51" s="91">
        <f t="shared" si="49"/>
        <v>9.2965481540745056</v>
      </c>
      <c r="BH51" s="91">
        <f t="shared" si="49"/>
        <v>8.1420205261017209</v>
      </c>
      <c r="BI51" s="91">
        <f t="shared" si="49"/>
        <v>7.1333834967016614</v>
      </c>
      <c r="BJ51" s="91">
        <f t="shared" si="49"/>
        <v>6.2519411601171138</v>
      </c>
      <c r="BK51" s="91">
        <f t="shared" si="49"/>
        <v>5.4814200755971711</v>
      </c>
      <c r="BL51" s="91">
        <f t="shared" si="49"/>
        <v>4.8076527101691102</v>
      </c>
      <c r="BM51" s="91">
        <f t="shared" si="49"/>
        <v>4.2183025137438364</v>
      </c>
      <c r="BN51" s="91">
        <f t="shared" si="49"/>
        <v>3.7026251249946784</v>
      </c>
      <c r="BO51" s="91">
        <f t="shared" si="49"/>
        <v>3.2512609360312847</v>
      </c>
      <c r="BP51" s="91">
        <f t="shared" si="49"/>
        <v>2.8560548764737721</v>
      </c>
      <c r="BQ51" s="91">
        <f t="shared" si="49"/>
        <v>2.5098998260256238</v>
      </c>
      <c r="BR51" s="91">
        <f t="shared" si="49"/>
        <v>2.2066005402619044</v>
      </c>
      <c r="BS51" s="91">
        <f t="shared" ref="BS51:DS51" si="50">+BS45/(1+BS47)^BS46</f>
        <v>1.9407553867794418</v>
      </c>
      <c r="BT51" s="91">
        <f t="shared" si="50"/>
        <v>1.7076535465253204</v>
      </c>
      <c r="BU51" s="91">
        <f t="shared" si="50"/>
        <v>1.5031856453026793</v>
      </c>
      <c r="BV51" s="91">
        <f t="shared" si="50"/>
        <v>1.3237660494779122</v>
      </c>
      <c r="BW51" s="91">
        <f t="shared" si="50"/>
        <v>1.1662652932514195</v>
      </c>
      <c r="BX51" s="91">
        <f t="shared" si="50"/>
        <v>1.0279513072483761</v>
      </c>
      <c r="BY51" s="91">
        <f t="shared" si="50"/>
        <v>0.90643829375637563</v>
      </c>
      <c r="BZ51" s="91">
        <f t="shared" si="50"/>
        <v>0.79964224624398317</v>
      </c>
      <c r="CA51" s="91">
        <f t="shared" si="50"/>
        <v>0.70574224293028665</v>
      </c>
      <c r="CB51" s="91">
        <f t="shared" si="50"/>
        <v>0.62314675882062853</v>
      </c>
      <c r="CC51" s="91">
        <f t="shared" si="50"/>
        <v>0.55046434009915823</v>
      </c>
      <c r="CD51" s="91">
        <f t="shared" si="50"/>
        <v>0.48647807108964181</v>
      </c>
      <c r="CE51" s="91">
        <f t="shared" si="50"/>
        <v>0.4301233389049427</v>
      </c>
      <c r="CF51" s="91">
        <f t="shared" si="50"/>
        <v>0.38046846592064837</v>
      </c>
      <c r="CG51" s="91">
        <f t="shared" si="50"/>
        <v>0.33669783663660574</v>
      </c>
      <c r="CH51" s="91">
        <f t="shared" si="50"/>
        <v>0.29809719447308392</v>
      </c>
      <c r="CI51" s="91">
        <f t="shared" si="50"/>
        <v>0.26404082657096328</v>
      </c>
      <c r="CJ51" s="91">
        <f t="shared" si="50"/>
        <v>0.23398039158302036</v>
      </c>
      <c r="CK51" s="91">
        <f t="shared" si="50"/>
        <v>0.20743517749842461</v>
      </c>
      <c r="CL51" s="91">
        <f t="shared" si="50"/>
        <v>0.18398360437828179</v>
      </c>
      <c r="CM51" s="91">
        <f t="shared" si="50"/>
        <v>0.16325581105399695</v>
      </c>
      <c r="CN51" s="91">
        <f t="shared" si="50"/>
        <v>0.14492718583656472</v>
      </c>
      <c r="CO51" s="91">
        <f t="shared" si="50"/>
        <v>0.12871271952381483</v>
      </c>
      <c r="CP51" s="91">
        <f t="shared" si="50"/>
        <v>0.11436207483704797</v>
      </c>
      <c r="CQ51" s="91">
        <f t="shared" si="50"/>
        <v>0.10165528018572867</v>
      </c>
      <c r="CR51" s="91">
        <f t="shared" si="50"/>
        <v>9.0398967621767981E-2</v>
      </c>
      <c r="CS51" s="91">
        <f t="shared" si="50"/>
        <v>8.0423085241761408E-2</v>
      </c>
      <c r="CT51" s="91">
        <f t="shared" si="50"/>
        <v>7.1578023332489138E-2</v>
      </c>
      <c r="CU51" s="91">
        <f t="shared" si="50"/>
        <v>6.37321014109309E-2</v>
      </c>
      <c r="CV51" s="91">
        <f t="shared" si="50"/>
        <v>5.6769370140401378E-2</v>
      </c>
      <c r="CW51" s="91">
        <f t="shared" si="50"/>
        <v>5.0587688043941093E-2</v>
      </c>
      <c r="CX51" s="91">
        <f t="shared" si="50"/>
        <v>4.509703810174949E-2</v>
      </c>
      <c r="CY51" s="91">
        <f t="shared" si="50"/>
        <v>4.0218053812840757E-2</v>
      </c>
      <c r="CZ51" s="91">
        <f t="shared" si="50"/>
        <v>3.5880728210318971E-2</v>
      </c>
      <c r="DA51" s="91">
        <f t="shared" si="50"/>
        <v>3.2023282721287259E-2</v>
      </c>
      <c r="DB51" s="91">
        <f t="shared" si="50"/>
        <v>2.8591175722789932E-2</v>
      </c>
      <c r="DC51" s="91">
        <f t="shared" si="50"/>
        <v>2.5536233222166357E-2</v>
      </c>
      <c r="DD51" s="91">
        <f t="shared" si="50"/>
        <v>2.2815886333729381E-2</v>
      </c>
      <c r="DE51" s="91">
        <f t="shared" si="50"/>
        <v>2.0392502177337232E-2</v>
      </c>
      <c r="DF51" s="91">
        <f t="shared" si="50"/>
        <v>1.8232796526089279E-2</v>
      </c>
      <c r="DG51" s="91">
        <f t="shared" si="50"/>
        <v>1.6307318012686863E-2</v>
      </c>
      <c r="DH51" s="91">
        <f t="shared" si="50"/>
        <v>1.4589994995693278E-2</v>
      </c>
      <c r="DI51" s="91">
        <f t="shared" si="50"/>
        <v>1.3057737312636084E-2</v>
      </c>
      <c r="DJ51" s="91">
        <f t="shared" si="50"/>
        <v>1.1690086128221845E-2</v>
      </c>
      <c r="DK51" s="91">
        <f t="shared" si="50"/>
        <v>1.0468905941628876E-2</v>
      </c>
      <c r="DL51" s="91">
        <f t="shared" si="50"/>
        <v>9.3781135630976731E-3</v>
      </c>
      <c r="DM51" s="91">
        <f t="shared" si="50"/>
        <v>8.4034395210824502E-3</v>
      </c>
      <c r="DN51" s="91">
        <f t="shared" si="50"/>
        <v>7.5322179293115087E-3</v>
      </c>
      <c r="DO51" s="91">
        <f t="shared" si="50"/>
        <v>6.7532013389515035E-3</v>
      </c>
      <c r="DP51" s="91">
        <f t="shared" si="50"/>
        <v>6.0563975339710642E-3</v>
      </c>
      <c r="DQ51" s="91">
        <f t="shared" si="50"/>
        <v>5.4329256058572879E-3</v>
      </c>
      <c r="DR51" s="91">
        <f t="shared" si="50"/>
        <v>4.8748889740986671E-3</v>
      </c>
      <c r="DS51" s="91">
        <f t="shared" si="50"/>
        <v>4.3752633074204857E-3</v>
      </c>
    </row>
  </sheetData>
  <conditionalFormatting sqref="A5:B10">
    <cfRule type="expression" dxfId="8" priority="2" stopIfTrue="1">
      <formula>LEN(A5)&gt;0</formula>
    </cfRule>
  </conditionalFormatting>
  <conditionalFormatting sqref="A25:B30">
    <cfRule type="expression" dxfId="7" priority="1" stopIfTrue="1">
      <formula>LEN(A25)&gt;0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48AD-4FF5-44A8-87A2-45DF2F93EBAD}">
  <dimension ref="A2:BT7"/>
  <sheetViews>
    <sheetView zoomScale="80" zoomScaleNormal="80" workbookViewId="0">
      <pane xSplit="2" topLeftCell="BI1" activePane="topRight" state="frozen"/>
      <selection pane="topRight" activeCell="BQ7" sqref="BQ7"/>
    </sheetView>
  </sheetViews>
  <sheetFormatPr defaultRowHeight="15" x14ac:dyDescent="0.25"/>
  <cols>
    <col min="1" max="1" width="80.5703125" customWidth="1"/>
    <col min="2" max="2" width="9.85546875" customWidth="1"/>
    <col min="3" max="22" width="22" hidden="1" customWidth="1"/>
    <col min="23" max="71" width="22" customWidth="1"/>
  </cols>
  <sheetData>
    <row r="2" spans="1:72" ht="15.75" thickBot="1" x14ac:dyDescent="0.3"/>
    <row r="3" spans="1:72" ht="29.25" thickBot="1" x14ac:dyDescent="0.5">
      <c r="A3" s="42"/>
      <c r="B3" s="43"/>
      <c r="C3" s="118">
        <v>2017</v>
      </c>
      <c r="D3" s="119"/>
      <c r="E3" s="119"/>
      <c r="F3" s="119"/>
      <c r="G3" s="119"/>
      <c r="H3" s="119"/>
      <c r="I3" s="119"/>
      <c r="J3" s="119"/>
      <c r="K3" s="119"/>
      <c r="L3" s="120"/>
      <c r="M3" s="108">
        <f>C3+1</f>
        <v>2018</v>
      </c>
      <c r="N3" s="109"/>
      <c r="O3" s="109"/>
      <c r="P3" s="109"/>
      <c r="Q3" s="109"/>
      <c r="R3" s="109"/>
      <c r="S3" s="109"/>
      <c r="T3" s="109"/>
      <c r="U3" s="109"/>
      <c r="V3" s="110"/>
      <c r="W3" s="108">
        <f>M3+1</f>
        <v>2019</v>
      </c>
      <c r="X3" s="109"/>
      <c r="Y3" s="109"/>
      <c r="Z3" s="109"/>
      <c r="AA3" s="109"/>
      <c r="AB3" s="109"/>
      <c r="AC3" s="109"/>
      <c r="AD3" s="109"/>
      <c r="AE3" s="109"/>
      <c r="AF3" s="110"/>
      <c r="AG3" s="108">
        <f>W3+1</f>
        <v>2020</v>
      </c>
      <c r="AH3" s="109"/>
      <c r="AI3" s="109"/>
      <c r="AJ3" s="109"/>
      <c r="AK3" s="109"/>
      <c r="AL3" s="109"/>
      <c r="AM3" s="109"/>
      <c r="AN3" s="109"/>
      <c r="AO3" s="109"/>
      <c r="AP3" s="110"/>
      <c r="AQ3" s="108">
        <f>AG3+1</f>
        <v>2021</v>
      </c>
      <c r="AR3" s="109"/>
      <c r="AS3" s="109"/>
      <c r="AT3" s="109"/>
      <c r="AU3" s="109"/>
      <c r="AV3" s="109"/>
      <c r="AW3" s="109"/>
      <c r="AX3" s="109"/>
      <c r="AY3" s="109"/>
      <c r="AZ3" s="110"/>
      <c r="BA3" s="108">
        <f>AQ3+1</f>
        <v>2022</v>
      </c>
      <c r="BB3" s="109"/>
      <c r="BC3" s="109"/>
      <c r="BD3" s="109"/>
      <c r="BE3" s="109"/>
      <c r="BF3" s="109"/>
      <c r="BG3" s="109"/>
      <c r="BH3" s="109"/>
      <c r="BI3" s="109"/>
      <c r="BJ3" s="110"/>
      <c r="BK3" s="108">
        <f>BA3+1</f>
        <v>2023</v>
      </c>
      <c r="BL3" s="109"/>
      <c r="BM3" s="109"/>
      <c r="BN3" s="109"/>
      <c r="BO3" s="111" t="str">
        <f>CONCATENATE("Projected Interest on Dec-31-",RIGHT(BA3,2)," Balances")</f>
        <v>Projected Interest on Dec-31-22 Balances</v>
      </c>
      <c r="BP3" s="112"/>
      <c r="BQ3" s="112"/>
      <c r="BR3" s="113"/>
      <c r="BS3" s="44"/>
      <c r="BT3" s="45"/>
    </row>
    <row r="4" spans="1:72" ht="14.25" customHeight="1" x14ac:dyDescent="0.25">
      <c r="A4" s="114" t="s">
        <v>54</v>
      </c>
      <c r="B4" s="116" t="s">
        <v>55</v>
      </c>
      <c r="C4" s="105" t="str">
        <f>CONCATENATE("Opening Principal Amounts as of Jan-1-",RIGHT(C3,2))</f>
        <v>Opening Principal Amounts as of Jan-1-17</v>
      </c>
      <c r="D4" s="96" t="str">
        <f>CONCATENATE("Transactions Debit / (Credit) during ",C3)</f>
        <v>Transactions Debit / (Credit) during 2017</v>
      </c>
      <c r="E4" s="96" t="str">
        <f>CONCATENATE("OEB-Approved Disposition during ",C3)</f>
        <v>OEB-Approved Disposition during 2017</v>
      </c>
      <c r="F4" s="96" t="str">
        <f>CONCATENATE("Principal Adjustments(1) during ",C3)</f>
        <v>Principal Adjustments(1) during 2017</v>
      </c>
      <c r="G4" s="96" t="str">
        <f>CONCATENATE("Closing Principal Balance as of Dec-31-",RIGHT(C3,2))</f>
        <v>Closing Principal Balance as of Dec-31-17</v>
      </c>
      <c r="H4" s="96" t="str">
        <f>CONCATENATE("Opening Interest Amounts as of Jan-1-",RIGHT(C3,2))</f>
        <v>Opening Interest Amounts as of Jan-1-17</v>
      </c>
      <c r="I4" s="96" t="str">
        <f>CONCATENATE("Interest Jan-1 to Dec-31-",RIGHT(C3,2))</f>
        <v>Interest Jan-1 to Dec-31-17</v>
      </c>
      <c r="J4" s="96" t="str">
        <f>CONCATENATE("OEB-Approved Disposition during ",C3)</f>
        <v>OEB-Approved Disposition during 2017</v>
      </c>
      <c r="K4" s="96" t="str">
        <f>CONCATENATE("Interest Adjustments(1) during ",C3)</f>
        <v>Interest Adjustments(1) during 2017</v>
      </c>
      <c r="L4" s="99" t="str">
        <f>CONCATENATE("Closing Interest Amounts as of Dec-31-",RIGHT(C3,2))</f>
        <v>Closing Interest Amounts as of Dec-31-17</v>
      </c>
      <c r="M4" s="105" t="str">
        <f>CONCATENATE("Opening Principal Amounts as of Jan-1-",RIGHT(M3,2))</f>
        <v>Opening Principal Amounts as of Jan-1-18</v>
      </c>
      <c r="N4" s="96" t="str">
        <f>CONCATENATE("Transactions Debit / (Credit) during ",M3)</f>
        <v>Transactions Debit / (Credit) during 2018</v>
      </c>
      <c r="O4" s="96" t="str">
        <f>CONCATENATE("OEB-Approved Disposition during ",M3)</f>
        <v>OEB-Approved Disposition during 2018</v>
      </c>
      <c r="P4" s="96" t="str">
        <f>CONCATENATE("Principal Adjustments(1) during ",M3)</f>
        <v>Principal Adjustments(1) during 2018</v>
      </c>
      <c r="Q4" s="96" t="str">
        <f>CONCATENATE("Closing Principal Balance as of Dec-31-",RIGHT(M3,2))</f>
        <v>Closing Principal Balance as of Dec-31-18</v>
      </c>
      <c r="R4" s="96" t="str">
        <f>CONCATENATE("Opening Interest Amounts as of Jan-1-",RIGHT(M3,2))</f>
        <v>Opening Interest Amounts as of Jan-1-18</v>
      </c>
      <c r="S4" s="96" t="str">
        <f>CONCATENATE("Interest Jan-1 to Dec-31-",RIGHT(M3,2))</f>
        <v>Interest Jan-1 to Dec-31-18</v>
      </c>
      <c r="T4" s="96" t="str">
        <f>CONCATENATE("OEB-Approved Disposition during ",M3)</f>
        <v>OEB-Approved Disposition during 2018</v>
      </c>
      <c r="U4" s="96" t="str">
        <f>CONCATENATE("Interest Adjustments(1) during ",M3)</f>
        <v>Interest Adjustments(1) during 2018</v>
      </c>
      <c r="V4" s="99" t="str">
        <f>CONCATENATE("Closing Interest Amounts as of Dec-31-",RIGHT(M3,2))</f>
        <v>Closing Interest Amounts as of Dec-31-18</v>
      </c>
      <c r="W4" s="105" t="str">
        <f>CONCATENATE("Opening Principal Amounts as of Jan-1-",RIGHT(W3,2))</f>
        <v>Opening Principal Amounts as of Jan-1-19</v>
      </c>
      <c r="X4" s="96" t="str">
        <f>CONCATENATE("Transactions(1) Debit / (Credit) during ",W3)</f>
        <v>Transactions(1) Debit / (Credit) during 2019</v>
      </c>
      <c r="Y4" s="96" t="str">
        <f>CONCATENATE("OEB-Approved Disposition during ",W3)</f>
        <v>OEB-Approved Disposition during 2019</v>
      </c>
      <c r="Z4" s="96" t="str">
        <f>CONCATENATE("Principal Adjustments(1) during ",W3)</f>
        <v>Principal Adjustments(1) during 2019</v>
      </c>
      <c r="AA4" s="96" t="str">
        <f>CONCATENATE("Closing Principal Balance as of Dec-31-",RIGHT(W3,2))</f>
        <v>Closing Principal Balance as of Dec-31-19</v>
      </c>
      <c r="AB4" s="96" t="str">
        <f>CONCATENATE("Opening Interest Amounts as of Jan-1-",RIGHT(W3,2))</f>
        <v>Opening Interest Amounts as of Jan-1-19</v>
      </c>
      <c r="AC4" s="96" t="str">
        <f>CONCATENATE("Interest Jan-1 to Dec-31-",RIGHT(W3,2))</f>
        <v>Interest Jan-1 to Dec-31-19</v>
      </c>
      <c r="AD4" s="96" t="str">
        <f>CONCATENATE("OEB-Approved Disposition during ",W3)</f>
        <v>OEB-Approved Disposition during 2019</v>
      </c>
      <c r="AE4" s="96" t="str">
        <f>CONCATENATE("Interest Adjustments(1) during ",W3)</f>
        <v>Interest Adjustments(1) during 2019</v>
      </c>
      <c r="AF4" s="99" t="str">
        <f>CONCATENATE("Closing Interest Amounts as of Dec-31-",RIGHT(W3,2))</f>
        <v>Closing Interest Amounts as of Dec-31-19</v>
      </c>
      <c r="AG4" s="105" t="str">
        <f>CONCATENATE("Opening Principal Amounts as of Jan-1-",RIGHT(AG3,2))</f>
        <v>Opening Principal Amounts as of Jan-1-20</v>
      </c>
      <c r="AH4" s="96" t="str">
        <f>CONCATENATE("Transactions(1) Debit / (Credit) during ",AG3)</f>
        <v>Transactions(1) Debit / (Credit) during 2020</v>
      </c>
      <c r="AI4" s="96" t="str">
        <f>CONCATENATE("OEB-Approved Disposition during ",AG3)</f>
        <v>OEB-Approved Disposition during 2020</v>
      </c>
      <c r="AJ4" s="96" t="str">
        <f>CONCATENATE("Principal Adjustments(1) during ",AG3)</f>
        <v>Principal Adjustments(1) during 2020</v>
      </c>
      <c r="AK4" s="96" t="str">
        <f>CONCATENATE("Closing Principal Balance as of Dec-31-",RIGHT(AG3,2))</f>
        <v>Closing Principal Balance as of Dec-31-20</v>
      </c>
      <c r="AL4" s="96" t="str">
        <f>CONCATENATE("Opening Interest Amounts as of Jan-1-",RIGHT(AG3,2))</f>
        <v>Opening Interest Amounts as of Jan-1-20</v>
      </c>
      <c r="AM4" s="96" t="str">
        <f>CONCATENATE("Interest Jan-1 to Dec-31-",RIGHT(AG3,2))</f>
        <v>Interest Jan-1 to Dec-31-20</v>
      </c>
      <c r="AN4" s="96" t="str">
        <f>CONCATENATE("OEB-Approved Disposition during ",AG3)</f>
        <v>OEB-Approved Disposition during 2020</v>
      </c>
      <c r="AO4" s="96" t="str">
        <f>CONCATENATE("Interest Adjustments(1) during ",AG3)</f>
        <v>Interest Adjustments(1) during 2020</v>
      </c>
      <c r="AP4" s="99" t="str">
        <f>CONCATENATE("Closing Interest Amounts as of Dec-31-",RIGHT(AG3,2))</f>
        <v>Closing Interest Amounts as of Dec-31-20</v>
      </c>
      <c r="AQ4" s="105" t="str">
        <f>CONCATENATE("Opening Principal Amounts as of Jan-1-",RIGHT(AQ3,2))</f>
        <v>Opening Principal Amounts as of Jan-1-21</v>
      </c>
      <c r="AR4" s="96" t="str">
        <f>CONCATENATE("Transactions Debit / (Credit) during ",AQ3)</f>
        <v>Transactions Debit / (Credit) during 2021</v>
      </c>
      <c r="AS4" s="96" t="str">
        <f>CONCATENATE("OEB-Approved Disposition during ",AQ3)</f>
        <v>OEB-Approved Disposition during 2021</v>
      </c>
      <c r="AT4" s="96" t="str">
        <f>CONCATENATE("Principal Adjustments(1) during ",AQ3)</f>
        <v>Principal Adjustments(1) during 2021</v>
      </c>
      <c r="AU4" s="96" t="str">
        <f>CONCATENATE("Closing Principal Balance as of Dec-31-",RIGHT(AQ3,2))</f>
        <v>Closing Principal Balance as of Dec-31-21</v>
      </c>
      <c r="AV4" s="96" t="str">
        <f>CONCATENATE("Opening Interest Amounts as of Jan-1-",RIGHT(AQ3,2))</f>
        <v>Opening Interest Amounts as of Jan-1-21</v>
      </c>
      <c r="AW4" s="96" t="str">
        <f>CONCATENATE("Interest Jan-1 to Dec-31-",RIGHT(AQ3,2))</f>
        <v>Interest Jan-1 to Dec-31-21</v>
      </c>
      <c r="AX4" s="96" t="str">
        <f>CONCATENATE("OEB-Approved Disposition during ",AQ3)</f>
        <v>OEB-Approved Disposition during 2021</v>
      </c>
      <c r="AY4" s="96" t="str">
        <f>CONCATENATE("Interest Adjustments(1) during ",AQ3)</f>
        <v>Interest Adjustments(1) during 2021</v>
      </c>
      <c r="AZ4" s="99" t="str">
        <f>CONCATENATE("Closing Interest Amounts as of Dec-31-",RIGHT(AQ3,2))</f>
        <v>Closing Interest Amounts as of Dec-31-21</v>
      </c>
      <c r="BA4" s="105" t="str">
        <f>CONCATENATE("Opening Principal Amounts as of Jan-1-",RIGHT(BA3,2))</f>
        <v>Opening Principal Amounts as of Jan-1-22</v>
      </c>
      <c r="BB4" s="96" t="str">
        <f>CONCATENATE("Transactions Debit / (Credit) during ",BA3)</f>
        <v>Transactions Debit / (Credit) during 2022</v>
      </c>
      <c r="BC4" s="96" t="str">
        <f>CONCATENATE("OEB-Approved Disposition during ",BA3)</f>
        <v>OEB-Approved Disposition during 2022</v>
      </c>
      <c r="BD4" s="96" t="str">
        <f>CONCATENATE("Principal Adjustments(1) during ",BA3)</f>
        <v>Principal Adjustments(1) during 2022</v>
      </c>
      <c r="BE4" s="96" t="str">
        <f>CONCATENATE("Closing Principal Balance as of Dec-31-",RIGHT(BA3,2))</f>
        <v>Closing Principal Balance as of Dec-31-22</v>
      </c>
      <c r="BF4" s="96" t="str">
        <f>CONCATENATE("Opening Interest Amounts as of Jan-1-",RIGHT(BA3,2))</f>
        <v>Opening Interest Amounts as of Jan-1-22</v>
      </c>
      <c r="BG4" s="96" t="str">
        <f>CONCATENATE("Interest Jan-1 to Dec-31-",RIGHT(BA3,2))</f>
        <v>Interest Jan-1 to Dec-31-22</v>
      </c>
      <c r="BH4" s="96" t="str">
        <f>CONCATENATE("OEB-Approved Disposition during ",BA3)</f>
        <v>OEB-Approved Disposition during 2022</v>
      </c>
      <c r="BI4" s="96" t="str">
        <f>CONCATENATE("Interest Adjustments(1) during ",BA3)</f>
        <v>Interest Adjustments(1) during 2022</v>
      </c>
      <c r="BJ4" s="99" t="str">
        <f>CONCATENATE("Closing Interest Amounts as of Dec-31-",RIGHT(BA3,2))</f>
        <v>Closing Interest Amounts as of Dec-31-22</v>
      </c>
      <c r="BK4" s="96" t="str">
        <f>CONCATENATE("Principal Disposition during ",BK3," - instructed by  OEB")</f>
        <v>Principal Disposition during 2023 - instructed by  OEB</v>
      </c>
      <c r="BL4" s="96" t="str">
        <f>CONCATENATE("Interest Disposition during ",BK3," - instructed by  OEB")</f>
        <v>Interest Disposition during 2023 - instructed by  OEB</v>
      </c>
      <c r="BM4" s="96" t="str">
        <f>CONCATENATE("Closing Principal Balances as of Dec 31-",RIGHT(BK3-1,2)," Adjusted for Dispositions during ",BK3)</f>
        <v>Closing Principal Balances as of Dec 31-22 Adjusted for Dispositions during 2023</v>
      </c>
      <c r="BN4" s="96" t="str">
        <f>CONCATENATE("Closing Interest Balances as of Dec 31-",RIGHT(BK3-1,2)," Adjusted for Dispositions during ",BK3)</f>
        <v>Closing Interest Balances as of Dec 31-22 Adjusted for Dispositions during 2023</v>
      </c>
      <c r="BO4" s="105" t="str">
        <f>CONCATENATE("Projected Interest  from Jan 1, ",BK3," to December 31, ",BK3," on  Dec 31 -",RIGHT(BK3-1,2)," balance adjusted for disposition during ",BK3," (2)")</f>
        <v>Projected Interest  from Jan 1, 2023 to December 31, 2023 on  Dec 31 -22 balance adjusted for disposition during 2023 (2)</v>
      </c>
      <c r="BP4" s="96" t="str">
        <f>CONCATENATE("Projected Interest from January 1, ",BK3+1," to April 30, ",BK3+1," on Dec 31 -",RIGHT(BA3,2)," balance adjusted for disposition during ",BK3,"  (2)")</f>
        <v>Projected Interest from January 1, 2024 to April 30, 2024 on Dec 31 -22 balance adjusted for disposition during 2023  (2)</v>
      </c>
      <c r="BQ4" s="96" t="s">
        <v>56</v>
      </c>
      <c r="BR4" s="99" t="s">
        <v>57</v>
      </c>
      <c r="BS4" s="99" t="s">
        <v>58</v>
      </c>
      <c r="BT4" s="45"/>
    </row>
    <row r="5" spans="1:72" ht="24.75" customHeight="1" x14ac:dyDescent="0.25">
      <c r="A5" s="115"/>
      <c r="B5" s="117"/>
      <c r="C5" s="106"/>
      <c r="D5" s="97"/>
      <c r="E5" s="97"/>
      <c r="F5" s="97"/>
      <c r="G5" s="97"/>
      <c r="H5" s="97"/>
      <c r="I5" s="97"/>
      <c r="J5" s="97"/>
      <c r="K5" s="97"/>
      <c r="L5" s="100"/>
      <c r="M5" s="106"/>
      <c r="N5" s="97"/>
      <c r="O5" s="97"/>
      <c r="P5" s="97"/>
      <c r="Q5" s="97"/>
      <c r="R5" s="97"/>
      <c r="S5" s="97"/>
      <c r="T5" s="97"/>
      <c r="U5" s="97"/>
      <c r="V5" s="100"/>
      <c r="W5" s="106"/>
      <c r="X5" s="97"/>
      <c r="Y5" s="103"/>
      <c r="Z5" s="103"/>
      <c r="AA5" s="103"/>
      <c r="AB5" s="97"/>
      <c r="AC5" s="103"/>
      <c r="AD5" s="103"/>
      <c r="AE5" s="103"/>
      <c r="AF5" s="100"/>
      <c r="AG5" s="106"/>
      <c r="AH5" s="97"/>
      <c r="AI5" s="103"/>
      <c r="AJ5" s="103"/>
      <c r="AK5" s="103"/>
      <c r="AL5" s="97"/>
      <c r="AM5" s="103"/>
      <c r="AN5" s="103"/>
      <c r="AO5" s="103"/>
      <c r="AP5" s="100"/>
      <c r="AQ5" s="106"/>
      <c r="AR5" s="97"/>
      <c r="AS5" s="103"/>
      <c r="AT5" s="103"/>
      <c r="AU5" s="103"/>
      <c r="AV5" s="97"/>
      <c r="AW5" s="103"/>
      <c r="AX5" s="103"/>
      <c r="AY5" s="103"/>
      <c r="AZ5" s="100"/>
      <c r="BA5" s="106"/>
      <c r="BB5" s="97"/>
      <c r="BC5" s="103"/>
      <c r="BD5" s="103"/>
      <c r="BE5" s="103"/>
      <c r="BF5" s="97"/>
      <c r="BG5" s="103"/>
      <c r="BH5" s="103"/>
      <c r="BI5" s="103"/>
      <c r="BJ5" s="100"/>
      <c r="BK5" s="103"/>
      <c r="BL5" s="103"/>
      <c r="BM5" s="103"/>
      <c r="BN5" s="103"/>
      <c r="BO5" s="106"/>
      <c r="BP5" s="97"/>
      <c r="BQ5" s="97"/>
      <c r="BR5" s="100"/>
      <c r="BS5" s="100"/>
      <c r="BT5" s="45"/>
    </row>
    <row r="6" spans="1:72" ht="36.950000000000003" customHeight="1" thickBot="1" x14ac:dyDescent="0.3">
      <c r="A6" s="115"/>
      <c r="B6" s="117"/>
      <c r="C6" s="107"/>
      <c r="D6" s="98"/>
      <c r="E6" s="98"/>
      <c r="F6" s="98"/>
      <c r="G6" s="98"/>
      <c r="H6" s="98"/>
      <c r="I6" s="98"/>
      <c r="J6" s="98"/>
      <c r="K6" s="98"/>
      <c r="L6" s="101"/>
      <c r="M6" s="107"/>
      <c r="N6" s="98"/>
      <c r="O6" s="98"/>
      <c r="P6" s="98"/>
      <c r="Q6" s="98"/>
      <c r="R6" s="98"/>
      <c r="S6" s="98"/>
      <c r="T6" s="98"/>
      <c r="U6" s="98"/>
      <c r="V6" s="101"/>
      <c r="W6" s="107"/>
      <c r="X6" s="98"/>
      <c r="Y6" s="104"/>
      <c r="Z6" s="104"/>
      <c r="AA6" s="104"/>
      <c r="AB6" s="98"/>
      <c r="AC6" s="104"/>
      <c r="AD6" s="104"/>
      <c r="AE6" s="104"/>
      <c r="AF6" s="101"/>
      <c r="AG6" s="107"/>
      <c r="AH6" s="98"/>
      <c r="AI6" s="104"/>
      <c r="AJ6" s="104"/>
      <c r="AK6" s="104"/>
      <c r="AL6" s="98"/>
      <c r="AM6" s="104"/>
      <c r="AN6" s="104"/>
      <c r="AO6" s="104"/>
      <c r="AP6" s="101"/>
      <c r="AQ6" s="107"/>
      <c r="AR6" s="98"/>
      <c r="AS6" s="104"/>
      <c r="AT6" s="104"/>
      <c r="AU6" s="104"/>
      <c r="AV6" s="98"/>
      <c r="AW6" s="104"/>
      <c r="AX6" s="104"/>
      <c r="AY6" s="104"/>
      <c r="AZ6" s="101"/>
      <c r="BA6" s="107"/>
      <c r="BB6" s="98"/>
      <c r="BC6" s="104"/>
      <c r="BD6" s="104"/>
      <c r="BE6" s="104"/>
      <c r="BF6" s="98"/>
      <c r="BG6" s="104"/>
      <c r="BH6" s="104"/>
      <c r="BI6" s="104"/>
      <c r="BJ6" s="101"/>
      <c r="BK6" s="104"/>
      <c r="BL6" s="104"/>
      <c r="BM6" s="104"/>
      <c r="BN6" s="104"/>
      <c r="BO6" s="107"/>
      <c r="BP6" s="98"/>
      <c r="BQ6" s="98" t="s">
        <v>59</v>
      </c>
      <c r="BR6" s="101" t="s">
        <v>59</v>
      </c>
      <c r="BS6" s="102"/>
      <c r="BT6" s="45"/>
    </row>
    <row r="7" spans="1:72" ht="50.25" customHeight="1" thickBot="1" x14ac:dyDescent="0.3">
      <c r="A7" s="46" t="s">
        <v>60</v>
      </c>
      <c r="B7" s="47">
        <v>1592</v>
      </c>
      <c r="C7" s="48"/>
      <c r="D7" s="48"/>
      <c r="E7" s="48"/>
      <c r="F7" s="48"/>
      <c r="G7" s="49">
        <f>C7+D7-E7+F7</f>
        <v>0</v>
      </c>
      <c r="H7" s="48"/>
      <c r="I7" s="48"/>
      <c r="J7" s="48"/>
      <c r="K7" s="48"/>
      <c r="L7" s="50">
        <f>H7+I7-J7+K7</f>
        <v>0</v>
      </c>
      <c r="M7" s="51">
        <f>G7</f>
        <v>0</v>
      </c>
      <c r="N7" s="48"/>
      <c r="O7" s="48"/>
      <c r="P7" s="48"/>
      <c r="Q7" s="49">
        <f>M7+N7-O7+P7</f>
        <v>0</v>
      </c>
      <c r="R7" s="52">
        <f>L7</f>
        <v>0</v>
      </c>
      <c r="S7" s="48"/>
      <c r="T7" s="48"/>
      <c r="U7" s="48"/>
      <c r="V7" s="50">
        <f>R7+S7-T7+U7</f>
        <v>0</v>
      </c>
      <c r="W7" s="51">
        <f>Q7</f>
        <v>0</v>
      </c>
      <c r="X7" s="53">
        <v>-38707</v>
      </c>
      <c r="Y7" s="53"/>
      <c r="Z7" s="53"/>
      <c r="AA7" s="49">
        <f>W7+X7-Y7+Z7</f>
        <v>-38707</v>
      </c>
      <c r="AB7" s="52">
        <f>V7</f>
        <v>0</v>
      </c>
      <c r="AC7" s="53">
        <v>0</v>
      </c>
      <c r="AD7" s="53"/>
      <c r="AE7" s="53"/>
      <c r="AF7" s="50">
        <f>AB7+AC7-AD7+AE7</f>
        <v>0</v>
      </c>
      <c r="AG7" s="51">
        <f>AA7</f>
        <v>-38707</v>
      </c>
      <c r="AH7" s="53">
        <v>-39596</v>
      </c>
      <c r="AI7" s="53"/>
      <c r="AJ7" s="53"/>
      <c r="AK7" s="49">
        <f>AG7+AH7-AI7+SUM(AJ7:AJ7)</f>
        <v>-78303</v>
      </c>
      <c r="AL7" s="52">
        <f>AF7</f>
        <v>0</v>
      </c>
      <c r="AM7" s="53">
        <v>-532.26</v>
      </c>
      <c r="AN7" s="53"/>
      <c r="AO7" s="53"/>
      <c r="AP7" s="50">
        <f>AL7+AM7-AN7+AO7</f>
        <v>-532.26</v>
      </c>
      <c r="AQ7" s="51">
        <f>AK7</f>
        <v>-78303</v>
      </c>
      <c r="AR7" s="53">
        <v>-46184</v>
      </c>
      <c r="AS7" s="53"/>
      <c r="AT7" s="53"/>
      <c r="AU7" s="49">
        <f>AQ7+AR7-AS7+AT7</f>
        <v>-124487</v>
      </c>
      <c r="AV7" s="52">
        <f>AP7</f>
        <v>-532.26</v>
      </c>
      <c r="AW7" s="53">
        <v>-446.28</v>
      </c>
      <c r="AX7" s="53"/>
      <c r="AY7" s="53"/>
      <c r="AZ7" s="50">
        <f>AV7+AW7-AX7+AY7</f>
        <v>-978.54</v>
      </c>
      <c r="BA7" s="51">
        <f>AU7</f>
        <v>-124487</v>
      </c>
      <c r="BB7" s="53">
        <v>-75387</v>
      </c>
      <c r="BC7" s="53"/>
      <c r="BD7" s="53"/>
      <c r="BE7" s="49">
        <f>BA7+BB7-BC7+SUM(BD7:BD7)</f>
        <v>-199874</v>
      </c>
      <c r="BF7" s="52">
        <f>AZ7</f>
        <v>-978.54</v>
      </c>
      <c r="BG7" s="53">
        <v>-2383.92</v>
      </c>
      <c r="BH7" s="53"/>
      <c r="BI7" s="53"/>
      <c r="BJ7" s="50">
        <f>BF7+BG7-BH7+BI7</f>
        <v>-3362.46</v>
      </c>
      <c r="BK7" s="54"/>
      <c r="BL7" s="53"/>
      <c r="BM7" s="52">
        <f>BE7-BK7</f>
        <v>-199874</v>
      </c>
      <c r="BN7" s="55">
        <f>BJ7-BL7</f>
        <v>-3362.46</v>
      </c>
      <c r="BO7" s="54">
        <f>(((0.0473/12)*3)*BM7)+(((0.0498/12)*3)*BM7)+(((0.0498/12)*3)*BM7)+(((0.0549/12)*3)*BM7)</f>
        <v>-10083.6433</v>
      </c>
      <c r="BP7" s="53">
        <f>((0.0549/12)*4)*BM7</f>
        <v>-3657.6941999999999</v>
      </c>
      <c r="BQ7" s="56">
        <f>BN7+BO7+BP7</f>
        <v>-17103.797500000001</v>
      </c>
      <c r="BR7" s="57">
        <f>SUM(BM7:BP7)</f>
        <v>-216977.79749999999</v>
      </c>
      <c r="BS7" s="58" t="s">
        <v>61</v>
      </c>
    </row>
  </sheetData>
  <mergeCells count="79">
    <mergeCell ref="BA3:BJ3"/>
    <mergeCell ref="N4:N6"/>
    <mergeCell ref="BK3:BN3"/>
    <mergeCell ref="BO3:BR3"/>
    <mergeCell ref="A4:A6"/>
    <mergeCell ref="B4:B6"/>
    <mergeCell ref="C4:C6"/>
    <mergeCell ref="D4:D6"/>
    <mergeCell ref="E4:E6"/>
    <mergeCell ref="F4:F6"/>
    <mergeCell ref="G4:G6"/>
    <mergeCell ref="H4:H6"/>
    <mergeCell ref="C3:L3"/>
    <mergeCell ref="M3:V3"/>
    <mergeCell ref="W3:AF3"/>
    <mergeCell ref="AG3:AP3"/>
    <mergeCell ref="AQ3:AZ3"/>
    <mergeCell ref="I4:I6"/>
    <mergeCell ref="J4:J6"/>
    <mergeCell ref="K4:K6"/>
    <mergeCell ref="L4:L6"/>
    <mergeCell ref="M4:M6"/>
    <mergeCell ref="Z4:Z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AL4:AL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X4:AX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BJ4:BJ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BQ4:BQ6"/>
    <mergeCell ref="BR4:BR6"/>
    <mergeCell ref="BS4:BS6"/>
    <mergeCell ref="BK4:BK6"/>
    <mergeCell ref="BL4:BL6"/>
    <mergeCell ref="BM4:BM6"/>
    <mergeCell ref="BN4:BN6"/>
    <mergeCell ref="BO4:BO6"/>
    <mergeCell ref="BP4:BP6"/>
  </mergeCells>
  <conditionalFormatting sqref="C7:F7">
    <cfRule type="expression" dxfId="6" priority="8">
      <formula>$E$19&lt;2014</formula>
    </cfRule>
  </conditionalFormatting>
  <conditionalFormatting sqref="H7:K7">
    <cfRule type="expression" dxfId="5" priority="7">
      <formula>$E$19&lt;2014</formula>
    </cfRule>
  </conditionalFormatting>
  <conditionalFormatting sqref="N7:P7">
    <cfRule type="expression" dxfId="4" priority="4">
      <formula>$E$19&lt;2014</formula>
    </cfRule>
  </conditionalFormatting>
  <conditionalFormatting sqref="S7:U7">
    <cfRule type="expression" dxfId="3" priority="1">
      <formula>$E$19&lt;2014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D239-CDC5-4568-84B9-CA48815F0874}">
  <dimension ref="A2:E64"/>
  <sheetViews>
    <sheetView workbookViewId="0">
      <selection activeCell="A57" sqref="A57:A58"/>
    </sheetView>
  </sheetViews>
  <sheetFormatPr defaultRowHeight="15" x14ac:dyDescent="0.2"/>
  <cols>
    <col min="1" max="1" width="64.42578125" style="60" customWidth="1"/>
    <col min="2" max="2" width="20.28515625" style="60" customWidth="1"/>
    <col min="3" max="3" width="25" style="60" bestFit="1" customWidth="1"/>
    <col min="4" max="4" width="25.85546875" style="60" bestFit="1" customWidth="1"/>
    <col min="5" max="5" width="37.85546875" style="60" customWidth="1"/>
    <col min="6" max="16384" width="9.140625" style="60"/>
  </cols>
  <sheetData>
    <row r="2" spans="1:5" ht="15.75" x14ac:dyDescent="0.25">
      <c r="A2" s="59" t="s">
        <v>77</v>
      </c>
    </row>
    <row r="3" spans="1:5" ht="15.75" x14ac:dyDescent="0.25">
      <c r="A3" s="61" t="s">
        <v>79</v>
      </c>
    </row>
    <row r="4" spans="1:5" x14ac:dyDescent="0.2">
      <c r="A4" s="121" t="s">
        <v>62</v>
      </c>
      <c r="B4" s="123" t="s">
        <v>63</v>
      </c>
      <c r="C4" s="124" t="s">
        <v>64</v>
      </c>
      <c r="D4" s="124" t="s">
        <v>65</v>
      </c>
      <c r="E4" s="126" t="s">
        <v>66</v>
      </c>
    </row>
    <row r="5" spans="1:5" x14ac:dyDescent="0.2">
      <c r="A5" s="122"/>
      <c r="B5" s="123"/>
      <c r="C5" s="125"/>
      <c r="D5" s="125"/>
      <c r="E5" s="126"/>
    </row>
    <row r="6" spans="1:5" ht="15.75" x14ac:dyDescent="0.2">
      <c r="A6" s="62" t="s">
        <v>67</v>
      </c>
      <c r="B6" s="63" t="s">
        <v>68</v>
      </c>
      <c r="C6" s="64">
        <v>14408</v>
      </c>
      <c r="D6" s="65">
        <v>-402484.68431489472</v>
      </c>
      <c r="E6" s="67">
        <v>-2.3279004969166128</v>
      </c>
    </row>
    <row r="7" spans="1:5" ht="15.75" x14ac:dyDescent="0.2">
      <c r="A7" s="62" t="s">
        <v>69</v>
      </c>
      <c r="B7" s="66" t="s">
        <v>70</v>
      </c>
      <c r="C7" s="64">
        <v>19131277.822161231</v>
      </c>
      <c r="D7" s="65">
        <v>-44451.986161846573</v>
      </c>
      <c r="E7" s="67">
        <v>-2.3235241563610777E-3</v>
      </c>
    </row>
    <row r="8" spans="1:5" ht="15.75" x14ac:dyDescent="0.2">
      <c r="A8" s="62" t="s">
        <v>71</v>
      </c>
      <c r="B8" s="66" t="s">
        <v>72</v>
      </c>
      <c r="C8" s="64">
        <v>52075.687779523796</v>
      </c>
      <c r="D8" s="65">
        <v>-24335.441709318849</v>
      </c>
      <c r="E8" s="67">
        <v>-0.46730907928377979</v>
      </c>
    </row>
    <row r="9" spans="1:5" ht="15.75" x14ac:dyDescent="0.2">
      <c r="A9" s="62" t="s">
        <v>73</v>
      </c>
      <c r="B9" s="66" t="s">
        <v>70</v>
      </c>
      <c r="C9" s="64">
        <v>215972.26929725398</v>
      </c>
      <c r="D9" s="65">
        <v>-431.15358477144792</v>
      </c>
      <c r="E9" s="67">
        <v>-1.996337706569303E-3</v>
      </c>
    </row>
    <row r="10" spans="1:5" ht="15.75" x14ac:dyDescent="0.2">
      <c r="A10" s="62" t="s">
        <v>74</v>
      </c>
      <c r="B10" s="66" t="s">
        <v>72</v>
      </c>
      <c r="C10" s="64">
        <v>2424.3396533087775</v>
      </c>
      <c r="D10" s="65">
        <v>-7016.3881041684999</v>
      </c>
      <c r="E10" s="67">
        <v>-2.8941440175647095</v>
      </c>
    </row>
    <row r="11" spans="1:5" ht="15.75" hidden="1" x14ac:dyDescent="0.2">
      <c r="A11" s="62" t="s">
        <v>75</v>
      </c>
      <c r="B11" s="66"/>
      <c r="C11" s="64">
        <v>0</v>
      </c>
      <c r="D11" s="65">
        <v>0</v>
      </c>
      <c r="E11" s="67">
        <v>0</v>
      </c>
    </row>
    <row r="12" spans="1:5" ht="15.75" hidden="1" x14ac:dyDescent="0.2">
      <c r="A12" s="62" t="s">
        <v>75</v>
      </c>
      <c r="B12" s="66"/>
      <c r="C12" s="64">
        <v>0</v>
      </c>
      <c r="D12" s="65">
        <v>0</v>
      </c>
      <c r="E12" s="67">
        <v>0</v>
      </c>
    </row>
    <row r="13" spans="1:5" ht="15.75" hidden="1" x14ac:dyDescent="0.2">
      <c r="A13" s="62" t="s">
        <v>75</v>
      </c>
      <c r="B13" s="66"/>
      <c r="C13" s="64">
        <v>0</v>
      </c>
      <c r="D13" s="65">
        <v>0</v>
      </c>
      <c r="E13" s="67">
        <v>0</v>
      </c>
    </row>
    <row r="14" spans="1:5" ht="15.75" hidden="1" x14ac:dyDescent="0.2">
      <c r="A14" s="62" t="s">
        <v>75</v>
      </c>
      <c r="B14" s="66"/>
      <c r="C14" s="64">
        <v>0</v>
      </c>
      <c r="D14" s="65">
        <v>0</v>
      </c>
      <c r="E14" s="67">
        <v>0</v>
      </c>
    </row>
    <row r="15" spans="1:5" ht="15.75" hidden="1" x14ac:dyDescent="0.2">
      <c r="A15" s="62" t="s">
        <v>75</v>
      </c>
      <c r="B15" s="66"/>
      <c r="C15" s="64">
        <v>0</v>
      </c>
      <c r="D15" s="65">
        <v>0</v>
      </c>
      <c r="E15" s="67">
        <v>0</v>
      </c>
    </row>
    <row r="16" spans="1:5" ht="15.75" hidden="1" x14ac:dyDescent="0.2">
      <c r="A16" s="62" t="s">
        <v>75</v>
      </c>
      <c r="B16" s="66"/>
      <c r="C16" s="64">
        <v>0</v>
      </c>
      <c r="D16" s="65">
        <v>0</v>
      </c>
      <c r="E16" s="67">
        <v>0</v>
      </c>
    </row>
    <row r="17" spans="1:5" ht="15.75" hidden="1" x14ac:dyDescent="0.2">
      <c r="A17" s="62" t="s">
        <v>75</v>
      </c>
      <c r="B17" s="66"/>
      <c r="C17" s="64">
        <v>0</v>
      </c>
      <c r="D17" s="65">
        <v>0</v>
      </c>
      <c r="E17" s="67">
        <v>0</v>
      </c>
    </row>
    <row r="18" spans="1:5" ht="15.75" hidden="1" x14ac:dyDescent="0.2">
      <c r="A18" s="62" t="s">
        <v>75</v>
      </c>
      <c r="B18" s="66"/>
      <c r="C18" s="64">
        <v>0</v>
      </c>
      <c r="D18" s="65">
        <v>0</v>
      </c>
      <c r="E18" s="67">
        <v>0</v>
      </c>
    </row>
    <row r="19" spans="1:5" ht="15.75" hidden="1" x14ac:dyDescent="0.2">
      <c r="A19" s="62" t="s">
        <v>75</v>
      </c>
      <c r="B19" s="66"/>
      <c r="C19" s="64">
        <v>0</v>
      </c>
      <c r="D19" s="65">
        <v>0</v>
      </c>
      <c r="E19" s="67">
        <v>0</v>
      </c>
    </row>
    <row r="20" spans="1:5" ht="15.75" hidden="1" x14ac:dyDescent="0.2">
      <c r="A20" s="62" t="s">
        <v>75</v>
      </c>
      <c r="B20" s="66"/>
      <c r="C20" s="64">
        <v>0</v>
      </c>
      <c r="D20" s="65">
        <v>0</v>
      </c>
      <c r="E20" s="67">
        <v>0</v>
      </c>
    </row>
    <row r="21" spans="1:5" ht="15.75" hidden="1" x14ac:dyDescent="0.2">
      <c r="A21" s="62" t="s">
        <v>75</v>
      </c>
      <c r="B21" s="66"/>
      <c r="C21" s="64">
        <v>0</v>
      </c>
      <c r="D21" s="65">
        <v>0</v>
      </c>
      <c r="E21" s="67">
        <v>0</v>
      </c>
    </row>
    <row r="22" spans="1:5" ht="15.75" hidden="1" x14ac:dyDescent="0.2">
      <c r="A22" s="62" t="s">
        <v>75</v>
      </c>
      <c r="B22" s="66"/>
      <c r="C22" s="64">
        <v>0</v>
      </c>
      <c r="D22" s="65">
        <v>0</v>
      </c>
      <c r="E22" s="67">
        <v>0</v>
      </c>
    </row>
    <row r="23" spans="1:5" ht="15.75" hidden="1" x14ac:dyDescent="0.2">
      <c r="A23" s="62" t="s">
        <v>75</v>
      </c>
      <c r="B23" s="66"/>
      <c r="C23" s="64">
        <v>0</v>
      </c>
      <c r="D23" s="65">
        <v>0</v>
      </c>
      <c r="E23" s="67">
        <v>0</v>
      </c>
    </row>
    <row r="24" spans="1:5" ht="15.75" hidden="1" x14ac:dyDescent="0.2">
      <c r="A24" s="62" t="s">
        <v>75</v>
      </c>
      <c r="B24" s="66"/>
      <c r="C24" s="64">
        <v>0</v>
      </c>
      <c r="D24" s="65">
        <v>0</v>
      </c>
      <c r="E24" s="67">
        <v>0</v>
      </c>
    </row>
    <row r="25" spans="1:5" ht="15.75" hidden="1" x14ac:dyDescent="0.2">
      <c r="A25" s="62" t="s">
        <v>75</v>
      </c>
      <c r="B25" s="66"/>
      <c r="C25" s="64">
        <v>0</v>
      </c>
      <c r="D25" s="65">
        <v>0</v>
      </c>
      <c r="E25" s="67">
        <v>0</v>
      </c>
    </row>
    <row r="26" spans="1:5" ht="15.75" x14ac:dyDescent="0.25">
      <c r="A26" s="68" t="s">
        <v>76</v>
      </c>
      <c r="B26" s="69"/>
      <c r="C26" s="70"/>
      <c r="D26" s="71">
        <v>-478719.65387500008</v>
      </c>
      <c r="E26" s="68"/>
    </row>
    <row r="27" spans="1:5" ht="15.75" x14ac:dyDescent="0.25">
      <c r="A27" s="59"/>
      <c r="B27" s="75"/>
      <c r="C27" s="76"/>
      <c r="D27" s="77"/>
      <c r="E27" s="59"/>
    </row>
    <row r="29" spans="1:5" ht="15.75" x14ac:dyDescent="0.25">
      <c r="A29" s="59" t="s">
        <v>78</v>
      </c>
    </row>
    <row r="30" spans="1:5" ht="15.75" x14ac:dyDescent="0.25">
      <c r="A30" s="61" t="s">
        <v>79</v>
      </c>
    </row>
    <row r="31" spans="1:5" x14ac:dyDescent="0.2">
      <c r="A31" s="121" t="s">
        <v>62</v>
      </c>
      <c r="B31" s="123" t="s">
        <v>63</v>
      </c>
      <c r="C31" s="124" t="s">
        <v>64</v>
      </c>
      <c r="D31" s="124" t="s">
        <v>65</v>
      </c>
      <c r="E31" s="126" t="s">
        <v>66</v>
      </c>
    </row>
    <row r="32" spans="1:5" x14ac:dyDescent="0.2">
      <c r="A32" s="122"/>
      <c r="B32" s="123"/>
      <c r="C32" s="125"/>
      <c r="D32" s="125"/>
      <c r="E32" s="126"/>
    </row>
    <row r="33" spans="1:5" ht="15.75" x14ac:dyDescent="0.2">
      <c r="A33" s="62" t="s">
        <v>67</v>
      </c>
      <c r="B33" s="63" t="s">
        <v>68</v>
      </c>
      <c r="C33" s="64">
        <v>14408</v>
      </c>
      <c r="D33" s="65">
        <v>-245482.92319912653</v>
      </c>
      <c r="E33" s="67">
        <v>-1.4198299740834175</v>
      </c>
    </row>
    <row r="34" spans="1:5" ht="15.75" x14ac:dyDescent="0.2">
      <c r="A34" s="62" t="s">
        <v>69</v>
      </c>
      <c r="B34" s="66" t="s">
        <v>70</v>
      </c>
      <c r="C34" s="64">
        <v>19131277.822161231</v>
      </c>
      <c r="D34" s="65">
        <v>-16857.069630736805</v>
      </c>
      <c r="E34" s="67">
        <v>-8.8112617397725337E-4</v>
      </c>
    </row>
    <row r="35" spans="1:5" ht="15.75" x14ac:dyDescent="0.2">
      <c r="A35" s="62" t="s">
        <v>71</v>
      </c>
      <c r="B35" s="66" t="s">
        <v>72</v>
      </c>
      <c r="C35" s="64">
        <v>52075.687779523796</v>
      </c>
      <c r="D35" s="65">
        <v>6551.0008885853094</v>
      </c>
      <c r="E35" s="67">
        <v>0.12579768348563547</v>
      </c>
    </row>
    <row r="36" spans="1:5" ht="15.75" x14ac:dyDescent="0.2">
      <c r="A36" s="62" t="s">
        <v>73</v>
      </c>
      <c r="B36" s="66" t="s">
        <v>70</v>
      </c>
      <c r="C36" s="64">
        <v>215972.26929725398</v>
      </c>
      <c r="D36" s="65">
        <v>-119.63561928623278</v>
      </c>
      <c r="E36" s="67">
        <v>-5.5393972418547866E-4</v>
      </c>
    </row>
    <row r="37" spans="1:5" ht="15.75" x14ac:dyDescent="0.2">
      <c r="A37" s="62" t="s">
        <v>74</v>
      </c>
      <c r="B37" s="66" t="s">
        <v>72</v>
      </c>
      <c r="C37" s="64">
        <v>2424.3396533087775</v>
      </c>
      <c r="D37" s="65">
        <v>-5833.0263144357941</v>
      </c>
      <c r="E37" s="67">
        <v>-2.4060268562100142</v>
      </c>
    </row>
    <row r="38" spans="1:5" ht="15.75" hidden="1" x14ac:dyDescent="0.2">
      <c r="A38" s="62" t="s">
        <v>75</v>
      </c>
      <c r="B38" s="66"/>
      <c r="C38" s="64">
        <v>0</v>
      </c>
      <c r="D38" s="65">
        <v>0</v>
      </c>
      <c r="E38" s="67">
        <v>0</v>
      </c>
    </row>
    <row r="39" spans="1:5" ht="15.75" hidden="1" x14ac:dyDescent="0.2">
      <c r="A39" s="62" t="s">
        <v>75</v>
      </c>
      <c r="B39" s="66"/>
      <c r="C39" s="64">
        <v>0</v>
      </c>
      <c r="D39" s="65">
        <v>0</v>
      </c>
      <c r="E39" s="67">
        <v>0</v>
      </c>
    </row>
    <row r="40" spans="1:5" ht="15.75" hidden="1" x14ac:dyDescent="0.2">
      <c r="A40" s="62" t="s">
        <v>75</v>
      </c>
      <c r="B40" s="66"/>
      <c r="C40" s="64">
        <v>0</v>
      </c>
      <c r="D40" s="65">
        <v>0</v>
      </c>
      <c r="E40" s="67">
        <v>0</v>
      </c>
    </row>
    <row r="41" spans="1:5" ht="15.75" hidden="1" x14ac:dyDescent="0.2">
      <c r="A41" s="62" t="s">
        <v>75</v>
      </c>
      <c r="B41" s="66"/>
      <c r="C41" s="64">
        <v>0</v>
      </c>
      <c r="D41" s="65">
        <v>0</v>
      </c>
      <c r="E41" s="67">
        <v>0</v>
      </c>
    </row>
    <row r="42" spans="1:5" ht="15.75" hidden="1" x14ac:dyDescent="0.2">
      <c r="A42" s="62" t="s">
        <v>75</v>
      </c>
      <c r="B42" s="66"/>
      <c r="C42" s="64">
        <v>0</v>
      </c>
      <c r="D42" s="65">
        <v>0</v>
      </c>
      <c r="E42" s="67">
        <v>0</v>
      </c>
    </row>
    <row r="43" spans="1:5" ht="15.75" hidden="1" x14ac:dyDescent="0.2">
      <c r="A43" s="62" t="s">
        <v>75</v>
      </c>
      <c r="B43" s="66"/>
      <c r="C43" s="64">
        <v>0</v>
      </c>
      <c r="D43" s="65">
        <v>0</v>
      </c>
      <c r="E43" s="67">
        <v>0</v>
      </c>
    </row>
    <row r="44" spans="1:5" ht="15.75" hidden="1" x14ac:dyDescent="0.2">
      <c r="A44" s="62" t="s">
        <v>75</v>
      </c>
      <c r="B44" s="66"/>
      <c r="C44" s="64">
        <v>0</v>
      </c>
      <c r="D44" s="65">
        <v>0</v>
      </c>
      <c r="E44" s="67">
        <v>0</v>
      </c>
    </row>
    <row r="45" spans="1:5" ht="15.75" hidden="1" x14ac:dyDescent="0.2">
      <c r="A45" s="62" t="s">
        <v>75</v>
      </c>
      <c r="B45" s="66"/>
      <c r="C45" s="64">
        <v>0</v>
      </c>
      <c r="D45" s="65">
        <v>0</v>
      </c>
      <c r="E45" s="67">
        <v>0</v>
      </c>
    </row>
    <row r="46" spans="1:5" ht="15.75" hidden="1" x14ac:dyDescent="0.2">
      <c r="A46" s="62" t="s">
        <v>75</v>
      </c>
      <c r="B46" s="66"/>
      <c r="C46" s="64">
        <v>0</v>
      </c>
      <c r="D46" s="65">
        <v>0</v>
      </c>
      <c r="E46" s="67">
        <v>0</v>
      </c>
    </row>
    <row r="47" spans="1:5" ht="15.75" hidden="1" x14ac:dyDescent="0.2">
      <c r="A47" s="62" t="s">
        <v>75</v>
      </c>
      <c r="B47" s="66"/>
      <c r="C47" s="64">
        <v>0</v>
      </c>
      <c r="D47" s="65">
        <v>0</v>
      </c>
      <c r="E47" s="67">
        <v>0</v>
      </c>
    </row>
    <row r="48" spans="1:5" ht="15.75" hidden="1" x14ac:dyDescent="0.2">
      <c r="A48" s="62" t="s">
        <v>75</v>
      </c>
      <c r="B48" s="66"/>
      <c r="C48" s="64">
        <v>0</v>
      </c>
      <c r="D48" s="65">
        <v>0</v>
      </c>
      <c r="E48" s="67">
        <v>0</v>
      </c>
    </row>
    <row r="49" spans="1:5" ht="15.75" hidden="1" x14ac:dyDescent="0.2">
      <c r="A49" s="62" t="s">
        <v>75</v>
      </c>
      <c r="B49" s="66"/>
      <c r="C49" s="64">
        <v>0</v>
      </c>
      <c r="D49" s="65">
        <v>0</v>
      </c>
      <c r="E49" s="67">
        <v>0</v>
      </c>
    </row>
    <row r="50" spans="1:5" ht="15.75" hidden="1" x14ac:dyDescent="0.2">
      <c r="A50" s="62" t="s">
        <v>75</v>
      </c>
      <c r="B50" s="66"/>
      <c r="C50" s="64">
        <v>0</v>
      </c>
      <c r="D50" s="65">
        <v>0</v>
      </c>
      <c r="E50" s="67">
        <v>0</v>
      </c>
    </row>
    <row r="51" spans="1:5" ht="15.75" hidden="1" x14ac:dyDescent="0.2">
      <c r="A51" s="62" t="s">
        <v>75</v>
      </c>
      <c r="B51" s="66"/>
      <c r="C51" s="64">
        <v>0</v>
      </c>
      <c r="D51" s="65">
        <v>0</v>
      </c>
      <c r="E51" s="67">
        <v>0</v>
      </c>
    </row>
    <row r="52" spans="1:5" ht="15.75" hidden="1" x14ac:dyDescent="0.2">
      <c r="A52" s="62" t="s">
        <v>75</v>
      </c>
      <c r="B52" s="66"/>
      <c r="C52" s="64">
        <v>0</v>
      </c>
      <c r="D52" s="65">
        <v>0</v>
      </c>
      <c r="E52" s="67">
        <v>0</v>
      </c>
    </row>
    <row r="53" spans="1:5" ht="15.75" x14ac:dyDescent="0.25">
      <c r="A53" s="68" t="s">
        <v>76</v>
      </c>
      <c r="B53" s="69"/>
      <c r="C53" s="70"/>
      <c r="D53" s="71">
        <v>-261741.65387500005</v>
      </c>
      <c r="E53" s="68"/>
    </row>
    <row r="54" spans="1:5" ht="15.75" x14ac:dyDescent="0.25">
      <c r="A54" s="59"/>
      <c r="B54" s="75"/>
      <c r="C54" s="76"/>
      <c r="D54" s="77"/>
      <c r="E54" s="59"/>
    </row>
    <row r="56" spans="1:5" ht="15.75" x14ac:dyDescent="0.25">
      <c r="A56" s="72" t="s">
        <v>80</v>
      </c>
    </row>
    <row r="57" spans="1:5" ht="15.75" customHeight="1" x14ac:dyDescent="0.2">
      <c r="A57" s="127"/>
      <c r="B57" s="123" t="s">
        <v>63</v>
      </c>
      <c r="C57" s="124" t="s">
        <v>64</v>
      </c>
      <c r="D57" s="126" t="s">
        <v>65</v>
      </c>
      <c r="E57" s="126" t="s">
        <v>66</v>
      </c>
    </row>
    <row r="58" spans="1:5" x14ac:dyDescent="0.2">
      <c r="A58" s="127"/>
      <c r="B58" s="123"/>
      <c r="C58" s="125"/>
      <c r="D58" s="126"/>
      <c r="E58" s="126"/>
    </row>
    <row r="59" spans="1:5" x14ac:dyDescent="0.2">
      <c r="A59" s="62" t="s">
        <v>67</v>
      </c>
      <c r="B59" s="63" t="s">
        <v>68</v>
      </c>
      <c r="C59" s="64">
        <v>14408</v>
      </c>
      <c r="D59" s="73">
        <f t="shared" ref="D59:E63" si="0">D6-D33</f>
        <v>-157001.7611157682</v>
      </c>
      <c r="E59" s="74">
        <f t="shared" si="0"/>
        <v>-0.90807052283319534</v>
      </c>
    </row>
    <row r="60" spans="1:5" x14ac:dyDescent="0.2">
      <c r="A60" s="62" t="s">
        <v>69</v>
      </c>
      <c r="B60" s="66" t="s">
        <v>70</v>
      </c>
      <c r="C60" s="64">
        <v>19131277.822161231</v>
      </c>
      <c r="D60" s="73">
        <f t="shared" si="0"/>
        <v>-27594.916531109768</v>
      </c>
      <c r="E60" s="74">
        <f t="shared" si="0"/>
        <v>-1.4423979823838242E-3</v>
      </c>
    </row>
    <row r="61" spans="1:5" x14ac:dyDescent="0.2">
      <c r="A61" s="62" t="s">
        <v>71</v>
      </c>
      <c r="B61" s="66" t="s">
        <v>72</v>
      </c>
      <c r="C61" s="64">
        <v>52075.687779523796</v>
      </c>
      <c r="D61" s="73">
        <f t="shared" si="0"/>
        <v>-30886.442597904159</v>
      </c>
      <c r="E61" s="74">
        <f t="shared" si="0"/>
        <v>-0.59310676276941532</v>
      </c>
    </row>
    <row r="62" spans="1:5" x14ac:dyDescent="0.2">
      <c r="A62" s="62" t="s">
        <v>73</v>
      </c>
      <c r="B62" s="66" t="s">
        <v>70</v>
      </c>
      <c r="C62" s="64">
        <v>215972.26929725398</v>
      </c>
      <c r="D62" s="73">
        <f t="shared" si="0"/>
        <v>-311.51796548521514</v>
      </c>
      <c r="E62" s="74">
        <f t="shared" si="0"/>
        <v>-1.4423979823838242E-3</v>
      </c>
    </row>
    <row r="63" spans="1:5" x14ac:dyDescent="0.2">
      <c r="A63" s="62" t="s">
        <v>74</v>
      </c>
      <c r="B63" s="66" t="s">
        <v>72</v>
      </c>
      <c r="C63" s="64">
        <v>2424.3396533087775</v>
      </c>
      <c r="D63" s="73">
        <f t="shared" si="0"/>
        <v>-1183.3617897327058</v>
      </c>
      <c r="E63" s="74">
        <f t="shared" si="0"/>
        <v>-0.48811716135469529</v>
      </c>
    </row>
    <row r="64" spans="1:5" ht="15.75" x14ac:dyDescent="0.25">
      <c r="A64" s="68" t="s">
        <v>76</v>
      </c>
      <c r="B64" s="69"/>
      <c r="C64" s="70"/>
      <c r="D64" s="71">
        <f>D26-D53</f>
        <v>-216978.00000000003</v>
      </c>
      <c r="E64" s="68"/>
    </row>
  </sheetData>
  <mergeCells count="15">
    <mergeCell ref="D57:D58"/>
    <mergeCell ref="E57:E58"/>
    <mergeCell ref="C57:C58"/>
    <mergeCell ref="B57:B58"/>
    <mergeCell ref="A57:A58"/>
    <mergeCell ref="A4:A5"/>
    <mergeCell ref="B4:B5"/>
    <mergeCell ref="C4:C5"/>
    <mergeCell ref="D4:D5"/>
    <mergeCell ref="E4:E5"/>
    <mergeCell ref="A31:A32"/>
    <mergeCell ref="B31:B32"/>
    <mergeCell ref="C31:C32"/>
    <mergeCell ref="D31:D32"/>
    <mergeCell ref="E31:E32"/>
  </mergeCells>
  <conditionalFormatting sqref="B7:B25">
    <cfRule type="cellIs" dxfId="2" priority="4" operator="equal">
      <formula>"kW"</formula>
    </cfRule>
  </conditionalFormatting>
  <conditionalFormatting sqref="B34:B52">
    <cfRule type="cellIs" dxfId="1" priority="3" operator="equal">
      <formula>"kW"</formula>
    </cfRule>
  </conditionalFormatting>
  <conditionalFormatting sqref="B60:B63">
    <cfRule type="cellIs" dxfId="0" priority="1" operator="equal">
      <formula>"kW"</formula>
    </cfRule>
  </conditionalFormatting>
  <dataValidations count="1">
    <dataValidation type="list" allowBlank="1" showInputMessage="1" showErrorMessage="1" sqref="B7:B25 B34:B52 B60:B63" xr:uid="{2D99EDDE-2F05-496F-8169-98EDA0C4C0D1}">
      <formula1>"kWh, kW, # of Customers"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2018-2022</vt:lpstr>
      <vt:lpstr>AIIP Summary 2022</vt:lpstr>
      <vt:lpstr>PV Calculation </vt:lpstr>
      <vt:lpstr>1592 Continuity Schedule</vt:lpstr>
      <vt:lpstr>Rate Riders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Betik, Matthew</dc:creator>
  <cp:lastModifiedBy>Spencer Silvestro</cp:lastModifiedBy>
  <dcterms:created xsi:type="dcterms:W3CDTF">2020-02-20T21:21:37Z</dcterms:created>
  <dcterms:modified xsi:type="dcterms:W3CDTF">2023-11-02T13:18:49Z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EngagementID">
    <vt:lpwstr>21ff2046-de31-4a1d-8e76-c91c375bcbc7</vt:lpwstr>
  </property>
  <property fmtid="{D5CDD505-2E9C-101B-9397-08002B2CF9AE}" pid="4" name="LibraryID">
    <vt:lpwstr>Audit Files</vt:lpwstr>
  </property>
  <property fmtid="{D5CDD505-2E9C-101B-9397-08002B2CF9AE}" pid="5" name="DocumentID">
    <vt:lpwstr>67CD07E9-B7C6-4D9F-8557-3BB83FB49200</vt:lpwstr>
  </property>
  <property fmtid="{D5CDD505-2E9C-101B-9397-08002B2CF9AE}" pid="6" name="ComponentID">
    <vt:lpwstr>567BFC79-2748-43B3-9182-46AC038B472F</vt:lpwstr>
  </property>
  <property fmtid="{D5CDD505-2E9C-101B-9397-08002B2CF9AE}" pid="7" name="ComponentName">
    <vt:lpwstr>Orangeville Hydro Limited [Dec2021]</vt:lpwstr>
  </property>
  <property fmtid="{D5CDD505-2E9C-101B-9397-08002B2CF9AE}" pid="8" name="Locale">
    <vt:lpwstr>en</vt:lpwstr>
  </property>
  <property fmtid="{D5CDD505-2E9C-101B-9397-08002B2CF9AE}" pid="9" name="FilePath">
    <vt:lpwstr>C:\ProgramData\eAudIT\DM\21ff2046-de31-4a1d-8e76-c91c375bcbc7\PreviewDocs\567BFC79-2748-43B3-9182-46AC038B472F\\S-110OHL1592 Accelerated CCA.xlsx</vt:lpwstr>
  </property>
  <property fmtid="{D5CDD505-2E9C-101B-9397-08002B2CF9AE}" pid="10" name="SiteType">
    <vt:lpwstr>Engagement2018</vt:lpwstr>
  </property>
  <property fmtid="{D5CDD505-2E9C-101B-9397-08002B2CF9AE}" pid="11" name="ResourceDBName">
    <vt:lpwstr>eAudITAppDB2021_SEV1</vt:lpwstr>
  </property>
  <property fmtid="{D5CDD505-2E9C-101B-9397-08002B2CF9AE}" pid="12" name="Product">
    <vt:lpwstr>eAudIT2018</vt:lpwstr>
  </property>
  <property fmtid="{D5CDD505-2E9C-101B-9397-08002B2CF9AE}" pid="13" name="Version">
    <vt:lpwstr>V1</vt:lpwstr>
  </property>
  <property fmtid="{D5CDD505-2E9C-101B-9397-08002B2CF9AE}" pid="14" name="IsMembershipServiceImplemented">
    <vt:lpwstr>False</vt:lpwstr>
  </property>
  <property fmtid="{D5CDD505-2E9C-101B-9397-08002B2CF9AE}" pid="15" name="OnLine">
    <vt:lpwstr>False</vt:lpwstr>
  </property>
  <property fmtid="{D5CDD505-2E9C-101B-9397-08002B2CF9AE}" pid="16" name="SiteSource">
    <vt:lpwstr>Workgroup</vt:lpwstr>
  </property>
  <property fmtid="{D5CDD505-2E9C-101B-9397-08002B2CF9AE}" pid="17" name="RestrictedRibbons">
    <vt:lpwstr>AI-T|CT-T</vt:lpwstr>
  </property>
</Properties>
</file>