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4 Rates Application\Nov 9 Update\Nov 9 Submission\"/>
    </mc:Choice>
  </mc:AlternateContent>
  <xr:revisionPtr revIDLastSave="0" documentId="8_{59A62805-97B8-4786-8AB9-F60079A14381}" xr6:coauthVersionLast="36" xr6:coauthVersionMax="36" xr10:uidLastSave="{00000000-0000-0000-0000-000000000000}"/>
  <bookViews>
    <workbookView xWindow="0" yWindow="0" windowWidth="28800" windowHeight="11330" tabRatio="716" xr2:uid="{FC02D780-EF36-4917-B38B-6D51705EDBF4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USL" sheetId="7" r:id="rId7"/>
    <sheet name="STREET LIGHTING SERVIC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CSMUR!$A$10:$AF$104</definedName>
    <definedName name="_xlnm.Print_Area" localSheetId="4">'GS 1,000-4,999 kW'!$A$10:$AF$118</definedName>
    <definedName name="_xlnm.Print_Area" localSheetId="3">'GS 50-999 kW'!$A$10:$AF$65</definedName>
    <definedName name="_xlnm.Print_Area" localSheetId="2">'GS&lt;50 kW'!$A$10:$AF$120</definedName>
    <definedName name="_xlnm.Print_Area" localSheetId="5">'LARGE USE SERVICE'!$A$10:$AF$63</definedName>
    <definedName name="_xlnm.Print_Area" localSheetId="0">RESIDENTIAL!$B$10:$AF$158</definedName>
    <definedName name="_xlnm.Print_Area" localSheetId="7">'STREET LIGHTING SERVICE'!$A$10:$AF$63</definedName>
    <definedName name="_xlnm.Print_Area" localSheetId="6">USL!$A$10:$AF$58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5" l="1"/>
  <c r="P57" i="8" l="1"/>
  <c r="O57" i="8"/>
  <c r="P52" i="8"/>
  <c r="O52" i="8"/>
  <c r="P49" i="8"/>
  <c r="L49" i="8"/>
  <c r="M49" i="8" s="1"/>
  <c r="O49" i="8" s="1"/>
  <c r="H49" i="8"/>
  <c r="I49" i="8" s="1"/>
  <c r="G49" i="8"/>
  <c r="K49" i="8"/>
  <c r="K31" i="8" s="1"/>
  <c r="I48" i="8"/>
  <c r="M47" i="8"/>
  <c r="O47" i="8" s="1"/>
  <c r="L47" i="8"/>
  <c r="H47" i="8"/>
  <c r="I47" i="8" s="1"/>
  <c r="M46" i="8"/>
  <c r="O46" i="8" s="1"/>
  <c r="L46" i="8"/>
  <c r="H46" i="8"/>
  <c r="I46" i="8" s="1"/>
  <c r="M45" i="8"/>
  <c r="L45" i="8"/>
  <c r="H45" i="8"/>
  <c r="I45" i="8" s="1"/>
  <c r="M44" i="8"/>
  <c r="L44" i="8"/>
  <c r="H44" i="8"/>
  <c r="I44" i="8" s="1"/>
  <c r="M43" i="8"/>
  <c r="L43" i="8"/>
  <c r="H43" i="8"/>
  <c r="I43" i="8" s="1"/>
  <c r="M42" i="8"/>
  <c r="O42" i="8" s="1"/>
  <c r="I42" i="8"/>
  <c r="L39" i="8"/>
  <c r="I39" i="8"/>
  <c r="H39" i="8"/>
  <c r="H41" i="8" s="1"/>
  <c r="I41" i="8" s="1"/>
  <c r="P37" i="8"/>
  <c r="L37" i="8"/>
  <c r="M37" i="8"/>
  <c r="O37" i="8" s="1"/>
  <c r="H37" i="8"/>
  <c r="I37" i="8" s="1"/>
  <c r="L36" i="8"/>
  <c r="M36" i="8"/>
  <c r="H36" i="8"/>
  <c r="I36" i="8" s="1"/>
  <c r="L34" i="8"/>
  <c r="M34" i="8" s="1"/>
  <c r="O34" i="8" s="1"/>
  <c r="I34" i="8"/>
  <c r="H34" i="8"/>
  <c r="B34" i="8"/>
  <c r="L33" i="8"/>
  <c r="M33" i="8" s="1"/>
  <c r="H33" i="8"/>
  <c r="I33" i="8" s="1"/>
  <c r="B33" i="8"/>
  <c r="L32" i="8"/>
  <c r="M32" i="8" s="1"/>
  <c r="O32" i="8" s="1"/>
  <c r="H32" i="8"/>
  <c r="I32" i="8" s="1"/>
  <c r="B32" i="8"/>
  <c r="O31" i="8"/>
  <c r="M31" i="8"/>
  <c r="L31" i="8"/>
  <c r="I31" i="8"/>
  <c r="P31" i="8" s="1"/>
  <c r="H31" i="8"/>
  <c r="G31" i="8"/>
  <c r="M30" i="8"/>
  <c r="L29" i="8"/>
  <c r="M29" i="8" s="1"/>
  <c r="H29" i="8"/>
  <c r="I29" i="8" s="1"/>
  <c r="L28" i="8"/>
  <c r="M28" i="8" s="1"/>
  <c r="I28" i="8"/>
  <c r="H28" i="8"/>
  <c r="L27" i="8"/>
  <c r="M27" i="8" s="1"/>
  <c r="H27" i="8"/>
  <c r="I27" i="8" s="1"/>
  <c r="L26" i="8"/>
  <c r="M26" i="8"/>
  <c r="H26" i="8"/>
  <c r="I26" i="8" s="1"/>
  <c r="L25" i="8"/>
  <c r="M25" i="8"/>
  <c r="H25" i="8"/>
  <c r="I25" i="8" s="1"/>
  <c r="L24" i="8"/>
  <c r="M24" i="8"/>
  <c r="I24" i="8"/>
  <c r="H24" i="8"/>
  <c r="H36" i="7"/>
  <c r="M49" i="7"/>
  <c r="O49" i="7" s="1"/>
  <c r="K49" i="7"/>
  <c r="G49" i="7"/>
  <c r="I49" i="7" s="1"/>
  <c r="P49" i="7" s="1"/>
  <c r="P48" i="7"/>
  <c r="O48" i="7"/>
  <c r="M48" i="7"/>
  <c r="I48" i="7"/>
  <c r="L47" i="7"/>
  <c r="M47" i="7" s="1"/>
  <c r="H47" i="7"/>
  <c r="I47" i="7" s="1"/>
  <c r="P47" i="7" s="1"/>
  <c r="L46" i="7"/>
  <c r="M46" i="7" s="1"/>
  <c r="O46" i="7" s="1"/>
  <c r="K31" i="7"/>
  <c r="H46" i="7"/>
  <c r="I46" i="7" s="1"/>
  <c r="L45" i="7"/>
  <c r="M45" i="7" s="1"/>
  <c r="O45" i="7" s="1"/>
  <c r="H45" i="7"/>
  <c r="I45" i="7" s="1"/>
  <c r="M44" i="7"/>
  <c r="O44" i="7" s="1"/>
  <c r="L44" i="7"/>
  <c r="H44" i="7"/>
  <c r="I44" i="7" s="1"/>
  <c r="M43" i="7"/>
  <c r="L43" i="7"/>
  <c r="H43" i="7"/>
  <c r="I43" i="7" s="1"/>
  <c r="M42" i="7"/>
  <c r="O42" i="7" s="1"/>
  <c r="I42" i="7"/>
  <c r="P42" i="7" s="1"/>
  <c r="L41" i="7"/>
  <c r="L40" i="7"/>
  <c r="M40" i="7" s="1"/>
  <c r="L39" i="7"/>
  <c r="L36" i="7"/>
  <c r="L37" i="7" s="1"/>
  <c r="M37" i="7" s="1"/>
  <c r="M36" i="7"/>
  <c r="P34" i="7"/>
  <c r="O34" i="7"/>
  <c r="B34" i="7"/>
  <c r="P33" i="7"/>
  <c r="L33" i="7"/>
  <c r="M33" i="7" s="1"/>
  <c r="O33" i="7" s="1"/>
  <c r="H33" i="7"/>
  <c r="I33" i="7" s="1"/>
  <c r="B33" i="7"/>
  <c r="M32" i="7"/>
  <c r="L32" i="7"/>
  <c r="H32" i="7"/>
  <c r="B32" i="7"/>
  <c r="L31" i="7"/>
  <c r="M31" i="7" s="1"/>
  <c r="O31" i="7" s="1"/>
  <c r="I31" i="7"/>
  <c r="H31" i="7"/>
  <c r="G31" i="7"/>
  <c r="O29" i="7"/>
  <c r="M29" i="7"/>
  <c r="L29" i="7"/>
  <c r="I29" i="7"/>
  <c r="H29" i="7"/>
  <c r="M28" i="7"/>
  <c r="O28" i="7" s="1"/>
  <c r="L28" i="7"/>
  <c r="I28" i="7"/>
  <c r="H28" i="7"/>
  <c r="O27" i="7"/>
  <c r="M27" i="7"/>
  <c r="L27" i="7"/>
  <c r="I27" i="7"/>
  <c r="H27" i="7"/>
  <c r="M26" i="7"/>
  <c r="O26" i="7" s="1"/>
  <c r="L26" i="7"/>
  <c r="I26" i="7"/>
  <c r="H26" i="7"/>
  <c r="M25" i="7"/>
  <c r="L25" i="7"/>
  <c r="I25" i="7"/>
  <c r="H25" i="7"/>
  <c r="M24" i="7"/>
  <c r="O24" i="7" s="1"/>
  <c r="I24" i="7"/>
  <c r="M23" i="7"/>
  <c r="I23" i="7"/>
  <c r="H44" i="6"/>
  <c r="I44" i="6" s="1"/>
  <c r="L39" i="6"/>
  <c r="L40" i="6" s="1"/>
  <c r="P57" i="6"/>
  <c r="O57" i="6"/>
  <c r="P52" i="6"/>
  <c r="O52" i="6"/>
  <c r="L49" i="6"/>
  <c r="K49" i="6"/>
  <c r="H49" i="6"/>
  <c r="I49" i="6" s="1"/>
  <c r="G49" i="6"/>
  <c r="O48" i="6"/>
  <c r="M48" i="6"/>
  <c r="I48" i="6"/>
  <c r="P48" i="6" s="1"/>
  <c r="L47" i="6"/>
  <c r="M47" i="6" s="1"/>
  <c r="O47" i="6" s="1"/>
  <c r="H47" i="6"/>
  <c r="I47" i="6" s="1"/>
  <c r="L46" i="6"/>
  <c r="M46" i="6" s="1"/>
  <c r="H46" i="6"/>
  <c r="I46" i="6" s="1"/>
  <c r="L45" i="6"/>
  <c r="M45" i="6" s="1"/>
  <c r="H45" i="6"/>
  <c r="I45" i="6" s="1"/>
  <c r="L44" i="6"/>
  <c r="M44" i="6" s="1"/>
  <c r="O44" i="6" s="1"/>
  <c r="L43" i="6"/>
  <c r="M43" i="6" s="1"/>
  <c r="O43" i="6" s="1"/>
  <c r="H43" i="6"/>
  <c r="I43" i="6" s="1"/>
  <c r="M42" i="6"/>
  <c r="O42" i="6" s="1"/>
  <c r="I42" i="6"/>
  <c r="P42" i="6" s="1"/>
  <c r="M41" i="6"/>
  <c r="I41" i="6"/>
  <c r="P41" i="6" s="1"/>
  <c r="M40" i="6"/>
  <c r="H40" i="6"/>
  <c r="I40" i="6" s="1"/>
  <c r="M39" i="6"/>
  <c r="H39" i="6"/>
  <c r="L37" i="6"/>
  <c r="M37" i="6" s="1"/>
  <c r="H37" i="6"/>
  <c r="I37" i="6" s="1"/>
  <c r="L36" i="6"/>
  <c r="M36" i="6" s="1"/>
  <c r="O36" i="6" s="1"/>
  <c r="H36" i="6"/>
  <c r="I36" i="6" s="1"/>
  <c r="M34" i="6"/>
  <c r="I34" i="6"/>
  <c r="P34" i="6" s="1"/>
  <c r="B34" i="6"/>
  <c r="M33" i="6"/>
  <c r="O33" i="6" s="1"/>
  <c r="I33" i="6"/>
  <c r="P33" i="6" s="1"/>
  <c r="B33" i="6"/>
  <c r="L32" i="6"/>
  <c r="M32" i="6"/>
  <c r="O32" i="6" s="1"/>
  <c r="H32" i="6"/>
  <c r="I32" i="6" s="1"/>
  <c r="B32" i="6"/>
  <c r="L31" i="6"/>
  <c r="M31" i="6" s="1"/>
  <c r="H31" i="6"/>
  <c r="I31" i="6" s="1"/>
  <c r="B31" i="6"/>
  <c r="H30" i="6"/>
  <c r="G30" i="6"/>
  <c r="L28" i="6"/>
  <c r="M28" i="6" s="1"/>
  <c r="O28" i="6" s="1"/>
  <c r="H28" i="6"/>
  <c r="I28" i="6" s="1"/>
  <c r="L27" i="6"/>
  <c r="M27" i="6" s="1"/>
  <c r="O27" i="6" s="1"/>
  <c r="H27" i="6"/>
  <c r="I27" i="6" s="1"/>
  <c r="M26" i="6"/>
  <c r="O26" i="6" s="1"/>
  <c r="L26" i="6"/>
  <c r="H26" i="6"/>
  <c r="I26" i="6" s="1"/>
  <c r="M25" i="6"/>
  <c r="L25" i="6"/>
  <c r="H25" i="6"/>
  <c r="I25" i="6" s="1"/>
  <c r="M24" i="6"/>
  <c r="O24" i="6" s="1"/>
  <c r="L24" i="6"/>
  <c r="H24" i="6"/>
  <c r="I24" i="6" s="1"/>
  <c r="M23" i="6"/>
  <c r="O23" i="6" s="1"/>
  <c r="I23" i="6"/>
  <c r="H99" i="5"/>
  <c r="I99" i="5" s="1"/>
  <c r="P111" i="5"/>
  <c r="O111" i="5"/>
  <c r="P106" i="5"/>
  <c r="O106" i="5"/>
  <c r="L103" i="5"/>
  <c r="H103" i="5"/>
  <c r="I103" i="5" s="1"/>
  <c r="G103" i="5"/>
  <c r="I102" i="5"/>
  <c r="L101" i="5"/>
  <c r="M101" i="5" s="1"/>
  <c r="H101" i="5"/>
  <c r="I101" i="5" s="1"/>
  <c r="L100" i="5"/>
  <c r="M100" i="5" s="1"/>
  <c r="H100" i="5"/>
  <c r="I100" i="5" s="1"/>
  <c r="L99" i="5"/>
  <c r="M99" i="5" s="1"/>
  <c r="O99" i="5" s="1"/>
  <c r="M98" i="5"/>
  <c r="O98" i="5" s="1"/>
  <c r="L98" i="5"/>
  <c r="I98" i="5"/>
  <c r="H98" i="5"/>
  <c r="L97" i="5"/>
  <c r="M97" i="5" s="1"/>
  <c r="O97" i="5" s="1"/>
  <c r="I97" i="5"/>
  <c r="H97" i="5"/>
  <c r="M96" i="5"/>
  <c r="I96" i="5"/>
  <c r="L93" i="5"/>
  <c r="M93" i="5" s="1"/>
  <c r="L91" i="5"/>
  <c r="M91" i="5" s="1"/>
  <c r="H91" i="5"/>
  <c r="I91" i="5" s="1"/>
  <c r="G91" i="5"/>
  <c r="L90" i="5"/>
  <c r="H90" i="5"/>
  <c r="I90" i="5" s="1"/>
  <c r="G90" i="5"/>
  <c r="L88" i="5"/>
  <c r="M88" i="5" s="1"/>
  <c r="H88" i="5"/>
  <c r="I88" i="5"/>
  <c r="P88" i="5" s="1"/>
  <c r="B88" i="5"/>
  <c r="L87" i="5"/>
  <c r="M87" i="5"/>
  <c r="O87" i="5" s="1"/>
  <c r="H87" i="5"/>
  <c r="I87" i="5" s="1"/>
  <c r="B87" i="5"/>
  <c r="M86" i="5"/>
  <c r="O86" i="5" s="1"/>
  <c r="L86" i="5"/>
  <c r="I86" i="5"/>
  <c r="H86" i="5"/>
  <c r="B86" i="5"/>
  <c r="L85" i="5"/>
  <c r="M85" i="5"/>
  <c r="H85" i="5"/>
  <c r="I85" i="5"/>
  <c r="B85" i="5"/>
  <c r="L84" i="5"/>
  <c r="L82" i="5"/>
  <c r="M82" i="5" s="1"/>
  <c r="I82" i="5"/>
  <c r="H82" i="5"/>
  <c r="L81" i="5"/>
  <c r="M81" i="5" s="1"/>
  <c r="O81" i="5" s="1"/>
  <c r="I81" i="5"/>
  <c r="H81" i="5"/>
  <c r="L80" i="5"/>
  <c r="M80" i="5" s="1"/>
  <c r="H80" i="5"/>
  <c r="I80" i="5"/>
  <c r="L79" i="5"/>
  <c r="M79" i="5" s="1"/>
  <c r="H79" i="5"/>
  <c r="I79" i="5" s="1"/>
  <c r="M78" i="5"/>
  <c r="L78" i="5"/>
  <c r="H78" i="5"/>
  <c r="I78" i="5" s="1"/>
  <c r="O77" i="5"/>
  <c r="M77" i="5"/>
  <c r="I77" i="5"/>
  <c r="P57" i="5"/>
  <c r="O57" i="5"/>
  <c r="P52" i="5"/>
  <c r="O52" i="5"/>
  <c r="L49" i="5"/>
  <c r="H49" i="5"/>
  <c r="I49" i="5" s="1"/>
  <c r="G49" i="5"/>
  <c r="I48" i="5"/>
  <c r="L47" i="5"/>
  <c r="M47" i="5" s="1"/>
  <c r="H47" i="5"/>
  <c r="I47" i="5" s="1"/>
  <c r="M46" i="5"/>
  <c r="H46" i="5"/>
  <c r="I46" i="5" s="1"/>
  <c r="L45" i="5"/>
  <c r="M45" i="5"/>
  <c r="O45" i="5" s="1"/>
  <c r="I45" i="5"/>
  <c r="H45" i="5"/>
  <c r="M44" i="5"/>
  <c r="L44" i="5"/>
  <c r="I44" i="5"/>
  <c r="H44" i="5"/>
  <c r="M43" i="5"/>
  <c r="L43" i="5"/>
  <c r="I43" i="5"/>
  <c r="H43" i="5"/>
  <c r="M42" i="5"/>
  <c r="I42" i="5"/>
  <c r="M41" i="5"/>
  <c r="I41" i="5"/>
  <c r="P41" i="5" s="1"/>
  <c r="M39" i="5"/>
  <c r="O39" i="5" s="1"/>
  <c r="L39" i="5"/>
  <c r="L40" i="5" s="1"/>
  <c r="M40" i="5" s="1"/>
  <c r="O40" i="5" s="1"/>
  <c r="I39" i="5"/>
  <c r="H39" i="5"/>
  <c r="H40" i="5" s="1"/>
  <c r="I40" i="5" s="1"/>
  <c r="M37" i="5"/>
  <c r="O37" i="5" s="1"/>
  <c r="L37" i="5"/>
  <c r="K91" i="5"/>
  <c r="I37" i="5"/>
  <c r="H37" i="5"/>
  <c r="M36" i="5"/>
  <c r="L36" i="5"/>
  <c r="K90" i="5"/>
  <c r="I36" i="5"/>
  <c r="H36" i="5"/>
  <c r="O34" i="5"/>
  <c r="M34" i="5"/>
  <c r="I34" i="5"/>
  <c r="P34" i="5" s="1"/>
  <c r="B34" i="5"/>
  <c r="M33" i="5"/>
  <c r="I33" i="5"/>
  <c r="P33" i="5" s="1"/>
  <c r="B33" i="5"/>
  <c r="L32" i="5"/>
  <c r="M32" i="5" s="1"/>
  <c r="I32" i="5"/>
  <c r="H32" i="5"/>
  <c r="B32" i="5"/>
  <c r="L31" i="5"/>
  <c r="M31" i="5"/>
  <c r="H31" i="5"/>
  <c r="I31" i="5"/>
  <c r="B31" i="5"/>
  <c r="L30" i="5"/>
  <c r="H30" i="5"/>
  <c r="M28" i="5"/>
  <c r="L28" i="5"/>
  <c r="H28" i="5"/>
  <c r="I28" i="5"/>
  <c r="M27" i="5"/>
  <c r="L27" i="5"/>
  <c r="I27" i="5"/>
  <c r="H27" i="5"/>
  <c r="M26" i="5"/>
  <c r="L26" i="5"/>
  <c r="I26" i="5"/>
  <c r="H26" i="5"/>
  <c r="M25" i="5"/>
  <c r="L25" i="5"/>
  <c r="H25" i="5"/>
  <c r="I25" i="5"/>
  <c r="M24" i="5"/>
  <c r="O24" i="5" s="1"/>
  <c r="L24" i="5"/>
  <c r="H24" i="5"/>
  <c r="I24" i="5"/>
  <c r="M23" i="5"/>
  <c r="I23" i="5"/>
  <c r="L47" i="4"/>
  <c r="M47" i="4" s="1"/>
  <c r="O47" i="4" s="1"/>
  <c r="L46" i="4"/>
  <c r="P59" i="4"/>
  <c r="O59" i="4"/>
  <c r="P54" i="4"/>
  <c r="O54" i="4"/>
  <c r="L51" i="4"/>
  <c r="K51" i="4"/>
  <c r="K32" i="4" s="1"/>
  <c r="H51" i="4"/>
  <c r="G51" i="4"/>
  <c r="G32" i="4" s="1"/>
  <c r="I32" i="4" s="1"/>
  <c r="M50" i="4"/>
  <c r="O50" i="4" s="1"/>
  <c r="I50" i="4"/>
  <c r="L49" i="4"/>
  <c r="M49" i="4"/>
  <c r="H49" i="4"/>
  <c r="I49" i="4" s="1"/>
  <c r="L48" i="4"/>
  <c r="M48" i="4"/>
  <c r="H48" i="4"/>
  <c r="I48" i="4" s="1"/>
  <c r="H47" i="4"/>
  <c r="I47" i="4" s="1"/>
  <c r="K31" i="4"/>
  <c r="H46" i="4"/>
  <c r="I46" i="4" s="1"/>
  <c r="L45" i="4"/>
  <c r="M45" i="4"/>
  <c r="H45" i="4"/>
  <c r="I45" i="4" s="1"/>
  <c r="M44" i="4"/>
  <c r="I44" i="4"/>
  <c r="H42" i="4"/>
  <c r="I42" i="4" s="1"/>
  <c r="L41" i="4"/>
  <c r="M41" i="4" s="1"/>
  <c r="H41" i="4"/>
  <c r="I41" i="4" s="1"/>
  <c r="M39" i="4"/>
  <c r="O39" i="4" s="1"/>
  <c r="L39" i="4"/>
  <c r="H39" i="4"/>
  <c r="I39" i="4"/>
  <c r="L38" i="4"/>
  <c r="M38" i="4"/>
  <c r="O38" i="4" s="1"/>
  <c r="H38" i="4"/>
  <c r="I38" i="4"/>
  <c r="L36" i="4"/>
  <c r="M36" i="4" s="1"/>
  <c r="H36" i="4"/>
  <c r="I36" i="4" s="1"/>
  <c r="P36" i="4" s="1"/>
  <c r="B36" i="4"/>
  <c r="M35" i="4"/>
  <c r="L35" i="4"/>
  <c r="H35" i="4"/>
  <c r="I35" i="4"/>
  <c r="B35" i="4"/>
  <c r="L34" i="4"/>
  <c r="M34" i="4"/>
  <c r="H34" i="4"/>
  <c r="I34" i="4" s="1"/>
  <c r="L33" i="4"/>
  <c r="M33" i="4"/>
  <c r="H33" i="4"/>
  <c r="I33" i="4" s="1"/>
  <c r="B33" i="4"/>
  <c r="L32" i="4"/>
  <c r="H32" i="4"/>
  <c r="G31" i="4"/>
  <c r="M30" i="4"/>
  <c r="O30" i="4" s="1"/>
  <c r="L30" i="4"/>
  <c r="H30" i="4"/>
  <c r="I30" i="4"/>
  <c r="M29" i="4"/>
  <c r="L29" i="4"/>
  <c r="I29" i="4"/>
  <c r="H29" i="4"/>
  <c r="M28" i="4"/>
  <c r="L28" i="4"/>
  <c r="H28" i="4"/>
  <c r="I28" i="4"/>
  <c r="M27" i="4"/>
  <c r="O27" i="4" s="1"/>
  <c r="L27" i="4"/>
  <c r="H27" i="4"/>
  <c r="I27" i="4"/>
  <c r="M26" i="4"/>
  <c r="L26" i="4"/>
  <c r="H26" i="4"/>
  <c r="I26" i="4"/>
  <c r="M25" i="4"/>
  <c r="L25" i="4"/>
  <c r="I25" i="4"/>
  <c r="H25" i="4"/>
  <c r="M24" i="4"/>
  <c r="I24" i="4"/>
  <c r="O23" i="4"/>
  <c r="M23" i="4"/>
  <c r="M31" i="4" s="1"/>
  <c r="I23" i="4"/>
  <c r="G107" i="3"/>
  <c r="I107" i="3" s="1"/>
  <c r="M106" i="3"/>
  <c r="K107" i="3"/>
  <c r="M107" i="3" s="1"/>
  <c r="O107" i="3" s="1"/>
  <c r="I106" i="3"/>
  <c r="P106" i="3" s="1"/>
  <c r="L105" i="3"/>
  <c r="M105" i="3" s="1"/>
  <c r="H105" i="3"/>
  <c r="I105" i="3" s="1"/>
  <c r="L104" i="3"/>
  <c r="H104" i="3"/>
  <c r="I104" i="3" s="1"/>
  <c r="L103" i="3"/>
  <c r="H103" i="3"/>
  <c r="I103" i="3" s="1"/>
  <c r="L102" i="3"/>
  <c r="M102" i="3" s="1"/>
  <c r="O102" i="3" s="1"/>
  <c r="H102" i="3"/>
  <c r="I102" i="3" s="1"/>
  <c r="L101" i="3"/>
  <c r="H101" i="3"/>
  <c r="I101" i="3" s="1"/>
  <c r="M100" i="3"/>
  <c r="O100" i="3" s="1"/>
  <c r="I100" i="3"/>
  <c r="I99" i="3"/>
  <c r="H99" i="3"/>
  <c r="L98" i="3"/>
  <c r="M98" i="3" s="1"/>
  <c r="O98" i="3" s="1"/>
  <c r="I98" i="3"/>
  <c r="H98" i="3"/>
  <c r="I97" i="3"/>
  <c r="H97" i="3"/>
  <c r="L94" i="3"/>
  <c r="H94" i="3"/>
  <c r="H95" i="3" s="1"/>
  <c r="I94" i="3"/>
  <c r="M91" i="3"/>
  <c r="O91" i="3" s="1"/>
  <c r="I91" i="3"/>
  <c r="P91" i="3" s="1"/>
  <c r="B91" i="3"/>
  <c r="M90" i="3"/>
  <c r="L90" i="3"/>
  <c r="H90" i="3"/>
  <c r="I90" i="3"/>
  <c r="B90" i="3"/>
  <c r="L89" i="3"/>
  <c r="M89" i="3"/>
  <c r="H89" i="3"/>
  <c r="L88" i="3"/>
  <c r="M88" i="3"/>
  <c r="H88" i="3"/>
  <c r="B88" i="3"/>
  <c r="L87" i="3"/>
  <c r="H87" i="3"/>
  <c r="O85" i="3"/>
  <c r="M85" i="3"/>
  <c r="L85" i="3"/>
  <c r="H85" i="3"/>
  <c r="I85" i="3" s="1"/>
  <c r="M84" i="3"/>
  <c r="L84" i="3"/>
  <c r="H84" i="3"/>
  <c r="I84" i="3" s="1"/>
  <c r="L83" i="3"/>
  <c r="M83" i="3" s="1"/>
  <c r="O83" i="3" s="1"/>
  <c r="H83" i="3"/>
  <c r="I83" i="3" s="1"/>
  <c r="L82" i="3"/>
  <c r="M82" i="3" s="1"/>
  <c r="O82" i="3" s="1"/>
  <c r="H82" i="3"/>
  <c r="I82" i="3" s="1"/>
  <c r="P82" i="3" s="1"/>
  <c r="M81" i="3"/>
  <c r="L81" i="3"/>
  <c r="H81" i="3"/>
  <c r="I81" i="3" s="1"/>
  <c r="M80" i="3"/>
  <c r="I80" i="3"/>
  <c r="M79" i="3"/>
  <c r="I79" i="3"/>
  <c r="I86" i="3" s="1"/>
  <c r="M51" i="3"/>
  <c r="P51" i="3" s="1"/>
  <c r="I51" i="3"/>
  <c r="G51" i="3"/>
  <c r="K51" i="3"/>
  <c r="I50" i="3"/>
  <c r="M49" i="3"/>
  <c r="O49" i="3" s="1"/>
  <c r="I49" i="3"/>
  <c r="H49" i="3"/>
  <c r="L49" i="3" s="1"/>
  <c r="H48" i="3"/>
  <c r="L48" i="3" s="1"/>
  <c r="M48" i="3" s="1"/>
  <c r="M47" i="3"/>
  <c r="L47" i="3"/>
  <c r="H47" i="3"/>
  <c r="I47" i="3" s="1"/>
  <c r="M46" i="3"/>
  <c r="O46" i="3" s="1"/>
  <c r="L46" i="3"/>
  <c r="I46" i="3"/>
  <c r="H46" i="3"/>
  <c r="L45" i="3"/>
  <c r="M45" i="3"/>
  <c r="I45" i="3"/>
  <c r="H45" i="3"/>
  <c r="M44" i="3"/>
  <c r="I44" i="3"/>
  <c r="H43" i="3"/>
  <c r="I43" i="3" s="1"/>
  <c r="H42" i="3"/>
  <c r="H41" i="3"/>
  <c r="I41" i="3" s="1"/>
  <c r="H38" i="3"/>
  <c r="I38" i="3" s="1"/>
  <c r="B36" i="3"/>
  <c r="B92" i="3" s="1"/>
  <c r="M35" i="3"/>
  <c r="I35" i="3"/>
  <c r="P35" i="3" s="1"/>
  <c r="B35" i="3"/>
  <c r="M34" i="3"/>
  <c r="L34" i="3"/>
  <c r="H34" i="3"/>
  <c r="I34" i="3" s="1"/>
  <c r="B34" i="3"/>
  <c r="L33" i="3"/>
  <c r="M33" i="3" s="1"/>
  <c r="O33" i="3" s="1"/>
  <c r="H33" i="3"/>
  <c r="I33" i="3"/>
  <c r="P33" i="3" s="1"/>
  <c r="L32" i="3"/>
  <c r="M32" i="3" s="1"/>
  <c r="H32" i="3"/>
  <c r="I32" i="3"/>
  <c r="B32" i="3"/>
  <c r="H31" i="3"/>
  <c r="L29" i="3"/>
  <c r="M29" i="3" s="1"/>
  <c r="H29" i="3"/>
  <c r="I29" i="3" s="1"/>
  <c r="L28" i="3"/>
  <c r="H28" i="3"/>
  <c r="I28" i="3" s="1"/>
  <c r="L27" i="3"/>
  <c r="M27" i="3" s="1"/>
  <c r="O27" i="3" s="1"/>
  <c r="H27" i="3"/>
  <c r="I27" i="3" s="1"/>
  <c r="P27" i="3" s="1"/>
  <c r="P26" i="3"/>
  <c r="M26" i="3"/>
  <c r="O26" i="3" s="1"/>
  <c r="L26" i="3"/>
  <c r="H26" i="3"/>
  <c r="I26" i="3" s="1"/>
  <c r="M25" i="3"/>
  <c r="L25" i="3"/>
  <c r="H25" i="3"/>
  <c r="I25" i="3" s="1"/>
  <c r="M24" i="3"/>
  <c r="I24" i="3"/>
  <c r="M23" i="3"/>
  <c r="I23" i="3"/>
  <c r="K99" i="2"/>
  <c r="H96" i="2"/>
  <c r="L96" i="2" s="1"/>
  <c r="G96" i="2"/>
  <c r="I96" i="2" s="1"/>
  <c r="P95" i="2"/>
  <c r="K96" i="2"/>
  <c r="H95" i="2"/>
  <c r="L95" i="2" s="1"/>
  <c r="M95" i="2" s="1"/>
  <c r="I95" i="2"/>
  <c r="O95" i="2" s="1"/>
  <c r="L94" i="2"/>
  <c r="M94" i="2" s="1"/>
  <c r="O94" i="2" s="1"/>
  <c r="I94" i="2"/>
  <c r="H94" i="2"/>
  <c r="L93" i="2"/>
  <c r="M93" i="2" s="1"/>
  <c r="I93" i="2"/>
  <c r="H93" i="2"/>
  <c r="L91" i="2"/>
  <c r="M91" i="2" s="1"/>
  <c r="H91" i="2"/>
  <c r="I91" i="2"/>
  <c r="O91" i="2" s="1"/>
  <c r="O90" i="2"/>
  <c r="L90" i="2"/>
  <c r="M90" i="2" s="1"/>
  <c r="H90" i="2"/>
  <c r="I90" i="2"/>
  <c r="P90" i="2" s="1"/>
  <c r="M89" i="2"/>
  <c r="O89" i="2" s="1"/>
  <c r="I89" i="2"/>
  <c r="G84" i="2"/>
  <c r="P80" i="2"/>
  <c r="M80" i="2"/>
  <c r="O80" i="2" s="1"/>
  <c r="I80" i="2"/>
  <c r="B80" i="2"/>
  <c r="L79" i="2"/>
  <c r="M79" i="2" s="1"/>
  <c r="O79" i="2" s="1"/>
  <c r="I79" i="2"/>
  <c r="H79" i="2"/>
  <c r="B79" i="2"/>
  <c r="L78" i="2"/>
  <c r="H78" i="2"/>
  <c r="I78" i="2" s="1"/>
  <c r="B78" i="2"/>
  <c r="L75" i="2"/>
  <c r="H75" i="2"/>
  <c r="M74" i="2"/>
  <c r="I74" i="2"/>
  <c r="M73" i="2"/>
  <c r="I73" i="2"/>
  <c r="O73" i="2" s="1"/>
  <c r="P73" i="2" s="1"/>
  <c r="M72" i="2"/>
  <c r="I72" i="2"/>
  <c r="M71" i="2"/>
  <c r="I71" i="2"/>
  <c r="G99" i="2"/>
  <c r="M48" i="2"/>
  <c r="O48" i="2" s="1"/>
  <c r="K48" i="2"/>
  <c r="M47" i="2"/>
  <c r="G48" i="2"/>
  <c r="I48" i="2" s="1"/>
  <c r="L46" i="2"/>
  <c r="M46" i="2" s="1"/>
  <c r="H46" i="2"/>
  <c r="I46" i="2" s="1"/>
  <c r="P46" i="2" s="1"/>
  <c r="L45" i="2"/>
  <c r="M45" i="2" s="1"/>
  <c r="H45" i="2"/>
  <c r="I45" i="2" s="1"/>
  <c r="L44" i="2"/>
  <c r="M44" i="2" s="1"/>
  <c r="O44" i="2" s="1"/>
  <c r="I44" i="2"/>
  <c r="H44" i="2"/>
  <c r="L43" i="2"/>
  <c r="M43" i="2" s="1"/>
  <c r="H43" i="2"/>
  <c r="L42" i="2"/>
  <c r="M42" i="2" s="1"/>
  <c r="H42" i="2"/>
  <c r="I42" i="2" s="1"/>
  <c r="M41" i="2"/>
  <c r="I41" i="2"/>
  <c r="K84" i="2"/>
  <c r="K83" i="2"/>
  <c r="G83" i="2"/>
  <c r="K33" i="2"/>
  <c r="M33" i="2" s="1"/>
  <c r="B33" i="2"/>
  <c r="B81" i="2" s="1"/>
  <c r="M32" i="2"/>
  <c r="O32" i="2" s="1"/>
  <c r="I32" i="2"/>
  <c r="P32" i="2" s="1"/>
  <c r="B32" i="2"/>
  <c r="L31" i="2"/>
  <c r="M31" i="2" s="1"/>
  <c r="O31" i="2" s="1"/>
  <c r="I31" i="2"/>
  <c r="H31" i="2"/>
  <c r="B31" i="2"/>
  <c r="L30" i="2"/>
  <c r="M30" i="2"/>
  <c r="H30" i="2"/>
  <c r="I30" i="2" s="1"/>
  <c r="B30" i="2"/>
  <c r="L27" i="2"/>
  <c r="M27" i="2" s="1"/>
  <c r="O27" i="2" s="1"/>
  <c r="K75" i="2"/>
  <c r="I27" i="2"/>
  <c r="H27" i="2"/>
  <c r="G75" i="2"/>
  <c r="I75" i="2" s="1"/>
  <c r="M26" i="2"/>
  <c r="I26" i="2"/>
  <c r="O25" i="2"/>
  <c r="M25" i="2"/>
  <c r="I25" i="2"/>
  <c r="M24" i="2"/>
  <c r="I24" i="2"/>
  <c r="P23" i="2"/>
  <c r="O23" i="2"/>
  <c r="M23" i="2"/>
  <c r="I23" i="2"/>
  <c r="G81" i="1"/>
  <c r="M149" i="1"/>
  <c r="L149" i="1"/>
  <c r="K150" i="1"/>
  <c r="G150" i="1"/>
  <c r="L148" i="1"/>
  <c r="M148" i="1" s="1"/>
  <c r="L147" i="1"/>
  <c r="L146" i="1"/>
  <c r="M146" i="1" s="1"/>
  <c r="O146" i="1" s="1"/>
  <c r="I146" i="1"/>
  <c r="H146" i="1"/>
  <c r="L145" i="1"/>
  <c r="I145" i="1"/>
  <c r="H145" i="1"/>
  <c r="M143" i="1"/>
  <c r="I143" i="1"/>
  <c r="B135" i="1"/>
  <c r="M134" i="1"/>
  <c r="O134" i="1" s="1"/>
  <c r="I134" i="1"/>
  <c r="P134" i="1" s="1"/>
  <c r="B134" i="1"/>
  <c r="M133" i="1"/>
  <c r="L133" i="1"/>
  <c r="H133" i="1"/>
  <c r="B133" i="1"/>
  <c r="L132" i="1"/>
  <c r="H132" i="1"/>
  <c r="B132" i="1"/>
  <c r="L129" i="1"/>
  <c r="H129" i="1"/>
  <c r="M128" i="1"/>
  <c r="I128" i="1"/>
  <c r="P127" i="1"/>
  <c r="O127" i="1"/>
  <c r="M127" i="1"/>
  <c r="I127" i="1"/>
  <c r="M126" i="1"/>
  <c r="O126" i="1" s="1"/>
  <c r="I126" i="1"/>
  <c r="M125" i="1"/>
  <c r="I125" i="1"/>
  <c r="M124" i="1"/>
  <c r="I124" i="1"/>
  <c r="M123" i="1"/>
  <c r="I123" i="1"/>
  <c r="L100" i="1"/>
  <c r="L150" i="1" s="1"/>
  <c r="M150" i="1" s="1"/>
  <c r="H100" i="1"/>
  <c r="G100" i="1"/>
  <c r="L99" i="1"/>
  <c r="M99" i="1" s="1"/>
  <c r="K100" i="1"/>
  <c r="H99" i="1"/>
  <c r="L98" i="1"/>
  <c r="M98" i="1" s="1"/>
  <c r="H98" i="1"/>
  <c r="L97" i="1"/>
  <c r="M97" i="1" s="1"/>
  <c r="H97" i="1"/>
  <c r="L96" i="1"/>
  <c r="M96" i="1" s="1"/>
  <c r="H96" i="1"/>
  <c r="L95" i="1"/>
  <c r="M95" i="1" s="1"/>
  <c r="O95" i="1" s="1"/>
  <c r="H95" i="1"/>
  <c r="I95" i="1" s="1"/>
  <c r="H94" i="1"/>
  <c r="I94" i="1" s="1"/>
  <c r="M93" i="1"/>
  <c r="O93" i="1" s="1"/>
  <c r="I93" i="1"/>
  <c r="H85" i="1"/>
  <c r="B85" i="1"/>
  <c r="P84" i="1"/>
  <c r="O84" i="1"/>
  <c r="M84" i="1"/>
  <c r="I84" i="1"/>
  <c r="B84" i="1"/>
  <c r="O83" i="1"/>
  <c r="M83" i="1"/>
  <c r="L83" i="1"/>
  <c r="H83" i="1"/>
  <c r="I83" i="1" s="1"/>
  <c r="B83" i="1"/>
  <c r="O82" i="1"/>
  <c r="P82" i="1" s="1"/>
  <c r="M82" i="1"/>
  <c r="L82" i="1"/>
  <c r="I82" i="1"/>
  <c r="H82" i="1"/>
  <c r="B82" i="1"/>
  <c r="L79" i="1"/>
  <c r="H79" i="1"/>
  <c r="I79" i="1" s="1"/>
  <c r="M78" i="1"/>
  <c r="O78" i="1" s="1"/>
  <c r="I78" i="1"/>
  <c r="P78" i="1" s="1"/>
  <c r="M77" i="1"/>
  <c r="I77" i="1"/>
  <c r="P76" i="1"/>
  <c r="O76" i="1"/>
  <c r="M76" i="1"/>
  <c r="I76" i="1"/>
  <c r="M75" i="1"/>
  <c r="O75" i="1" s="1"/>
  <c r="P75" i="1" s="1"/>
  <c r="I75" i="1"/>
  <c r="M74" i="1"/>
  <c r="I74" i="1"/>
  <c r="M73" i="1"/>
  <c r="I73" i="1"/>
  <c r="M50" i="1"/>
  <c r="K50" i="1"/>
  <c r="M49" i="1"/>
  <c r="O49" i="1" s="1"/>
  <c r="I49" i="1"/>
  <c r="P49" i="1" s="1"/>
  <c r="G50" i="1"/>
  <c r="M48" i="1"/>
  <c r="O48" i="1" s="1"/>
  <c r="I48" i="1"/>
  <c r="P48" i="1" s="1"/>
  <c r="P47" i="1"/>
  <c r="O47" i="1"/>
  <c r="M47" i="1"/>
  <c r="I47" i="1"/>
  <c r="M46" i="1"/>
  <c r="O46" i="1" s="1"/>
  <c r="L46" i="1"/>
  <c r="H46" i="1"/>
  <c r="I46" i="1" s="1"/>
  <c r="M45" i="1"/>
  <c r="L45" i="1"/>
  <c r="H45" i="1"/>
  <c r="I45" i="1" s="1"/>
  <c r="M43" i="1"/>
  <c r="O43" i="1" s="1"/>
  <c r="P43" i="1" s="1"/>
  <c r="I43" i="1"/>
  <c r="K138" i="1"/>
  <c r="G88" i="1"/>
  <c r="K137" i="1"/>
  <c r="H37" i="1"/>
  <c r="H42" i="1" s="1"/>
  <c r="I42" i="1" s="1"/>
  <c r="G87" i="1"/>
  <c r="M35" i="1"/>
  <c r="O35" i="1" s="1"/>
  <c r="I35" i="1"/>
  <c r="P35" i="1" s="1"/>
  <c r="M34" i="1"/>
  <c r="O34" i="1" s="1"/>
  <c r="I34" i="1"/>
  <c r="P34" i="1" s="1"/>
  <c r="M33" i="1"/>
  <c r="L33" i="1"/>
  <c r="H33" i="1"/>
  <c r="I33" i="1" s="1"/>
  <c r="M32" i="1"/>
  <c r="L32" i="1"/>
  <c r="H32" i="1"/>
  <c r="I32" i="1" s="1"/>
  <c r="H31" i="1"/>
  <c r="M29" i="1"/>
  <c r="P29" i="1" s="1"/>
  <c r="L29" i="1"/>
  <c r="K79" i="1"/>
  <c r="K129" i="1" s="1"/>
  <c r="I29" i="1"/>
  <c r="H29" i="1"/>
  <c r="G79" i="1"/>
  <c r="G129" i="1" s="1"/>
  <c r="M28" i="1"/>
  <c r="O28" i="1" s="1"/>
  <c r="I28" i="1"/>
  <c r="P28" i="1" s="1"/>
  <c r="M27" i="1"/>
  <c r="O27" i="1" s="1"/>
  <c r="I27" i="1"/>
  <c r="P27" i="1" s="1"/>
  <c r="M26" i="1"/>
  <c r="I26" i="1"/>
  <c r="O26" i="1" s="1"/>
  <c r="P26" i="1" s="1"/>
  <c r="M25" i="1"/>
  <c r="I25" i="1"/>
  <c r="M24" i="1"/>
  <c r="O24" i="1" s="1"/>
  <c r="I24" i="1"/>
  <c r="P24" i="1" s="1"/>
  <c r="M23" i="1"/>
  <c r="I23" i="1"/>
  <c r="O101" i="5" l="1"/>
  <c r="P101" i="5"/>
  <c r="O47" i="5"/>
  <c r="O74" i="1"/>
  <c r="P74" i="1"/>
  <c r="M30" i="1"/>
  <c r="O23" i="1"/>
  <c r="P23" i="1" s="1"/>
  <c r="P45" i="1"/>
  <c r="I30" i="1"/>
  <c r="O25" i="1"/>
  <c r="P25" i="1" s="1"/>
  <c r="G30" i="5"/>
  <c r="I50" i="1"/>
  <c r="O29" i="3"/>
  <c r="P29" i="3"/>
  <c r="O33" i="1"/>
  <c r="P33" i="1" s="1"/>
  <c r="O45" i="1"/>
  <c r="I80" i="1"/>
  <c r="P46" i="1"/>
  <c r="O125" i="1"/>
  <c r="P125" i="1" s="1"/>
  <c r="O32" i="1"/>
  <c r="P32" i="1"/>
  <c r="G31" i="1"/>
  <c r="K36" i="3"/>
  <c r="K85" i="1"/>
  <c r="G56" i="2"/>
  <c r="G108" i="1"/>
  <c r="I96" i="1"/>
  <c r="H148" i="1"/>
  <c r="I148" i="1" s="1"/>
  <c r="I98" i="1"/>
  <c r="H150" i="1"/>
  <c r="I150" i="1" s="1"/>
  <c r="P150" i="1" s="1"/>
  <c r="I100" i="1"/>
  <c r="O124" i="1"/>
  <c r="O26" i="2"/>
  <c r="P26" i="2" s="1"/>
  <c r="P31" i="2"/>
  <c r="K81" i="2"/>
  <c r="M81" i="2" s="1"/>
  <c r="P91" i="2"/>
  <c r="H144" i="1"/>
  <c r="I144" i="1" s="1"/>
  <c r="K131" i="1"/>
  <c r="L94" i="1"/>
  <c r="M94" i="1" s="1"/>
  <c r="O94" i="1" s="1"/>
  <c r="K81" i="1"/>
  <c r="O29" i="1"/>
  <c r="I37" i="1"/>
  <c r="O96" i="1"/>
  <c r="O98" i="1"/>
  <c r="I132" i="1"/>
  <c r="O143" i="1"/>
  <c r="P143" i="1" s="1"/>
  <c r="M145" i="1"/>
  <c r="O145" i="1" s="1"/>
  <c r="M147" i="1"/>
  <c r="O147" i="1" s="1"/>
  <c r="O24" i="2"/>
  <c r="I43" i="2"/>
  <c r="O74" i="2"/>
  <c r="P74" i="2" s="1"/>
  <c r="P94" i="2"/>
  <c r="I30" i="3"/>
  <c r="M28" i="3"/>
  <c r="O28" i="3" s="1"/>
  <c r="O32" i="3"/>
  <c r="P32" i="3" s="1"/>
  <c r="O35" i="3"/>
  <c r="H38" i="1"/>
  <c r="I38" i="1" s="1"/>
  <c r="K56" i="2"/>
  <c r="K108" i="1"/>
  <c r="P94" i="1"/>
  <c r="K31" i="1"/>
  <c r="H44" i="1"/>
  <c r="I44" i="1" s="1"/>
  <c r="O77" i="1"/>
  <c r="P77" i="1" s="1"/>
  <c r="I129" i="1"/>
  <c r="G137" i="1"/>
  <c r="P27" i="2"/>
  <c r="O30" i="2"/>
  <c r="P30" i="2" s="1"/>
  <c r="I76" i="2"/>
  <c r="O71" i="2"/>
  <c r="P71" i="2" s="1"/>
  <c r="M78" i="2"/>
  <c r="O78" i="2" s="1"/>
  <c r="P89" i="2"/>
  <c r="O45" i="3"/>
  <c r="P45" i="3" s="1"/>
  <c r="O80" i="3"/>
  <c r="P80" i="3"/>
  <c r="L31" i="1"/>
  <c r="M31" i="1" s="1"/>
  <c r="L37" i="1"/>
  <c r="M79" i="1"/>
  <c r="O79" i="1" s="1"/>
  <c r="P95" i="1"/>
  <c r="H147" i="1"/>
  <c r="I147" i="1" s="1"/>
  <c r="I97" i="1"/>
  <c r="O97" i="1" s="1"/>
  <c r="H149" i="1"/>
  <c r="I149" i="1" s="1"/>
  <c r="P149" i="1" s="1"/>
  <c r="I99" i="1"/>
  <c r="P99" i="1" s="1"/>
  <c r="G138" i="1"/>
  <c r="I28" i="2"/>
  <c r="O25" i="3"/>
  <c r="P25" i="3"/>
  <c r="P34" i="3"/>
  <c r="L31" i="3"/>
  <c r="L38" i="3"/>
  <c r="O149" i="1"/>
  <c r="H40" i="1"/>
  <c r="I40" i="1" s="1"/>
  <c r="H41" i="1"/>
  <c r="I41" i="1" s="1"/>
  <c r="M80" i="1"/>
  <c r="O73" i="1"/>
  <c r="P73" i="1" s="1"/>
  <c r="P83" i="1"/>
  <c r="K87" i="1"/>
  <c r="O123" i="1"/>
  <c r="M129" i="1"/>
  <c r="O129" i="1" s="1"/>
  <c r="L144" i="1"/>
  <c r="M144" i="1" s="1"/>
  <c r="O144" i="1" s="1"/>
  <c r="P146" i="1"/>
  <c r="O148" i="1"/>
  <c r="O84" i="3"/>
  <c r="P84" i="3"/>
  <c r="P24" i="2"/>
  <c r="G36" i="3"/>
  <c r="G85" i="1"/>
  <c r="G135" i="1" s="1"/>
  <c r="I135" i="1" s="1"/>
  <c r="G33" i="2"/>
  <c r="L44" i="1"/>
  <c r="M44" i="1" s="1"/>
  <c r="O44" i="1" s="1"/>
  <c r="P93" i="1"/>
  <c r="O99" i="1"/>
  <c r="P123" i="1"/>
  <c r="P126" i="1"/>
  <c r="O72" i="2"/>
  <c r="P72" i="2" s="1"/>
  <c r="P24" i="3"/>
  <c r="P83" i="3"/>
  <c r="P23" i="5"/>
  <c r="I29" i="5"/>
  <c r="I85" i="1"/>
  <c r="K88" i="1"/>
  <c r="P124" i="1"/>
  <c r="G131" i="1"/>
  <c r="I133" i="1"/>
  <c r="O93" i="2"/>
  <c r="P93" i="2" s="1"/>
  <c r="O24" i="3"/>
  <c r="O34" i="3"/>
  <c r="O42" i="2"/>
  <c r="P42" i="2" s="1"/>
  <c r="P44" i="2"/>
  <c r="P79" i="2"/>
  <c r="M30" i="3"/>
  <c r="O23" i="3"/>
  <c r="P23" i="3" s="1"/>
  <c r="O47" i="3"/>
  <c r="P47" i="3" s="1"/>
  <c r="P49" i="3"/>
  <c r="P44" i="5"/>
  <c r="O44" i="5"/>
  <c r="M35" i="8"/>
  <c r="P28" i="5"/>
  <c r="P43" i="5"/>
  <c r="O43" i="5"/>
  <c r="O41" i="2"/>
  <c r="P41" i="2" s="1"/>
  <c r="I48" i="3"/>
  <c r="O51" i="3"/>
  <c r="L95" i="3"/>
  <c r="M95" i="3" s="1"/>
  <c r="L97" i="3"/>
  <c r="M97" i="3" s="1"/>
  <c r="M104" i="3"/>
  <c r="O106" i="3"/>
  <c r="I31" i="4"/>
  <c r="O31" i="4" s="1"/>
  <c r="P39" i="5"/>
  <c r="O25" i="7"/>
  <c r="P25" i="7" s="1"/>
  <c r="O46" i="2"/>
  <c r="M96" i="2"/>
  <c r="O96" i="2" s="1"/>
  <c r="L92" i="2"/>
  <c r="M92" i="2" s="1"/>
  <c r="H92" i="2"/>
  <c r="I92" i="2" s="1"/>
  <c r="I42" i="3"/>
  <c r="M94" i="3"/>
  <c r="O94" i="3" s="1"/>
  <c r="P107" i="3"/>
  <c r="O26" i="4"/>
  <c r="P26" i="4" s="1"/>
  <c r="P41" i="4"/>
  <c r="P24" i="5"/>
  <c r="O32" i="5"/>
  <c r="P32" i="5" s="1"/>
  <c r="P85" i="5"/>
  <c r="O85" i="5"/>
  <c r="I30" i="7"/>
  <c r="O43" i="2"/>
  <c r="P48" i="2"/>
  <c r="M86" i="3"/>
  <c r="O79" i="3"/>
  <c r="P79" i="3" s="1"/>
  <c r="P27" i="4"/>
  <c r="P30" i="4"/>
  <c r="O31" i="5"/>
  <c r="P31" i="5" s="1"/>
  <c r="M100" i="1"/>
  <c r="O100" i="1" s="1"/>
  <c r="O128" i="1"/>
  <c r="P128" i="1" s="1"/>
  <c r="M132" i="1"/>
  <c r="O132" i="1" s="1"/>
  <c r="I47" i="2"/>
  <c r="M75" i="2"/>
  <c r="O75" i="2" s="1"/>
  <c r="O44" i="3"/>
  <c r="P44" i="3" s="1"/>
  <c r="M50" i="3"/>
  <c r="O50" i="3" s="1"/>
  <c r="O90" i="3"/>
  <c r="P90" i="3" s="1"/>
  <c r="L99" i="3"/>
  <c r="M99" i="3" s="1"/>
  <c r="O99" i="3" s="1"/>
  <c r="O44" i="4"/>
  <c r="P44" i="4" s="1"/>
  <c r="P46" i="4"/>
  <c r="P27" i="5"/>
  <c r="O28" i="5"/>
  <c r="M28" i="2"/>
  <c r="P25" i="2"/>
  <c r="O45" i="2"/>
  <c r="P45" i="2" s="1"/>
  <c r="P46" i="3"/>
  <c r="O81" i="3"/>
  <c r="P81" i="3" s="1"/>
  <c r="P85" i="3"/>
  <c r="O89" i="3"/>
  <c r="P98" i="3"/>
  <c r="P33" i="4"/>
  <c r="I89" i="3"/>
  <c r="P89" i="3" s="1"/>
  <c r="M101" i="3"/>
  <c r="O101" i="3" s="1"/>
  <c r="O33" i="4"/>
  <c r="P47" i="4"/>
  <c r="O49" i="4"/>
  <c r="P49" i="4" s="1"/>
  <c r="O23" i="5"/>
  <c r="O27" i="5"/>
  <c r="O36" i="5"/>
  <c r="P36" i="5" s="1"/>
  <c r="O80" i="5"/>
  <c r="P80" i="5" s="1"/>
  <c r="O46" i="6"/>
  <c r="O25" i="4"/>
  <c r="P25" i="4" s="1"/>
  <c r="O29" i="4"/>
  <c r="P29" i="4" s="1"/>
  <c r="O36" i="4"/>
  <c r="P39" i="4"/>
  <c r="H43" i="4"/>
  <c r="I43" i="4" s="1"/>
  <c r="I30" i="5"/>
  <c r="O42" i="5"/>
  <c r="P42" i="5" s="1"/>
  <c r="O46" i="5"/>
  <c r="P46" i="5" s="1"/>
  <c r="O91" i="5"/>
  <c r="P91" i="5" s="1"/>
  <c r="P96" i="5"/>
  <c r="P99" i="5"/>
  <c r="O37" i="6"/>
  <c r="P37" i="6" s="1"/>
  <c r="I88" i="3"/>
  <c r="P100" i="3"/>
  <c r="M103" i="3"/>
  <c r="O103" i="3" s="1"/>
  <c r="O41" i="4"/>
  <c r="O45" i="4"/>
  <c r="P45" i="4" s="1"/>
  <c r="M51" i="4"/>
  <c r="O26" i="5"/>
  <c r="P26" i="5" s="1"/>
  <c r="P40" i="5"/>
  <c r="O47" i="7"/>
  <c r="P29" i="8"/>
  <c r="H39" i="3"/>
  <c r="I39" i="3" s="1"/>
  <c r="P94" i="3"/>
  <c r="P102" i="3"/>
  <c r="O105" i="3"/>
  <c r="P105" i="3" s="1"/>
  <c r="O24" i="4"/>
  <c r="P24" i="4" s="1"/>
  <c r="O28" i="4"/>
  <c r="P28" i="4" s="1"/>
  <c r="P34" i="4"/>
  <c r="P48" i="4"/>
  <c r="P50" i="4"/>
  <c r="P37" i="5"/>
  <c r="I83" i="5"/>
  <c r="P77" i="5"/>
  <c r="O96" i="5"/>
  <c r="O45" i="6"/>
  <c r="P45" i="6" s="1"/>
  <c r="I95" i="3"/>
  <c r="M32" i="4"/>
  <c r="O32" i="4" s="1"/>
  <c r="O34" i="4"/>
  <c r="O35" i="4"/>
  <c r="P35" i="4" s="1"/>
  <c r="P38" i="4"/>
  <c r="O48" i="4"/>
  <c r="M46" i="4"/>
  <c r="O46" i="4" s="1"/>
  <c r="O25" i="5"/>
  <c r="P25" i="5" s="1"/>
  <c r="O33" i="5"/>
  <c r="P44" i="6"/>
  <c r="O37" i="7"/>
  <c r="I51" i="4"/>
  <c r="P45" i="5"/>
  <c r="O78" i="5"/>
  <c r="P78" i="5" s="1"/>
  <c r="M102" i="5"/>
  <c r="K103" i="5"/>
  <c r="P24" i="6"/>
  <c r="O25" i="6"/>
  <c r="M29" i="6"/>
  <c r="O31" i="6"/>
  <c r="P31" i="6" s="1"/>
  <c r="P32" i="6"/>
  <c r="O34" i="6"/>
  <c r="O41" i="6"/>
  <c r="P26" i="7"/>
  <c r="O43" i="7"/>
  <c r="P43" i="7" s="1"/>
  <c r="O26" i="8"/>
  <c r="P26" i="8" s="1"/>
  <c r="O29" i="8"/>
  <c r="O45" i="8"/>
  <c r="P23" i="4"/>
  <c r="M29" i="5"/>
  <c r="M49" i="5"/>
  <c r="O49" i="5" s="1"/>
  <c r="M83" i="5"/>
  <c r="P26" i="6"/>
  <c r="I30" i="6"/>
  <c r="M30" i="7"/>
  <c r="O23" i="7"/>
  <c r="P23" i="7" s="1"/>
  <c r="I32" i="7"/>
  <c r="P44" i="7"/>
  <c r="M39" i="8"/>
  <c r="O39" i="8" s="1"/>
  <c r="P46" i="8"/>
  <c r="O82" i="5"/>
  <c r="P82" i="5" s="1"/>
  <c r="P47" i="6"/>
  <c r="P24" i="7"/>
  <c r="O25" i="8"/>
  <c r="P25" i="8" s="1"/>
  <c r="O28" i="8"/>
  <c r="P28" i="8" s="1"/>
  <c r="P32" i="8"/>
  <c r="O33" i="8"/>
  <c r="P33" i="8" s="1"/>
  <c r="O44" i="8"/>
  <c r="P44" i="8" s="1"/>
  <c r="M90" i="5"/>
  <c r="O90" i="5" s="1"/>
  <c r="L94" i="5"/>
  <c r="M103" i="5"/>
  <c r="O103" i="5" s="1"/>
  <c r="I29" i="6"/>
  <c r="P28" i="6"/>
  <c r="P36" i="6"/>
  <c r="P46" i="7"/>
  <c r="M48" i="5"/>
  <c r="K49" i="5"/>
  <c r="O79" i="5"/>
  <c r="P79" i="5" s="1"/>
  <c r="P81" i="5"/>
  <c r="P87" i="5"/>
  <c r="P25" i="6"/>
  <c r="O40" i="6"/>
  <c r="P40" i="6" s="1"/>
  <c r="P29" i="7"/>
  <c r="P31" i="7"/>
  <c r="P24" i="8"/>
  <c r="I30" i="8"/>
  <c r="O30" i="8" s="1"/>
  <c r="P45" i="8"/>
  <c r="L42" i="4"/>
  <c r="M42" i="4" s="1"/>
  <c r="L43" i="4"/>
  <c r="M43" i="4" s="1"/>
  <c r="O43" i="4" s="1"/>
  <c r="O41" i="5"/>
  <c r="P47" i="5"/>
  <c r="P86" i="5"/>
  <c r="O88" i="5"/>
  <c r="P98" i="5"/>
  <c r="H93" i="5"/>
  <c r="H84" i="5"/>
  <c r="P46" i="6"/>
  <c r="P28" i="7"/>
  <c r="I36" i="7"/>
  <c r="H37" i="7"/>
  <c r="I37" i="7" s="1"/>
  <c r="H41" i="7"/>
  <c r="I41" i="7" s="1"/>
  <c r="H40" i="7"/>
  <c r="I40" i="7" s="1"/>
  <c r="O40" i="7" s="1"/>
  <c r="H39" i="7"/>
  <c r="I39" i="7" s="1"/>
  <c r="O24" i="8"/>
  <c r="O27" i="8"/>
  <c r="P27" i="8" s="1"/>
  <c r="O36" i="8"/>
  <c r="P36" i="8" s="1"/>
  <c r="O43" i="8"/>
  <c r="P43" i="8" s="1"/>
  <c r="P97" i="5"/>
  <c r="O100" i="5"/>
  <c r="P100" i="5" s="1"/>
  <c r="P27" i="6"/>
  <c r="I39" i="6"/>
  <c r="P43" i="6"/>
  <c r="K30" i="6"/>
  <c r="M49" i="6"/>
  <c r="O49" i="6" s="1"/>
  <c r="P27" i="7"/>
  <c r="M39" i="7"/>
  <c r="M41" i="7"/>
  <c r="O41" i="7" s="1"/>
  <c r="P45" i="7"/>
  <c r="P34" i="8"/>
  <c r="P41" i="8"/>
  <c r="P42" i="8"/>
  <c r="P47" i="8"/>
  <c r="H40" i="8"/>
  <c r="I40" i="8" s="1"/>
  <c r="M48" i="8"/>
  <c r="L40" i="8"/>
  <c r="M40" i="8" s="1"/>
  <c r="L41" i="8"/>
  <c r="M41" i="8" s="1"/>
  <c r="O41" i="8" s="1"/>
  <c r="P23" i="6"/>
  <c r="L30" i="6"/>
  <c r="P103" i="3" l="1"/>
  <c r="O80" i="1"/>
  <c r="P80" i="1" s="1"/>
  <c r="H81" i="1"/>
  <c r="I81" i="1" s="1"/>
  <c r="G158" i="1"/>
  <c r="H87" i="1"/>
  <c r="O36" i="7"/>
  <c r="P36" i="7" s="1"/>
  <c r="O83" i="5"/>
  <c r="P49" i="6"/>
  <c r="P43" i="4"/>
  <c r="O95" i="3"/>
  <c r="I35" i="5"/>
  <c r="P96" i="1"/>
  <c r="O150" i="1"/>
  <c r="P79" i="1"/>
  <c r="O29" i="5"/>
  <c r="P29" i="5" s="1"/>
  <c r="P103" i="5"/>
  <c r="I35" i="7"/>
  <c r="P30" i="7"/>
  <c r="O92" i="2"/>
  <c r="P147" i="1"/>
  <c r="K104" i="2"/>
  <c r="L29" i="2"/>
  <c r="L35" i="2"/>
  <c r="P144" i="1"/>
  <c r="P145" i="1"/>
  <c r="H35" i="2"/>
  <c r="H29" i="2"/>
  <c r="G104" i="2"/>
  <c r="P92" i="2"/>
  <c r="P97" i="1"/>
  <c r="L81" i="1"/>
  <c r="M81" i="1" s="1"/>
  <c r="O81" i="1" s="1"/>
  <c r="L87" i="1"/>
  <c r="K158" i="1"/>
  <c r="M94" i="5"/>
  <c r="L95" i="5"/>
  <c r="M95" i="5" s="1"/>
  <c r="O102" i="5"/>
  <c r="P102" i="5"/>
  <c r="P88" i="3"/>
  <c r="O88" i="3"/>
  <c r="P47" i="2"/>
  <c r="O47" i="2"/>
  <c r="O104" i="3"/>
  <c r="P104" i="3" s="1"/>
  <c r="P96" i="2"/>
  <c r="K135" i="1"/>
  <c r="M135" i="1" s="1"/>
  <c r="O135" i="1" s="1"/>
  <c r="M85" i="1"/>
  <c r="O85" i="1" s="1"/>
  <c r="O50" i="1"/>
  <c r="P50" i="1"/>
  <c r="P39" i="6"/>
  <c r="I84" i="5"/>
  <c r="I89" i="5" s="1"/>
  <c r="O32" i="7"/>
  <c r="P32" i="7" s="1"/>
  <c r="P49" i="5"/>
  <c r="M37" i="4"/>
  <c r="P101" i="3"/>
  <c r="M76" i="2"/>
  <c r="P129" i="1"/>
  <c r="P132" i="1"/>
  <c r="O48" i="3"/>
  <c r="P48" i="3" s="1"/>
  <c r="P50" i="3"/>
  <c r="P100" i="1"/>
  <c r="M36" i="3"/>
  <c r="K92" i="3"/>
  <c r="M92" i="3" s="1"/>
  <c r="O92" i="3" s="1"/>
  <c r="G84" i="5"/>
  <c r="K30" i="5"/>
  <c r="O30" i="1"/>
  <c r="M36" i="1"/>
  <c r="I35" i="8"/>
  <c r="P30" i="8"/>
  <c r="O133" i="1"/>
  <c r="P133" i="1"/>
  <c r="O40" i="8"/>
  <c r="P40" i="7"/>
  <c r="H94" i="5"/>
  <c r="I93" i="5"/>
  <c r="P48" i="5"/>
  <c r="O48" i="5"/>
  <c r="M35" i="7"/>
  <c r="O30" i="7"/>
  <c r="P83" i="5"/>
  <c r="P32" i="4"/>
  <c r="P99" i="3"/>
  <c r="M38" i="8"/>
  <c r="O35" i="8"/>
  <c r="G81" i="2"/>
  <c r="I81" i="2" s="1"/>
  <c r="I33" i="2"/>
  <c r="M37" i="1"/>
  <c r="O37" i="1" s="1"/>
  <c r="L38" i="1"/>
  <c r="M38" i="1" s="1"/>
  <c r="O38" i="1" s="1"/>
  <c r="L42" i="1"/>
  <c r="M42" i="1" s="1"/>
  <c r="L41" i="1"/>
  <c r="M41" i="1" s="1"/>
  <c r="O41" i="1" s="1"/>
  <c r="L40" i="1"/>
  <c r="M40" i="1" s="1"/>
  <c r="P28" i="3"/>
  <c r="G87" i="3"/>
  <c r="I87" i="3" s="1"/>
  <c r="G31" i="3"/>
  <c r="I31" i="3" s="1"/>
  <c r="G29" i="2"/>
  <c r="G77" i="2" s="1"/>
  <c r="I86" i="1"/>
  <c r="O30" i="3"/>
  <c r="P30" i="3" s="1"/>
  <c r="M30" i="6"/>
  <c r="O30" i="6" s="1"/>
  <c r="O48" i="8"/>
  <c r="P48" i="8"/>
  <c r="O39" i="7"/>
  <c r="P39" i="7" s="1"/>
  <c r="P41" i="7"/>
  <c r="P39" i="8"/>
  <c r="P95" i="3"/>
  <c r="O51" i="4"/>
  <c r="P51" i="4" s="1"/>
  <c r="P85" i="1"/>
  <c r="P135" i="1"/>
  <c r="L43" i="3"/>
  <c r="M43" i="3" s="1"/>
  <c r="L42" i="3"/>
  <c r="M42" i="3" s="1"/>
  <c r="O42" i="3" s="1"/>
  <c r="L41" i="3"/>
  <c r="M41" i="3" s="1"/>
  <c r="M38" i="3"/>
  <c r="L39" i="3"/>
  <c r="M39" i="3" s="1"/>
  <c r="O39" i="3" s="1"/>
  <c r="M130" i="1"/>
  <c r="O31" i="1"/>
  <c r="P44" i="1"/>
  <c r="P43" i="2"/>
  <c r="I130" i="1"/>
  <c r="P78" i="2"/>
  <c r="P98" i="1"/>
  <c r="P29" i="6"/>
  <c r="I35" i="6"/>
  <c r="P31" i="4"/>
  <c r="I37" i="4"/>
  <c r="P40" i="8"/>
  <c r="P37" i="7"/>
  <c r="O42" i="4"/>
  <c r="P42" i="4"/>
  <c r="O29" i="6"/>
  <c r="O28" i="2"/>
  <c r="P28" i="2" s="1"/>
  <c r="O39" i="6"/>
  <c r="O86" i="3"/>
  <c r="P86" i="3" s="1"/>
  <c r="O97" i="3"/>
  <c r="P97" i="3" s="1"/>
  <c r="P90" i="5"/>
  <c r="I36" i="3"/>
  <c r="G92" i="3"/>
  <c r="I92" i="3" s="1"/>
  <c r="K87" i="3"/>
  <c r="M87" i="3" s="1"/>
  <c r="O87" i="3" s="1"/>
  <c r="K29" i="2"/>
  <c r="K77" i="2" s="1"/>
  <c r="K31" i="3"/>
  <c r="M31" i="3" s="1"/>
  <c r="O81" i="2"/>
  <c r="P148" i="1"/>
  <c r="P75" i="2"/>
  <c r="I31" i="1"/>
  <c r="I36" i="1" s="1"/>
  <c r="P30" i="1"/>
  <c r="I39" i="1" l="1"/>
  <c r="O31" i="3"/>
  <c r="M37" i="3"/>
  <c r="I92" i="5"/>
  <c r="P36" i="3"/>
  <c r="I40" i="4"/>
  <c r="O42" i="1"/>
  <c r="P42" i="1"/>
  <c r="H95" i="5"/>
  <c r="I95" i="5" s="1"/>
  <c r="I94" i="5"/>
  <c r="L92" i="1"/>
  <c r="M92" i="1" s="1"/>
  <c r="O92" i="1" s="1"/>
  <c r="L91" i="1"/>
  <c r="M91" i="1" s="1"/>
  <c r="O91" i="1" s="1"/>
  <c r="L90" i="1"/>
  <c r="M90" i="1" s="1"/>
  <c r="M87" i="1"/>
  <c r="L88" i="1"/>
  <c r="M88" i="1" s="1"/>
  <c r="H92" i="1"/>
  <c r="I92" i="1" s="1"/>
  <c r="H91" i="1"/>
  <c r="I91" i="1" s="1"/>
  <c r="H90" i="1"/>
  <c r="I90" i="1" s="1"/>
  <c r="H88" i="1"/>
  <c r="I88" i="1" s="1"/>
  <c r="I87" i="1"/>
  <c r="P31" i="3"/>
  <c r="K84" i="5"/>
  <c r="M84" i="5" s="1"/>
  <c r="M30" i="5"/>
  <c r="P39" i="3"/>
  <c r="H137" i="1"/>
  <c r="H131" i="1"/>
  <c r="I131" i="1" s="1"/>
  <c r="M35" i="6"/>
  <c r="I38" i="6"/>
  <c r="O130" i="1"/>
  <c r="P87" i="3"/>
  <c r="I93" i="3"/>
  <c r="M29" i="2"/>
  <c r="I38" i="7"/>
  <c r="P35" i="7"/>
  <c r="P81" i="1"/>
  <c r="P38" i="1"/>
  <c r="P33" i="2"/>
  <c r="O33" i="2"/>
  <c r="L77" i="2"/>
  <c r="M77" i="2" s="1"/>
  <c r="L83" i="2"/>
  <c r="O38" i="3"/>
  <c r="P38" i="3"/>
  <c r="P81" i="2"/>
  <c r="M38" i="7"/>
  <c r="O35" i="7"/>
  <c r="O36" i="3"/>
  <c r="O76" i="2"/>
  <c r="P76" i="2" s="1"/>
  <c r="H77" i="2"/>
  <c r="I77" i="2" s="1"/>
  <c r="H83" i="2"/>
  <c r="M86" i="1"/>
  <c r="M93" i="3"/>
  <c r="O41" i="3"/>
  <c r="P41" i="3"/>
  <c r="O95" i="5"/>
  <c r="I29" i="2"/>
  <c r="P41" i="1"/>
  <c r="I38" i="5"/>
  <c r="I136" i="1"/>
  <c r="P130" i="1"/>
  <c r="P30" i="6"/>
  <c r="M52" i="1"/>
  <c r="O40" i="1"/>
  <c r="P40" i="1" s="1"/>
  <c r="M56" i="8"/>
  <c r="M51" i="8"/>
  <c r="I38" i="8"/>
  <c r="P35" i="8"/>
  <c r="M40" i="4"/>
  <c r="O37" i="4"/>
  <c r="P37" i="4" s="1"/>
  <c r="O94" i="5"/>
  <c r="H36" i="2"/>
  <c r="I36" i="2" s="1"/>
  <c r="H40" i="2"/>
  <c r="I40" i="2" s="1"/>
  <c r="H39" i="2"/>
  <c r="I39" i="2" s="1"/>
  <c r="H38" i="2"/>
  <c r="I38" i="2" s="1"/>
  <c r="I35" i="2"/>
  <c r="P37" i="1"/>
  <c r="L40" i="2"/>
  <c r="M40" i="2" s="1"/>
  <c r="O40" i="2" s="1"/>
  <c r="L39" i="2"/>
  <c r="M39" i="2" s="1"/>
  <c r="O39" i="2" s="1"/>
  <c r="L38" i="2"/>
  <c r="M38" i="2" s="1"/>
  <c r="M35" i="2"/>
  <c r="L36" i="2"/>
  <c r="M36" i="2" s="1"/>
  <c r="O36" i="2" s="1"/>
  <c r="P31" i="1"/>
  <c r="P92" i="3"/>
  <c r="O43" i="3"/>
  <c r="P43" i="3"/>
  <c r="I89" i="1"/>
  <c r="P93" i="5"/>
  <c r="O93" i="5"/>
  <c r="O36" i="1"/>
  <c r="P36" i="1" s="1"/>
  <c r="M39" i="1"/>
  <c r="O39" i="1" s="1"/>
  <c r="L131" i="1"/>
  <c r="M131" i="1" s="1"/>
  <c r="O131" i="1" s="1"/>
  <c r="L137" i="1"/>
  <c r="I37" i="3"/>
  <c r="P42" i="3"/>
  <c r="I40" i="3" l="1"/>
  <c r="I51" i="6"/>
  <c r="I56" i="6"/>
  <c r="I82" i="2"/>
  <c r="P38" i="7"/>
  <c r="I51" i="7"/>
  <c r="O35" i="6"/>
  <c r="M38" i="6"/>
  <c r="M53" i="4"/>
  <c r="O40" i="4"/>
  <c r="M58" i="4"/>
  <c r="M83" i="2"/>
  <c r="O83" i="2" s="1"/>
  <c r="L88" i="2"/>
  <c r="M88" i="2" s="1"/>
  <c r="L84" i="2"/>
  <c r="M84" i="2" s="1"/>
  <c r="L86" i="2"/>
  <c r="M86" i="2" s="1"/>
  <c r="L87" i="2"/>
  <c r="M87" i="2" s="1"/>
  <c r="O29" i="2"/>
  <c r="M34" i="2"/>
  <c r="P131" i="1"/>
  <c r="P90" i="1"/>
  <c r="I102" i="1"/>
  <c r="P94" i="5"/>
  <c r="I105" i="5"/>
  <c r="I110" i="5"/>
  <c r="P92" i="1"/>
  <c r="M40" i="3"/>
  <c r="O37" i="3"/>
  <c r="P37" i="3" s="1"/>
  <c r="I96" i="3"/>
  <c r="P91" i="1"/>
  <c r="P38" i="8"/>
  <c r="I56" i="8"/>
  <c r="O56" i="8" s="1"/>
  <c r="I51" i="8"/>
  <c r="P39" i="2"/>
  <c r="O51" i="8"/>
  <c r="M53" i="8"/>
  <c r="M54" i="8"/>
  <c r="M96" i="3"/>
  <c r="O93" i="3"/>
  <c r="P93" i="3" s="1"/>
  <c r="M136" i="1"/>
  <c r="O30" i="5"/>
  <c r="M35" i="5"/>
  <c r="P30" i="5"/>
  <c r="O88" i="1"/>
  <c r="P88" i="1" s="1"/>
  <c r="H88" i="2"/>
  <c r="I88" i="2" s="1"/>
  <c r="H87" i="2"/>
  <c r="I87" i="2" s="1"/>
  <c r="H86" i="2"/>
  <c r="I86" i="2" s="1"/>
  <c r="H84" i="2"/>
  <c r="I84" i="2" s="1"/>
  <c r="I83" i="2"/>
  <c r="L140" i="1"/>
  <c r="M140" i="1" s="1"/>
  <c r="L141" i="1"/>
  <c r="M141" i="1" s="1"/>
  <c r="O141" i="1" s="1"/>
  <c r="M137" i="1"/>
  <c r="L142" i="1"/>
  <c r="M142" i="1" s="1"/>
  <c r="O142" i="1" s="1"/>
  <c r="L138" i="1"/>
  <c r="M138" i="1" s="1"/>
  <c r="P35" i="2"/>
  <c r="O77" i="2"/>
  <c r="P77" i="2" s="1"/>
  <c r="P95" i="5"/>
  <c r="O35" i="2"/>
  <c r="P40" i="2"/>
  <c r="M58" i="8"/>
  <c r="M59" i="8" s="1"/>
  <c r="I51" i="5"/>
  <c r="I56" i="5"/>
  <c r="O38" i="7"/>
  <c r="M51" i="7"/>
  <c r="O84" i="5"/>
  <c r="P84" i="5" s="1"/>
  <c r="M89" i="5"/>
  <c r="O87" i="1"/>
  <c r="P87" i="1" s="1"/>
  <c r="P29" i="2"/>
  <c r="I34" i="2"/>
  <c r="M53" i="1"/>
  <c r="M54" i="1"/>
  <c r="M82" i="2"/>
  <c r="I137" i="1"/>
  <c r="I139" i="1" s="1"/>
  <c r="H140" i="1"/>
  <c r="I140" i="1" s="1"/>
  <c r="H141" i="1"/>
  <c r="I141" i="1" s="1"/>
  <c r="H142" i="1"/>
  <c r="I142" i="1" s="1"/>
  <c r="H138" i="1"/>
  <c r="I138" i="1" s="1"/>
  <c r="O38" i="2"/>
  <c r="P38" i="2" s="1"/>
  <c r="P36" i="2"/>
  <c r="O38" i="8"/>
  <c r="O86" i="1"/>
  <c r="P86" i="1" s="1"/>
  <c r="M89" i="1"/>
  <c r="O89" i="1" s="1"/>
  <c r="P35" i="6"/>
  <c r="O90" i="1"/>
  <c r="M102" i="1"/>
  <c r="I53" i="4"/>
  <c r="P40" i="4"/>
  <c r="I58" i="4"/>
  <c r="P39" i="1"/>
  <c r="I52" i="1"/>
  <c r="O52" i="1" s="1"/>
  <c r="I55" i="4" l="1"/>
  <c r="I56" i="4"/>
  <c r="P86" i="2"/>
  <c r="M104" i="1"/>
  <c r="O102" i="1"/>
  <c r="M103" i="1"/>
  <c r="O82" i="2"/>
  <c r="M85" i="2"/>
  <c r="O138" i="1"/>
  <c r="P138" i="1" s="1"/>
  <c r="O96" i="3"/>
  <c r="M109" i="3"/>
  <c r="M114" i="3"/>
  <c r="M37" i="2"/>
  <c r="O34" i="2"/>
  <c r="P34" i="2" s="1"/>
  <c r="M92" i="5"/>
  <c r="O89" i="5"/>
  <c r="P89" i="5"/>
  <c r="P96" i="3"/>
  <c r="I109" i="3"/>
  <c r="I114" i="3"/>
  <c r="I112" i="5"/>
  <c r="M55" i="4"/>
  <c r="O55" i="4" s="1"/>
  <c r="O53" i="4"/>
  <c r="P53" i="4" s="1"/>
  <c r="I58" i="6"/>
  <c r="I59" i="6" s="1"/>
  <c r="I37" i="2"/>
  <c r="O136" i="1"/>
  <c r="P136" i="1" s="1"/>
  <c r="M139" i="1"/>
  <c r="O139" i="1" s="1"/>
  <c r="P137" i="1"/>
  <c r="M60" i="4"/>
  <c r="O58" i="4"/>
  <c r="O137" i="1"/>
  <c r="I107" i="5"/>
  <c r="O87" i="2"/>
  <c r="P87" i="2" s="1"/>
  <c r="M55" i="1"/>
  <c r="M53" i="7"/>
  <c r="O51" i="7"/>
  <c r="M52" i="7"/>
  <c r="P89" i="1"/>
  <c r="M98" i="2"/>
  <c r="O86" i="2"/>
  <c r="O38" i="6"/>
  <c r="P38" i="6" s="1"/>
  <c r="M51" i="6"/>
  <c r="M56" i="6"/>
  <c r="I53" i="6"/>
  <c r="I152" i="1"/>
  <c r="P56" i="8"/>
  <c r="I58" i="8"/>
  <c r="P82" i="2"/>
  <c r="I85" i="2"/>
  <c r="I53" i="1"/>
  <c r="I55" i="1" s="1"/>
  <c r="P52" i="1"/>
  <c r="I54" i="1"/>
  <c r="P142" i="1"/>
  <c r="O140" i="1"/>
  <c r="P140" i="1" s="1"/>
  <c r="M152" i="1"/>
  <c r="O35" i="5"/>
  <c r="P35" i="5" s="1"/>
  <c r="M38" i="5"/>
  <c r="O84" i="2"/>
  <c r="P84" i="2" s="1"/>
  <c r="I53" i="5"/>
  <c r="I54" i="5" s="1"/>
  <c r="I60" i="4"/>
  <c r="I61" i="4"/>
  <c r="P58" i="4"/>
  <c r="P141" i="1"/>
  <c r="I58" i="5"/>
  <c r="P83" i="2"/>
  <c r="P51" i="8"/>
  <c r="I53" i="8"/>
  <c r="O53" i="8" s="1"/>
  <c r="O40" i="3"/>
  <c r="M58" i="3"/>
  <c r="M53" i="3"/>
  <c r="I103" i="1"/>
  <c r="P102" i="1"/>
  <c r="I104" i="1"/>
  <c r="O88" i="2"/>
  <c r="P88" i="2" s="1"/>
  <c r="I52" i="7"/>
  <c r="P51" i="7"/>
  <c r="I53" i="7"/>
  <c r="P40" i="3"/>
  <c r="I58" i="3"/>
  <c r="I53" i="3"/>
  <c r="M100" i="2" l="1"/>
  <c r="M99" i="2"/>
  <c r="O92" i="5"/>
  <c r="P92" i="5" s="1"/>
  <c r="M105" i="5"/>
  <c r="M110" i="5"/>
  <c r="O60" i="4"/>
  <c r="P60" i="4" s="1"/>
  <c r="I111" i="3"/>
  <c r="I110" i="3"/>
  <c r="O85" i="2"/>
  <c r="I54" i="8"/>
  <c r="M155" i="1"/>
  <c r="M154" i="1"/>
  <c r="O152" i="1"/>
  <c r="M153" i="1"/>
  <c r="P85" i="2"/>
  <c r="O52" i="7"/>
  <c r="I108" i="5"/>
  <c r="M56" i="4"/>
  <c r="O56" i="4" s="1"/>
  <c r="M51" i="5"/>
  <c r="O38" i="5"/>
  <c r="M56" i="5"/>
  <c r="P38" i="5"/>
  <c r="I55" i="3"/>
  <c r="I54" i="3"/>
  <c r="I54" i="6"/>
  <c r="M54" i="7"/>
  <c r="O37" i="2"/>
  <c r="M50" i="2"/>
  <c r="O103" i="1"/>
  <c r="P103" i="1" s="1"/>
  <c r="P55" i="4"/>
  <c r="O53" i="1"/>
  <c r="P53" i="1" s="1"/>
  <c r="O56" i="6"/>
  <c r="P56" i="6" s="1"/>
  <c r="M58" i="6"/>
  <c r="O58" i="6" s="1"/>
  <c r="M117" i="3"/>
  <c r="M115" i="3"/>
  <c r="O114" i="3"/>
  <c r="M116" i="3"/>
  <c r="M105" i="1"/>
  <c r="I153" i="1"/>
  <c r="P152" i="1"/>
  <c r="I154" i="1"/>
  <c r="I116" i="3"/>
  <c r="I115" i="3"/>
  <c r="P114" i="3"/>
  <c r="I60" i="3"/>
  <c r="I59" i="3"/>
  <c r="I61" i="3" s="1"/>
  <c r="M55" i="3"/>
  <c r="O53" i="3"/>
  <c r="P53" i="3" s="1"/>
  <c r="M54" i="3"/>
  <c r="O51" i="6"/>
  <c r="P51" i="6" s="1"/>
  <c r="M53" i="6"/>
  <c r="O53" i="6" s="1"/>
  <c r="O53" i="7"/>
  <c r="P53" i="7" s="1"/>
  <c r="P37" i="2"/>
  <c r="I50" i="2"/>
  <c r="O58" i="8"/>
  <c r="P58" i="8" s="1"/>
  <c r="M111" i="3"/>
  <c r="O109" i="3"/>
  <c r="P109" i="3" s="1"/>
  <c r="M110" i="3"/>
  <c r="O110" i="3" s="1"/>
  <c r="P53" i="8"/>
  <c r="P52" i="7"/>
  <c r="I59" i="8"/>
  <c r="O55" i="1"/>
  <c r="P55" i="1" s="1"/>
  <c r="O54" i="1"/>
  <c r="P54" i="1" s="1"/>
  <c r="I113" i="5"/>
  <c r="O104" i="1"/>
  <c r="P104" i="1" s="1"/>
  <c r="I105" i="1"/>
  <c r="I59" i="5"/>
  <c r="O58" i="3"/>
  <c r="P58" i="3" s="1"/>
  <c r="M60" i="3"/>
  <c r="O60" i="3" s="1"/>
  <c r="M59" i="3"/>
  <c r="O59" i="3" s="1"/>
  <c r="I54" i="7"/>
  <c r="M61" i="4"/>
  <c r="O61" i="4" s="1"/>
  <c r="I98" i="2"/>
  <c r="O98" i="2" s="1"/>
  <c r="P139" i="1"/>
  <c r="M112" i="3" l="1"/>
  <c r="M54" i="6"/>
  <c r="O54" i="6" s="1"/>
  <c r="M59" i="6"/>
  <c r="P55" i="3"/>
  <c r="M61" i="3"/>
  <c r="O61" i="3" s="1"/>
  <c r="M52" i="2"/>
  <c r="O52" i="2" s="1"/>
  <c r="O50" i="2"/>
  <c r="M51" i="2"/>
  <c r="O51" i="2" s="1"/>
  <c r="P54" i="8"/>
  <c r="O54" i="8"/>
  <c r="O111" i="3"/>
  <c r="P60" i="3"/>
  <c r="I155" i="1"/>
  <c r="P53" i="6"/>
  <c r="P58" i="6"/>
  <c r="M101" i="2"/>
  <c r="P54" i="3"/>
  <c r="O54" i="3"/>
  <c r="O105" i="1"/>
  <c r="O54" i="7"/>
  <c r="O56" i="5"/>
  <c r="M58" i="5"/>
  <c r="M59" i="5" s="1"/>
  <c r="P56" i="5"/>
  <c r="P61" i="4"/>
  <c r="O59" i="8"/>
  <c r="P59" i="8" s="1"/>
  <c r="P105" i="1"/>
  <c r="M56" i="3"/>
  <c r="P115" i="3"/>
  <c r="O116" i="3"/>
  <c r="P116" i="3" s="1"/>
  <c r="P54" i="6"/>
  <c r="O153" i="1"/>
  <c r="P153" i="1" s="1"/>
  <c r="P59" i="3"/>
  <c r="O155" i="1"/>
  <c r="I99" i="2"/>
  <c r="P98" i="2"/>
  <c r="I100" i="2"/>
  <c r="I101" i="2" s="1"/>
  <c r="P50" i="2"/>
  <c r="I52" i="2"/>
  <c r="I51" i="2"/>
  <c r="I53" i="2"/>
  <c r="O51" i="5"/>
  <c r="P51" i="5" s="1"/>
  <c r="M53" i="5"/>
  <c r="M54" i="5" s="1"/>
  <c r="P110" i="3"/>
  <c r="O110" i="5"/>
  <c r="M112" i="5"/>
  <c r="P110" i="5"/>
  <c r="P111" i="3"/>
  <c r="P54" i="7"/>
  <c r="O55" i="3"/>
  <c r="I117" i="3"/>
  <c r="O117" i="3" s="1"/>
  <c r="O115" i="3"/>
  <c r="I56" i="3"/>
  <c r="P56" i="4"/>
  <c r="O154" i="1"/>
  <c r="P154" i="1" s="1"/>
  <c r="I112" i="3"/>
  <c r="O105" i="5"/>
  <c r="M107" i="5"/>
  <c r="P105" i="5"/>
  <c r="O59" i="5" l="1"/>
  <c r="P59" i="5"/>
  <c r="O54" i="5"/>
  <c r="P54" i="5"/>
  <c r="O101" i="2"/>
  <c r="P101" i="2" s="1"/>
  <c r="P112" i="3"/>
  <c r="P56" i="3"/>
  <c r="O56" i="3"/>
  <c r="M53" i="2"/>
  <c r="O53" i="2" s="1"/>
  <c r="O59" i="6"/>
  <c r="P59" i="6"/>
  <c r="P155" i="1"/>
  <c r="O53" i="5"/>
  <c r="P53" i="5" s="1"/>
  <c r="O58" i="5"/>
  <c r="P58" i="5" s="1"/>
  <c r="P117" i="3"/>
  <c r="P53" i="2"/>
  <c r="O112" i="3"/>
  <c r="O112" i="5"/>
  <c r="P112" i="5"/>
  <c r="O107" i="5"/>
  <c r="P107" i="5" s="1"/>
  <c r="M113" i="5"/>
  <c r="P51" i="2"/>
  <c r="M108" i="5"/>
  <c r="P52" i="2"/>
  <c r="O100" i="2"/>
  <c r="P100" i="2" s="1"/>
  <c r="O99" i="2"/>
  <c r="P99" i="2" s="1"/>
  <c r="P61" i="3"/>
  <c r="O108" i="5" l="1"/>
  <c r="P108" i="5"/>
  <c r="O113" i="5"/>
  <c r="P113" i="5"/>
</calcChain>
</file>

<file path=xl/sharedStrings.xml><?xml version="1.0" encoding="utf-8"?>
<sst xmlns="http://schemas.openxmlformats.org/spreadsheetml/2006/main" count="1083" uniqueCount="91">
  <si>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</si>
  <si>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</si>
  <si>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</si>
  <si>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</si>
  <si>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</si>
  <si>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</si>
  <si>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</si>
  <si>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</si>
  <si>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2023 Proposed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</si>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</sst>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6"/>
      <color theme="0"/>
      <name val="Algerian"/>
      <family val="5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534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0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/>
    </xf>
    <xf numFmtId="0" fontId="10" fillId="3" borderId="0" xfId="0" applyFont="1" applyFill="1" applyAlignment="1">
      <alignment vertical="center"/>
    </xf>
    <xf numFmtId="0" fontId="13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4" fillId="5" borderId="0" xfId="0" applyFont="1" applyFill="1" applyAlignment="1" applyProtection="1">
      <alignment horizontal="center" vertical="center"/>
    </xf>
    <xf numFmtId="44" fontId="15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3" fillId="3" borderId="0" xfId="0" applyFont="1" applyFill="1" applyProtection="1"/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Protection="1"/>
    <xf numFmtId="165" fontId="11" fillId="4" borderId="1" xfId="1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/>
    <xf numFmtId="0" fontId="11" fillId="3" borderId="0" xfId="0" applyFont="1" applyFill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9" xfId="0" quotePrefix="1" applyFont="1" applyFill="1" applyBorder="1" applyAlignment="1" applyProtection="1">
      <alignment horizontal="center" vertical="center"/>
    </xf>
    <xf numFmtId="0" fontId="11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6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0" fillId="4" borderId="8" xfId="2" applyNumberFormat="1" applyFont="1" applyFill="1" applyBorder="1" applyAlignment="1" applyProtection="1">
      <alignment vertical="center"/>
      <protection locked="0"/>
    </xf>
    <xf numFmtId="44" fontId="10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3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1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3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1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3" fillId="3" borderId="0" xfId="5" applyFont="1" applyFill="1" applyProtection="1"/>
    <xf numFmtId="0" fontId="13" fillId="8" borderId="12" xfId="5" applyFont="1" applyFill="1" applyBorder="1" applyAlignment="1" applyProtection="1">
      <alignment vertical="top"/>
    </xf>
    <xf numFmtId="0" fontId="13" fillId="8" borderId="12" xfId="5" applyFont="1" applyFill="1" applyBorder="1" applyAlignment="1" applyProtection="1">
      <alignment horizontal="center" vertical="center"/>
      <protection locked="0"/>
    </xf>
    <xf numFmtId="0" fontId="13" fillId="8" borderId="12" xfId="5" applyFont="1" applyFill="1" applyBorder="1" applyAlignment="1" applyProtection="1">
      <alignment vertical="center"/>
    </xf>
    <xf numFmtId="167" fontId="13" fillId="8" borderId="13" xfId="2" applyNumberFormat="1" applyFont="1" applyFill="1" applyBorder="1" applyAlignment="1" applyProtection="1">
      <alignment vertical="center"/>
      <protection locked="0"/>
    </xf>
    <xf numFmtId="0" fontId="13" fillId="8" borderId="13" xfId="5" applyFont="1" applyFill="1" applyBorder="1" applyAlignment="1" applyProtection="1">
      <alignment vertical="center"/>
      <protection locked="0"/>
    </xf>
    <xf numFmtId="44" fontId="13" fillId="8" borderId="17" xfId="2" applyFont="1" applyFill="1" applyBorder="1" applyAlignment="1" applyProtection="1">
      <alignment vertical="center"/>
    </xf>
    <xf numFmtId="44" fontId="13" fillId="8" borderId="13" xfId="5" applyNumberFormat="1" applyFont="1" applyFill="1" applyBorder="1" applyAlignment="1" applyProtection="1">
      <alignment vertical="center"/>
    </xf>
    <xf numFmtId="10" fontId="13" fillId="8" borderId="14" xfId="3" applyNumberFormat="1" applyFont="1" applyFill="1" applyBorder="1" applyAlignment="1" applyProtection="1">
      <alignment vertical="center"/>
    </xf>
    <xf numFmtId="0" fontId="11" fillId="0" borderId="0" xfId="0" applyFont="1" applyFill="1" applyProtection="1"/>
    <xf numFmtId="10" fontId="11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3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0" fillId="7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0" fillId="7" borderId="2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horizontal="center" vertical="center"/>
    </xf>
    <xf numFmtId="0" fontId="17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0" fillId="2" borderId="0" xfId="0" applyFont="1" applyFill="1" applyBorder="1" applyProtection="1"/>
    <xf numFmtId="0" fontId="19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horizontal="center" vertical="top" wrapText="1"/>
    </xf>
    <xf numFmtId="0" fontId="10" fillId="3" borderId="0" xfId="0" applyFont="1" applyFill="1"/>
    <xf numFmtId="0" fontId="3" fillId="3" borderId="0" xfId="0" applyFont="1" applyFill="1"/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1"/>
    </xf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Protection="1"/>
    <xf numFmtId="0" fontId="10" fillId="3" borderId="0" xfId="0" applyFont="1" applyFill="1" applyProtection="1"/>
    <xf numFmtId="0" fontId="10" fillId="3" borderId="0" xfId="0" applyFont="1" applyFill="1" applyAlignment="1" applyProtection="1">
      <alignment horizontal="center"/>
    </xf>
    <xf numFmtId="0" fontId="24" fillId="3" borderId="0" xfId="0" applyFont="1" applyFill="1" applyAlignment="1" applyProtection="1">
      <alignment horizontal="right"/>
    </xf>
    <xf numFmtId="0" fontId="17" fillId="3" borderId="0" xfId="0" applyFont="1" applyFill="1" applyAlignment="1" applyProtection="1">
      <alignment horizontal="right"/>
    </xf>
    <xf numFmtId="0" fontId="21" fillId="3" borderId="0" xfId="0" applyFont="1" applyFill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10" fillId="3" borderId="0" xfId="0" applyFont="1" applyFill="1" applyBorder="1"/>
    <xf numFmtId="0" fontId="25" fillId="5" borderId="0" xfId="0" applyFont="1" applyFill="1" applyAlignment="1" applyProtection="1">
      <alignment horizontal="center"/>
    </xf>
    <xf numFmtId="44" fontId="26" fillId="3" borderId="0" xfId="0" applyNumberFormat="1" applyFont="1" applyFill="1" applyBorder="1" applyAlignment="1" applyProtection="1">
      <alignment horizontal="center"/>
    </xf>
    <xf numFmtId="164" fontId="10" fillId="3" borderId="0" xfId="3" applyNumberFormat="1" applyFont="1" applyFill="1" applyBorder="1"/>
    <xf numFmtId="44" fontId="10" fillId="3" borderId="0" xfId="0" applyNumberFormat="1" applyFont="1" applyFill="1" applyBorder="1" applyAlignment="1" applyProtection="1">
      <alignment vertical="center"/>
    </xf>
    <xf numFmtId="164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 applyProtection="1"/>
    <xf numFmtId="0" fontId="24" fillId="3" borderId="0" xfId="0" applyFont="1" applyFill="1" applyAlignment="1" applyProtection="1">
      <alignment horizontal="center"/>
    </xf>
    <xf numFmtId="0" fontId="24" fillId="3" borderId="0" xfId="0" applyFont="1" applyFill="1" applyProtection="1"/>
    <xf numFmtId="165" fontId="24" fillId="4" borderId="1" xfId="1" applyNumberFormat="1" applyFont="1" applyFill="1" applyBorder="1" applyProtection="1">
      <protection locked="0"/>
    </xf>
    <xf numFmtId="44" fontId="10" fillId="3" borderId="0" xfId="0" applyNumberFormat="1" applyFont="1" applyFill="1" applyProtection="1"/>
    <xf numFmtId="0" fontId="17" fillId="6" borderId="0" xfId="0" applyFont="1" applyFill="1" applyProtection="1"/>
    <xf numFmtId="0" fontId="24" fillId="3" borderId="5" xfId="0" applyFont="1" applyFill="1" applyBorder="1" applyAlignment="1" applyProtection="1">
      <alignment horizontal="center"/>
    </xf>
    <xf numFmtId="0" fontId="24" fillId="3" borderId="6" xfId="0" applyFont="1" applyFill="1" applyBorder="1" applyAlignment="1" applyProtection="1">
      <alignment horizontal="center"/>
    </xf>
    <xf numFmtId="0" fontId="24" fillId="3" borderId="7" xfId="0" applyFont="1" applyFill="1" applyBorder="1" applyAlignment="1" applyProtection="1">
      <alignment horizontal="center"/>
    </xf>
    <xf numFmtId="0" fontId="24" fillId="3" borderId="9" xfId="0" quotePrefix="1" applyFont="1" applyFill="1" applyBorder="1" applyAlignment="1" applyProtection="1">
      <alignment horizontal="center"/>
    </xf>
    <xf numFmtId="0" fontId="24" fillId="3" borderId="10" xfId="0" quotePrefix="1" applyFont="1" applyFill="1" applyBorder="1" applyAlignment="1" applyProtection="1">
      <alignment horizontal="center"/>
    </xf>
    <xf numFmtId="0" fontId="10" fillId="6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10" fillId="5" borderId="0" xfId="0" applyFont="1" applyFill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vertical="center"/>
    </xf>
    <xf numFmtId="44" fontId="10" fillId="4" borderId="8" xfId="2" applyFont="1" applyFill="1" applyBorder="1" applyAlignment="1" applyProtection="1">
      <alignment vertical="top"/>
      <protection locked="0"/>
    </xf>
    <xf numFmtId="0" fontId="10" fillId="3" borderId="7" xfId="0" applyFont="1" applyFill="1" applyBorder="1" applyAlignment="1" applyProtection="1">
      <alignment vertical="center"/>
    </xf>
    <xf numFmtId="44" fontId="10" fillId="3" borderId="7" xfId="4" applyFont="1" applyFill="1" applyBorder="1" applyAlignment="1" applyProtection="1">
      <alignment vertical="center"/>
    </xf>
    <xf numFmtId="44" fontId="10" fillId="3" borderId="8" xfId="0" applyNumberFormat="1" applyFont="1" applyFill="1" applyBorder="1" applyAlignment="1" applyProtection="1">
      <alignment vertical="center"/>
    </xf>
    <xf numFmtId="164" fontId="10" fillId="3" borderId="7" xfId="3" applyNumberFormat="1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166" fontId="10" fillId="4" borderId="8" xfId="2" applyNumberFormat="1" applyFont="1" applyFill="1" applyBorder="1" applyAlignment="1" applyProtection="1">
      <alignment vertical="center"/>
      <protection locked="0"/>
    </xf>
    <xf numFmtId="165" fontId="10" fillId="3" borderId="8" xfId="0" applyNumberFormat="1" applyFont="1" applyFill="1" applyBorder="1" applyAlignment="1" applyProtection="1">
      <alignment vertical="center"/>
    </xf>
    <xf numFmtId="44" fontId="10" fillId="3" borderId="7" xfId="2" applyFont="1" applyFill="1" applyBorder="1" applyAlignment="1" applyProtection="1">
      <alignment vertical="center"/>
    </xf>
    <xf numFmtId="0" fontId="10" fillId="4" borderId="0" xfId="0" applyFont="1" applyFill="1" applyProtection="1"/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top"/>
      <protection locked="0"/>
    </xf>
    <xf numFmtId="0" fontId="10" fillId="4" borderId="0" xfId="0" applyFont="1" applyFill="1" applyAlignment="1" applyProtection="1">
      <alignment vertical="center"/>
    </xf>
    <xf numFmtId="167" fontId="10" fillId="4" borderId="1" xfId="2" applyNumberFormat="1" applyFont="1" applyFill="1" applyBorder="1" applyAlignment="1" applyProtection="1">
      <alignment vertical="center"/>
      <protection locked="0"/>
    </xf>
    <xf numFmtId="44" fontId="10" fillId="4" borderId="4" xfId="0" applyNumberFormat="1" applyFont="1" applyFill="1" applyBorder="1" applyAlignment="1" applyProtection="1">
      <alignment vertical="center"/>
      <protection locked="0"/>
    </xf>
    <xf numFmtId="44" fontId="27" fillId="4" borderId="4" xfId="2" applyFont="1" applyFill="1" applyBorder="1" applyAlignment="1" applyProtection="1">
      <alignment vertical="center"/>
    </xf>
    <xf numFmtId="0" fontId="10" fillId="4" borderId="0" xfId="0" applyFont="1" applyFill="1" applyBorder="1"/>
    <xf numFmtId="44" fontId="27" fillId="4" borderId="1" xfId="0" applyNumberFormat="1" applyFont="1" applyFill="1" applyBorder="1" applyAlignment="1" applyProtection="1">
      <alignment vertical="center"/>
    </xf>
    <xf numFmtId="164" fontId="27" fillId="4" borderId="4" xfId="3" applyNumberFormat="1" applyFont="1" applyFill="1" applyBorder="1" applyAlignment="1" applyProtection="1">
      <alignment vertical="center"/>
    </xf>
    <xf numFmtId="0" fontId="10" fillId="4" borderId="0" xfId="0" applyFont="1" applyFill="1"/>
    <xf numFmtId="1" fontId="10" fillId="3" borderId="7" xfId="0" applyNumberFormat="1" applyFont="1" applyFill="1" applyBorder="1" applyAlignment="1" applyProtection="1">
      <alignment vertical="center"/>
    </xf>
    <xf numFmtId="44" fontId="10" fillId="4" borderId="8" xfId="4" applyNumberFormat="1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 applyProtection="1">
      <alignment vertical="top" wrapText="1"/>
    </xf>
    <xf numFmtId="0" fontId="10" fillId="4" borderId="3" xfId="0" applyFont="1" applyFill="1" applyBorder="1" applyProtection="1"/>
    <xf numFmtId="0" fontId="10" fillId="4" borderId="3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vertical="center"/>
    </xf>
    <xf numFmtId="44" fontId="27" fillId="4" borderId="4" xfId="0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center"/>
    </xf>
    <xf numFmtId="1" fontId="10" fillId="3" borderId="8" xfId="0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center" wrapText="1"/>
    </xf>
    <xf numFmtId="0" fontId="10" fillId="4" borderId="3" xfId="0" applyFont="1" applyFill="1" applyBorder="1" applyAlignment="1" applyProtection="1">
      <alignment horizontal="center" vertical="top"/>
    </xf>
    <xf numFmtId="0" fontId="27" fillId="4" borderId="0" xfId="0" applyFont="1" applyFill="1" applyAlignment="1" applyProtection="1">
      <alignment vertical="center"/>
    </xf>
    <xf numFmtId="0" fontId="27" fillId="4" borderId="1" xfId="0" applyFont="1" applyFill="1" applyBorder="1" applyAlignment="1" applyProtection="1">
      <alignment vertical="center"/>
    </xf>
    <xf numFmtId="0" fontId="27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0" fillId="8" borderId="11" xfId="0" applyFont="1" applyFill="1" applyBorder="1" applyProtection="1"/>
    <xf numFmtId="0" fontId="10" fillId="8" borderId="12" xfId="0" applyFont="1" applyFill="1" applyBorder="1" applyAlignment="1" applyProtection="1">
      <alignment vertical="top"/>
    </xf>
    <xf numFmtId="0" fontId="10" fillId="8" borderId="12" xfId="0" applyFont="1" applyFill="1" applyBorder="1" applyAlignment="1" applyProtection="1">
      <alignment horizontal="center" vertical="top"/>
      <protection locked="0"/>
    </xf>
    <xf numFmtId="0" fontId="10" fillId="8" borderId="12" xfId="0" applyFont="1" applyFill="1" applyBorder="1" applyAlignment="1" applyProtection="1">
      <alignment vertical="center"/>
    </xf>
    <xf numFmtId="167" fontId="10" fillId="8" borderId="13" xfId="2" applyNumberFormat="1" applyFont="1" applyFill="1" applyBorder="1" applyAlignment="1" applyProtection="1">
      <alignment vertical="top"/>
      <protection locked="0"/>
    </xf>
    <xf numFmtId="0" fontId="10" fillId="8" borderId="13" xfId="0" applyFont="1" applyFill="1" applyBorder="1" applyAlignment="1" applyProtection="1">
      <alignment vertical="center"/>
      <protection locked="0"/>
    </xf>
    <xf numFmtId="44" fontId="10" fillId="8" borderId="12" xfId="2" applyFont="1" applyFill="1" applyBorder="1" applyAlignment="1" applyProtection="1">
      <alignment vertical="center"/>
    </xf>
    <xf numFmtId="44" fontId="10" fillId="8" borderId="13" xfId="0" applyNumberFormat="1" applyFont="1" applyFill="1" applyBorder="1" applyAlignment="1" applyProtection="1">
      <alignment vertical="center"/>
    </xf>
    <xf numFmtId="164" fontId="10" fillId="8" borderId="14" xfId="3" applyNumberFormat="1" applyFont="1" applyFill="1" applyBorder="1" applyAlignment="1" applyProtection="1">
      <alignment vertical="center"/>
    </xf>
    <xf numFmtId="0" fontId="27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horizontal="center" vertical="top"/>
    </xf>
    <xf numFmtId="0" fontId="27" fillId="3" borderId="8" xfId="0" applyFont="1" applyFill="1" applyBorder="1" applyAlignment="1" applyProtection="1">
      <alignment vertical="center"/>
    </xf>
    <xf numFmtId="9" fontId="27" fillId="3" borderId="8" xfId="0" applyNumberFormat="1" applyFont="1" applyFill="1" applyBorder="1" applyAlignment="1" applyProtection="1">
      <alignment vertical="center"/>
    </xf>
    <xf numFmtId="44" fontId="27" fillId="3" borderId="15" xfId="0" applyNumberFormat="1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44" fontId="27" fillId="3" borderId="8" xfId="0" applyNumberFormat="1" applyFont="1" applyFill="1" applyBorder="1" applyAlignment="1" applyProtection="1">
      <alignment vertical="center"/>
    </xf>
    <xf numFmtId="164" fontId="27" fillId="3" borderId="7" xfId="3" applyNumberFormat="1" applyFont="1" applyFill="1" applyBorder="1" applyAlignment="1" applyProtection="1">
      <alignment vertical="center"/>
    </xf>
    <xf numFmtId="164" fontId="10" fillId="3" borderId="8" xfId="0" applyNumberFormat="1" applyFont="1" applyFill="1" applyBorder="1" applyAlignment="1" applyProtection="1">
      <alignment vertical="center"/>
      <protection locked="0"/>
    </xf>
    <xf numFmtId="9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top" indent="1"/>
    </xf>
    <xf numFmtId="9" fontId="10" fillId="3" borderId="8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</xf>
    <xf numFmtId="0" fontId="10" fillId="9" borderId="0" xfId="0" applyFont="1" applyFill="1" applyAlignment="1" applyProtection="1">
      <alignment vertical="top"/>
    </xf>
    <xf numFmtId="0" fontId="27" fillId="9" borderId="9" xfId="0" applyFont="1" applyFill="1" applyBorder="1" applyAlignment="1" applyProtection="1">
      <alignment vertical="center"/>
    </xf>
    <xf numFmtId="44" fontId="27" fillId="9" borderId="9" xfId="0" applyNumberFormat="1" applyFont="1" applyFill="1" applyBorder="1" applyAlignment="1" applyProtection="1">
      <alignment vertical="center"/>
    </xf>
    <xf numFmtId="0" fontId="27" fillId="9" borderId="16" xfId="0" applyFont="1" applyFill="1" applyBorder="1" applyAlignment="1" applyProtection="1">
      <alignment vertical="center"/>
    </xf>
    <xf numFmtId="44" fontId="27" fillId="9" borderId="8" xfId="0" applyNumberFormat="1" applyFont="1" applyFill="1" applyBorder="1" applyAlignment="1" applyProtection="1">
      <alignment vertical="center"/>
    </xf>
    <xf numFmtId="164" fontId="27" fillId="9" borderId="7" xfId="3" applyNumberFormat="1" applyFont="1" applyFill="1" applyBorder="1" applyAlignment="1" applyProtection="1">
      <alignment vertical="center"/>
    </xf>
    <xf numFmtId="0" fontId="17" fillId="3" borderId="0" xfId="5" applyFont="1" applyFill="1" applyProtection="1"/>
    <xf numFmtId="0" fontId="17" fillId="8" borderId="11" xfId="5" applyFont="1" applyFill="1" applyBorder="1" applyProtection="1"/>
    <xf numFmtId="0" fontId="17" fillId="8" borderId="12" xfId="5" applyFont="1" applyFill="1" applyBorder="1" applyAlignment="1" applyProtection="1">
      <alignment vertical="top"/>
    </xf>
    <xf numFmtId="0" fontId="17" fillId="8" borderId="12" xfId="5" applyFont="1" applyFill="1" applyBorder="1" applyAlignment="1" applyProtection="1">
      <alignment horizontal="center" vertical="top"/>
      <protection locked="0"/>
    </xf>
    <xf numFmtId="0" fontId="17" fillId="8" borderId="12" xfId="5" applyFont="1" applyFill="1" applyBorder="1" applyAlignment="1" applyProtection="1">
      <alignment vertical="center"/>
    </xf>
    <xf numFmtId="167" fontId="17" fillId="8" borderId="13" xfId="2" applyNumberFormat="1" applyFont="1" applyFill="1" applyBorder="1" applyAlignment="1" applyProtection="1">
      <alignment vertical="top"/>
      <protection locked="0"/>
    </xf>
    <xf numFmtId="0" fontId="17" fillId="8" borderId="13" xfId="5" applyFont="1" applyFill="1" applyBorder="1" applyAlignment="1" applyProtection="1">
      <alignment vertical="center"/>
      <protection locked="0"/>
    </xf>
    <xf numFmtId="44" fontId="17" fillId="8" borderId="17" xfId="2" applyFont="1" applyFill="1" applyBorder="1" applyAlignment="1" applyProtection="1">
      <alignment vertical="center"/>
    </xf>
    <xf numFmtId="44" fontId="17" fillId="8" borderId="13" xfId="5" applyNumberFormat="1" applyFont="1" applyFill="1" applyBorder="1" applyAlignment="1" applyProtection="1">
      <alignment vertical="center"/>
    </xf>
    <xf numFmtId="10" fontId="17" fillId="8" borderId="14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 applyProtection="1"/>
    <xf numFmtId="0" fontId="27" fillId="3" borderId="0" xfId="0" applyFont="1" applyFill="1" applyBorder="1"/>
    <xf numFmtId="0" fontId="21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8" fillId="3" borderId="0" xfId="0" applyFont="1" applyFill="1" applyBorder="1" applyAlignment="1" applyProtection="1">
      <alignment horizontal="left"/>
    </xf>
    <xf numFmtId="0" fontId="10" fillId="3" borderId="0" xfId="0" applyFont="1" applyFill="1" applyAlignment="1">
      <alignment horizontal="center"/>
    </xf>
    <xf numFmtId="0" fontId="10" fillId="2" borderId="0" xfId="0" applyFont="1" applyFill="1" applyBorder="1" applyAlignment="1" applyProtection="1"/>
    <xf numFmtId="0" fontId="10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4" fillId="3" borderId="0" xfId="0" applyFont="1" applyFill="1" applyAlignment="1" applyProtection="1"/>
    <xf numFmtId="0" fontId="5" fillId="3" borderId="0" xfId="0" applyFont="1" applyFill="1" applyBorder="1"/>
    <xf numFmtId="0" fontId="17" fillId="3" borderId="0" xfId="0" applyFont="1" applyFill="1" applyAlignment="1" applyProtection="1"/>
    <xf numFmtId="0" fontId="13" fillId="3" borderId="0" xfId="0" applyFont="1" applyFill="1" applyAlignment="1" applyProtection="1"/>
    <xf numFmtId="0" fontId="17" fillId="6" borderId="0" xfId="0" applyFont="1" applyFill="1" applyAlignment="1" applyProtection="1"/>
    <xf numFmtId="165" fontId="10" fillId="3" borderId="8" xfId="1" applyNumberFormat="1" applyFont="1" applyFill="1" applyBorder="1" applyAlignment="1" applyProtection="1">
      <alignment vertical="center"/>
    </xf>
    <xf numFmtId="166" fontId="10" fillId="4" borderId="8" xfId="2" applyNumberFormat="1" applyFont="1" applyFill="1" applyBorder="1" applyAlignment="1" applyProtection="1">
      <alignment vertical="top"/>
      <protection locked="0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1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0" fillId="8" borderId="11" xfId="0" applyFont="1" applyFill="1" applyBorder="1" applyAlignment="1" applyProtection="1"/>
    <xf numFmtId="44" fontId="10" fillId="9" borderId="8" xfId="0" applyNumberFormat="1" applyFont="1" applyFill="1" applyBorder="1" applyAlignment="1" applyProtection="1">
      <alignment vertical="center"/>
    </xf>
    <xf numFmtId="164" fontId="10" fillId="9" borderId="7" xfId="3" applyNumberFormat="1" applyFont="1" applyFill="1" applyBorder="1" applyAlignment="1" applyProtection="1">
      <alignment vertical="center"/>
    </xf>
    <xf numFmtId="0" fontId="10" fillId="8" borderId="11" xfId="5" applyFont="1" applyFill="1" applyBorder="1" applyAlignment="1" applyProtection="1"/>
    <xf numFmtId="0" fontId="10" fillId="8" borderId="12" xfId="5" applyFont="1" applyFill="1" applyBorder="1" applyAlignment="1" applyProtection="1">
      <alignment vertical="top"/>
    </xf>
    <xf numFmtId="0" fontId="10" fillId="8" borderId="12" xfId="5" applyFont="1" applyFill="1" applyBorder="1" applyAlignment="1" applyProtection="1">
      <alignment horizontal="center" vertical="top"/>
      <protection locked="0"/>
    </xf>
    <xf numFmtId="0" fontId="10" fillId="8" borderId="12" xfId="5" applyFont="1" applyFill="1" applyBorder="1" applyAlignment="1" applyProtection="1">
      <alignment vertical="center"/>
    </xf>
    <xf numFmtId="0" fontId="10" fillId="8" borderId="13" xfId="5" applyFont="1" applyFill="1" applyBorder="1" applyAlignment="1" applyProtection="1">
      <alignment vertical="center"/>
      <protection locked="0"/>
    </xf>
    <xf numFmtId="44" fontId="10" fillId="8" borderId="17" xfId="2" applyFont="1" applyFill="1" applyBorder="1" applyAlignment="1" applyProtection="1">
      <alignment vertical="center"/>
    </xf>
    <xf numFmtId="44" fontId="10" fillId="8" borderId="13" xfId="5" applyNumberFormat="1" applyFont="1" applyFill="1" applyBorder="1" applyAlignment="1" applyProtection="1">
      <alignment vertical="center"/>
    </xf>
    <xf numFmtId="0" fontId="27" fillId="3" borderId="0" xfId="5" applyFont="1" applyFill="1" applyAlignment="1" applyProtection="1">
      <alignment vertical="top"/>
    </xf>
    <xf numFmtId="0" fontId="10" fillId="3" borderId="0" xfId="5" applyFont="1" applyFill="1" applyAlignment="1" applyProtection="1">
      <alignment vertical="top"/>
    </xf>
    <xf numFmtId="0" fontId="10" fillId="3" borderId="0" xfId="5" applyFont="1" applyFill="1" applyAlignment="1" applyProtection="1">
      <alignment horizontal="center" vertical="top"/>
    </xf>
    <xf numFmtId="0" fontId="27" fillId="3" borderId="8" xfId="5" applyFont="1" applyFill="1" applyBorder="1" applyAlignment="1" applyProtection="1">
      <alignment vertical="center"/>
    </xf>
    <xf numFmtId="9" fontId="27" fillId="3" borderId="8" xfId="5" applyNumberFormat="1" applyFont="1" applyFill="1" applyBorder="1" applyAlignment="1" applyProtection="1">
      <alignment vertical="center"/>
    </xf>
    <xf numFmtId="44" fontId="27" fillId="3" borderId="15" xfId="5" applyNumberFormat="1" applyFont="1" applyFill="1" applyBorder="1" applyAlignment="1" applyProtection="1">
      <alignment vertical="center"/>
    </xf>
    <xf numFmtId="0" fontId="27" fillId="3" borderId="0" xfId="5" applyFont="1" applyFill="1" applyBorder="1" applyAlignment="1" applyProtection="1">
      <alignment vertical="center"/>
    </xf>
    <xf numFmtId="0" fontId="10" fillId="3" borderId="8" xfId="5" applyFont="1" applyFill="1" applyBorder="1" applyAlignment="1" applyProtection="1">
      <alignment vertical="center"/>
    </xf>
    <xf numFmtId="9" fontId="10" fillId="3" borderId="8" xfId="5" applyNumberFormat="1" applyFont="1" applyFill="1" applyBorder="1" applyAlignment="1" applyProtection="1">
      <alignment vertical="top"/>
      <protection locked="0"/>
    </xf>
    <xf numFmtId="9" fontId="10" fillId="3" borderId="8" xfId="5" applyNumberFormat="1" applyFont="1" applyFill="1" applyBorder="1" applyAlignment="1" applyProtection="1">
      <alignment vertical="center"/>
    </xf>
    <xf numFmtId="44" fontId="10" fillId="3" borderId="8" xfId="5" applyNumberFormat="1" applyFont="1" applyFill="1" applyBorder="1" applyAlignment="1" applyProtection="1">
      <alignment vertical="center"/>
    </xf>
    <xf numFmtId="0" fontId="10" fillId="3" borderId="0" xfId="5" applyFont="1" applyFill="1" applyBorder="1" applyAlignment="1" applyProtection="1">
      <alignment vertical="center"/>
    </xf>
    <xf numFmtId="0" fontId="10" fillId="9" borderId="0" xfId="5" applyFont="1" applyFill="1" applyAlignment="1" applyProtection="1">
      <alignment vertical="top"/>
    </xf>
    <xf numFmtId="44" fontId="27" fillId="9" borderId="22" xfId="0" applyNumberFormat="1" applyFont="1" applyFill="1" applyBorder="1" applyAlignment="1" applyProtection="1">
      <alignment vertical="center"/>
    </xf>
    <xf numFmtId="0" fontId="10" fillId="8" borderId="17" xfId="5" applyFont="1" applyFill="1" applyBorder="1" applyAlignment="1" applyProtection="1">
      <alignment vertical="center"/>
    </xf>
    <xf numFmtId="167" fontId="10" fillId="8" borderId="17" xfId="2" applyNumberFormat="1" applyFont="1" applyFill="1" applyBorder="1" applyAlignment="1" applyProtection="1">
      <alignment vertical="top"/>
      <protection locked="0"/>
    </xf>
    <xf numFmtId="0" fontId="10" fillId="8" borderId="17" xfId="5" applyFont="1" applyFill="1" applyBorder="1" applyAlignment="1" applyProtection="1">
      <alignment vertical="center"/>
      <protection locked="0"/>
    </xf>
    <xf numFmtId="44" fontId="10" fillId="8" borderId="13" xfId="2" applyFont="1" applyFill="1" applyBorder="1" applyAlignment="1" applyProtection="1">
      <alignment vertical="center"/>
    </xf>
    <xf numFmtId="10" fontId="10" fillId="8" borderId="14" xfId="3" applyNumberFormat="1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13" fillId="6" borderId="0" xfId="0" applyFont="1" applyFill="1" applyAlignment="1" applyProtection="1"/>
    <xf numFmtId="0" fontId="10" fillId="6" borderId="0" xfId="0" applyFont="1" applyFill="1" applyAlignment="1" applyProtection="1"/>
    <xf numFmtId="0" fontId="27" fillId="3" borderId="0" xfId="0" applyFont="1" applyFill="1" applyAlignment="1" applyProtection="1">
      <alignment horizontal="center"/>
    </xf>
    <xf numFmtId="0" fontId="27" fillId="3" borderId="5" xfId="0" applyFont="1" applyFill="1" applyBorder="1" applyAlignment="1" applyProtection="1">
      <alignment horizontal="center"/>
    </xf>
    <xf numFmtId="0" fontId="27" fillId="3" borderId="6" xfId="0" applyFont="1" applyFill="1" applyBorder="1" applyAlignment="1" applyProtection="1">
      <alignment horizontal="center"/>
    </xf>
    <xf numFmtId="0" fontId="27" fillId="3" borderId="7" xfId="0" applyFont="1" applyFill="1" applyBorder="1" applyAlignment="1" applyProtection="1">
      <alignment horizontal="center"/>
    </xf>
    <xf numFmtId="0" fontId="27" fillId="3" borderId="9" xfId="0" quotePrefix="1" applyFont="1" applyFill="1" applyBorder="1" applyAlignment="1" applyProtection="1">
      <alignment horizontal="center"/>
    </xf>
    <xf numFmtId="0" fontId="27" fillId="3" borderId="10" xfId="0" quotePrefix="1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vertical="top"/>
    </xf>
    <xf numFmtId="0" fontId="10" fillId="10" borderId="3" xfId="0" applyFont="1" applyFill="1" applyBorder="1" applyAlignment="1" applyProtection="1">
      <alignment horizontal="center" vertical="top"/>
      <protection locked="0"/>
    </xf>
    <xf numFmtId="0" fontId="10" fillId="10" borderId="0" xfId="0" applyFont="1" applyFill="1" applyAlignment="1" applyProtection="1">
      <alignment vertical="center"/>
    </xf>
    <xf numFmtId="167" fontId="10" fillId="10" borderId="1" xfId="2" applyNumberFormat="1" applyFont="1" applyFill="1" applyBorder="1" applyAlignment="1" applyProtection="1">
      <alignment vertical="center"/>
      <protection locked="0"/>
    </xf>
    <xf numFmtId="44" fontId="10" fillId="10" borderId="4" xfId="0" applyNumberFormat="1" applyFont="1" applyFill="1" applyBorder="1" applyAlignment="1" applyProtection="1">
      <alignment vertical="center"/>
      <protection locked="0"/>
    </xf>
    <xf numFmtId="44" fontId="27" fillId="10" borderId="4" xfId="2" applyFont="1" applyFill="1" applyBorder="1" applyAlignment="1" applyProtection="1">
      <alignment vertical="center"/>
    </xf>
    <xf numFmtId="44" fontId="27" fillId="10" borderId="1" xfId="0" applyNumberFormat="1" applyFont="1" applyFill="1" applyBorder="1" applyAlignment="1" applyProtection="1">
      <alignment vertical="center"/>
    </xf>
    <xf numFmtId="164" fontId="27" fillId="10" borderId="4" xfId="3" applyNumberFormat="1" applyFont="1" applyFill="1" applyBorder="1" applyAlignment="1" applyProtection="1">
      <alignment vertical="center"/>
    </xf>
    <xf numFmtId="44" fontId="10" fillId="4" borderId="8" xfId="4" applyNumberFormat="1" applyFont="1" applyFill="1" applyBorder="1" applyAlignment="1" applyProtection="1">
      <alignment vertical="top"/>
      <protection locked="0"/>
    </xf>
    <xf numFmtId="0" fontId="27" fillId="6" borderId="2" xfId="0" applyFont="1" applyFill="1" applyBorder="1" applyAlignment="1" applyProtection="1">
      <alignment vertical="top" wrapText="1"/>
    </xf>
    <xf numFmtId="0" fontId="10" fillId="10" borderId="3" xfId="0" applyFont="1" applyFill="1" applyBorder="1" applyProtection="1"/>
    <xf numFmtId="0" fontId="10" fillId="10" borderId="3" xfId="0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vertical="center"/>
    </xf>
    <xf numFmtId="0" fontId="10" fillId="10" borderId="4" xfId="0" applyFont="1" applyFill="1" applyBorder="1" applyAlignment="1" applyProtection="1">
      <alignment vertical="center"/>
    </xf>
    <xf numFmtId="44" fontId="27" fillId="10" borderId="4" xfId="0" applyNumberFormat="1" applyFont="1" applyFill="1" applyBorder="1" applyAlignment="1" applyProtection="1">
      <alignment vertical="center"/>
    </xf>
    <xf numFmtId="0" fontId="10" fillId="10" borderId="3" xfId="0" applyFont="1" applyFill="1" applyBorder="1" applyAlignment="1" applyProtection="1">
      <alignment horizontal="center" vertical="top"/>
    </xf>
    <xf numFmtId="0" fontId="27" fillId="10" borderId="0" xfId="0" applyFont="1" applyFill="1" applyAlignment="1" applyProtection="1">
      <alignment vertical="center"/>
    </xf>
    <xf numFmtId="0" fontId="27" fillId="10" borderId="1" xfId="0" applyFont="1" applyFill="1" applyBorder="1" applyAlignment="1" applyProtection="1">
      <alignment vertical="center"/>
    </xf>
    <xf numFmtId="165" fontId="10" fillId="10" borderId="1" xfId="1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top" wrapText="1"/>
    </xf>
    <xf numFmtId="44" fontId="10" fillId="3" borderId="15" xfId="5" applyNumberFormat="1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vertical="center"/>
    </xf>
    <xf numFmtId="44" fontId="10" fillId="3" borderId="22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 applyProtection="1">
      <alignment vertical="center"/>
    </xf>
    <xf numFmtId="0" fontId="10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 vertical="top"/>
    </xf>
    <xf numFmtId="0" fontId="29" fillId="3" borderId="0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0" fontId="24" fillId="4" borderId="1" xfId="0" applyFont="1" applyFill="1" applyBorder="1" applyAlignment="1" applyProtection="1">
      <alignment horizontal="center"/>
    </xf>
    <xf numFmtId="0" fontId="27" fillId="3" borderId="0" xfId="0" applyFont="1" applyFill="1" applyAlignment="1" applyProtection="1">
      <alignment horizontal="left"/>
    </xf>
    <xf numFmtId="165" fontId="17" fillId="3" borderId="0" xfId="0" applyNumberFormat="1" applyFont="1" applyFill="1" applyProtection="1"/>
    <xf numFmtId="165" fontId="24" fillId="4" borderId="1" xfId="1" applyNumberFormat="1" applyFont="1" applyFill="1" applyBorder="1" applyAlignment="1" applyProtection="1">
      <alignment horizontal="center"/>
    </xf>
    <xf numFmtId="44" fontId="10" fillId="3" borderId="0" xfId="0" applyNumberFormat="1" applyFont="1" applyFill="1"/>
    <xf numFmtId="167" fontId="10" fillId="4" borderId="8" xfId="2" applyNumberFormat="1" applyFont="1" applyFill="1" applyBorder="1" applyAlignment="1" applyProtection="1">
      <alignment vertical="top"/>
      <protection locked="0"/>
    </xf>
    <xf numFmtId="165" fontId="10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7" fillId="10" borderId="4" xfId="0" applyFont="1" applyFill="1" applyBorder="1" applyAlignment="1" applyProtection="1">
      <alignment vertical="center"/>
    </xf>
    <xf numFmtId="0" fontId="27" fillId="3" borderId="0" xfId="0" applyFont="1" applyFill="1" applyAlignment="1" applyProtection="1">
      <alignment horizontal="center" vertical="top"/>
    </xf>
    <xf numFmtId="0" fontId="27" fillId="3" borderId="0" xfId="0" applyFont="1" applyFill="1"/>
    <xf numFmtId="9" fontId="27" fillId="3" borderId="0" xfId="0" applyNumberFormat="1" applyFont="1" applyFill="1" applyBorder="1" applyAlignment="1" applyProtection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0" fillId="8" borderId="11" xfId="5" applyFont="1" applyFill="1" applyBorder="1" applyProtection="1"/>
    <xf numFmtId="0" fontId="10" fillId="3" borderId="0" xfId="5" applyFont="1" applyFill="1" applyAlignment="1" applyProtection="1">
      <alignment horizontal="left" vertical="top" indent="1"/>
    </xf>
    <xf numFmtId="0" fontId="17" fillId="8" borderId="17" xfId="5" applyFont="1" applyFill="1" applyBorder="1" applyAlignment="1" applyProtection="1">
      <alignment vertical="center"/>
    </xf>
    <xf numFmtId="167" fontId="17" fillId="8" borderId="17" xfId="2" applyNumberFormat="1" applyFont="1" applyFill="1" applyBorder="1" applyAlignment="1" applyProtection="1">
      <alignment vertical="top"/>
      <protection locked="0"/>
    </xf>
    <xf numFmtId="0" fontId="17" fillId="8" borderId="17" xfId="5" applyFont="1" applyFill="1" applyBorder="1" applyAlignment="1" applyProtection="1">
      <alignment vertical="center"/>
      <protection locked="0"/>
    </xf>
    <xf numFmtId="44" fontId="17" fillId="8" borderId="13" xfId="2" applyFont="1" applyFill="1" applyBorder="1" applyAlignment="1" applyProtection="1">
      <alignment vertical="center"/>
    </xf>
    <xf numFmtId="164" fontId="17" fillId="8" borderId="14" xfId="3" applyNumberFormat="1" applyFont="1" applyFill="1" applyBorder="1" applyAlignment="1" applyProtection="1">
      <alignment vertical="center"/>
    </xf>
    <xf numFmtId="0" fontId="10" fillId="6" borderId="0" xfId="0" applyFont="1" applyFill="1" applyProtection="1"/>
    <xf numFmtId="0" fontId="24" fillId="3" borderId="0" xfId="0" applyFont="1" applyFill="1"/>
    <xf numFmtId="0" fontId="30" fillId="3" borderId="0" xfId="0" applyFont="1" applyFill="1" applyAlignment="1">
      <alignment horizontal="right" vertical="top"/>
    </xf>
    <xf numFmtId="0" fontId="30" fillId="3" borderId="23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0" fillId="3" borderId="7" xfId="0" applyNumberFormat="1" applyFont="1" applyFill="1" applyBorder="1" applyAlignment="1" applyProtection="1">
      <alignment vertical="center"/>
    </xf>
    <xf numFmtId="164" fontId="10" fillId="3" borderId="0" xfId="0" applyNumberFormat="1" applyFont="1" applyFill="1" applyProtection="1"/>
    <xf numFmtId="164" fontId="10" fillId="3" borderId="0" xfId="0" applyNumberFormat="1" applyFont="1" applyFill="1"/>
    <xf numFmtId="0" fontId="27" fillId="10" borderId="2" xfId="0" applyFont="1" applyFill="1" applyBorder="1" applyAlignment="1" applyProtection="1">
      <alignment vertical="top" wrapText="1"/>
    </xf>
    <xf numFmtId="0" fontId="10" fillId="3" borderId="0" xfId="0" applyFont="1" applyFill="1" applyAlignment="1" applyProtection="1">
      <alignment vertical="center" wrapText="1"/>
    </xf>
    <xf numFmtId="0" fontId="25" fillId="3" borderId="0" xfId="0" applyFont="1" applyFill="1" applyAlignment="1" applyProtection="1">
      <alignment horizontal="left"/>
    </xf>
    <xf numFmtId="167" fontId="10" fillId="4" borderId="8" xfId="2" applyNumberFormat="1" applyFont="1" applyFill="1" applyBorder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44" fontId="10" fillId="3" borderId="9" xfId="0" applyNumberFormat="1" applyFont="1" applyFill="1" applyBorder="1" applyAlignment="1" applyProtection="1">
      <alignment vertical="center"/>
    </xf>
    <xf numFmtId="168" fontId="10" fillId="3" borderId="0" xfId="0" applyNumberFormat="1" applyFont="1" applyFill="1"/>
    <xf numFmtId="165" fontId="21" fillId="3" borderId="0" xfId="1" applyNumberFormat="1" applyFont="1" applyFill="1" applyBorder="1" applyAlignment="1" applyProtection="1">
      <alignment horizontal="center"/>
    </xf>
    <xf numFmtId="43" fontId="10" fillId="3" borderId="0" xfId="1" applyNumberFormat="1" applyFont="1" applyFill="1" applyProtection="1"/>
    <xf numFmtId="0" fontId="10" fillId="3" borderId="8" xfId="0" applyFont="1" applyFill="1" applyBorder="1" applyAlignment="1" applyProtection="1">
      <alignment horizontal="right" vertical="center"/>
    </xf>
    <xf numFmtId="166" fontId="10" fillId="4" borderId="8" xfId="4" applyNumberFormat="1" applyFont="1" applyFill="1" applyBorder="1" applyAlignment="1" applyProtection="1">
      <alignment vertical="top"/>
      <protection locked="0"/>
    </xf>
    <xf numFmtId="0" fontId="10" fillId="3" borderId="0" xfId="0" applyFont="1" applyFill="1" applyBorder="1" applyProtection="1"/>
    <xf numFmtId="44" fontId="10" fillId="3" borderId="0" xfId="0" applyNumberFormat="1" applyFont="1" applyFill="1" applyBorder="1" applyProtection="1"/>
    <xf numFmtId="164" fontId="10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0" fillId="6" borderId="0" xfId="0" applyFont="1" applyFill="1"/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44" fontId="32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3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0" fillId="3" borderId="8" xfId="1" applyNumberFormat="1" applyFont="1" applyFill="1" applyBorder="1" applyAlignment="1" applyProtection="1">
      <alignment horizontal="left"/>
    </xf>
    <xf numFmtId="0" fontId="34" fillId="2" borderId="0" xfId="0" applyFont="1" applyFill="1" applyAlignment="1" applyProtection="1">
      <alignment vertical="top" wrapText="1"/>
    </xf>
    <xf numFmtId="0" fontId="34" fillId="2" borderId="0" xfId="0" applyFont="1" applyFill="1" applyAlignment="1" applyProtection="1">
      <alignment horizontal="center" vertical="center" wrapText="1"/>
    </xf>
    <xf numFmtId="0" fontId="34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11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indent="7"/>
    </xf>
    <xf numFmtId="0" fontId="27" fillId="9" borderId="0" xfId="0" applyFont="1" applyFill="1" applyAlignment="1" applyProtection="1">
      <alignment horizontal="left" vertical="top" wrapText="1"/>
    </xf>
    <xf numFmtId="0" fontId="23" fillId="6" borderId="0" xfId="0" applyFont="1" applyFill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center" wrapText="1"/>
    </xf>
    <xf numFmtId="0" fontId="10" fillId="3" borderId="0" xfId="0" applyFont="1" applyFill="1" applyAlignment="1">
      <alignment horizontal="center" wrapText="1"/>
    </xf>
    <xf numFmtId="0" fontId="24" fillId="3" borderId="8" xfId="0" applyFont="1" applyFill="1" applyBorder="1" applyAlignment="1" applyProtection="1">
      <alignment horizontal="center" wrapText="1"/>
    </xf>
    <xf numFmtId="0" fontId="10" fillId="3" borderId="9" xfId="0" applyFont="1" applyFill="1" applyBorder="1" applyAlignment="1">
      <alignment wrapText="1"/>
    </xf>
    <xf numFmtId="0" fontId="24" fillId="3" borderId="7" xfId="0" applyFont="1" applyFill="1" applyBorder="1" applyAlignment="1" applyProtection="1">
      <alignment horizontal="center" wrapText="1"/>
    </xf>
    <xf numFmtId="0" fontId="10" fillId="3" borderId="10" xfId="0" applyFont="1" applyFill="1" applyBorder="1" applyAlignment="1">
      <alignment wrapText="1"/>
    </xf>
    <xf numFmtId="0" fontId="23" fillId="3" borderId="0" xfId="0" applyFont="1" applyFill="1" applyAlignment="1" applyProtection="1">
      <alignment horizontal="center"/>
    </xf>
    <xf numFmtId="0" fontId="20" fillId="2" borderId="0" xfId="0" applyFont="1" applyFill="1" applyBorder="1" applyAlignment="1" applyProtection="1">
      <alignment horizontal="left" indent="7"/>
    </xf>
    <xf numFmtId="0" fontId="21" fillId="4" borderId="0" xfId="0" applyFont="1" applyFill="1" applyAlignment="1" applyProtection="1">
      <alignment horizontal="left" vertical="center"/>
    </xf>
    <xf numFmtId="0" fontId="10" fillId="3" borderId="0" xfId="5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center" wrapText="1"/>
    </xf>
    <xf numFmtId="0" fontId="27" fillId="3" borderId="8" xfId="0" applyFont="1" applyFill="1" applyBorder="1" applyAlignment="1" applyProtection="1">
      <alignment horizontal="center" wrapText="1"/>
    </xf>
    <xf numFmtId="0" fontId="27" fillId="3" borderId="7" xfId="0" applyFont="1" applyFill="1" applyBorder="1" applyAlignment="1" applyProtection="1">
      <alignment horizontal="center" wrapText="1"/>
    </xf>
    <xf numFmtId="0" fontId="27" fillId="9" borderId="0" xfId="5" applyFont="1" applyFill="1" applyAlignment="1" applyProtection="1">
      <alignment horizontal="left" vertical="top" wrapText="1"/>
    </xf>
    <xf numFmtId="0" fontId="10" fillId="3" borderId="0" xfId="0" applyFont="1" applyFill="1" applyAlignment="1" applyProtection="1">
      <alignment horizontal="left" vertical="top" wrapText="1"/>
    </xf>
    <xf numFmtId="0" fontId="27" fillId="9" borderId="24" xfId="0" applyFont="1" applyFill="1" applyBorder="1" applyAlignment="1" applyProtection="1">
      <alignment horizontal="left" vertical="top" wrapText="1"/>
    </xf>
    <xf numFmtId="0" fontId="10" fillId="3" borderId="24" xfId="0" applyFont="1" applyFill="1" applyBorder="1" applyAlignment="1" applyProtection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09280A72-A817-45F1-8BF4-803DF761BD72}"/>
    <cellStyle name="Normal" xfId="0" builtinId="0"/>
    <cellStyle name="Normal 2" xfId="5" xr:uid="{C40B419A-C228-4875-9278-9228A7F09526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fmlaLink="$O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O$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N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$O$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O$1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66</xdr:row>
          <xdr:rowOff>107950</xdr:rowOff>
        </xdr:from>
        <xdr:to>
          <xdr:col>17</xdr:col>
          <xdr:colOff>127000</xdr:colOff>
          <xdr:row>68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66</xdr:row>
          <xdr:rowOff>184150</xdr:rowOff>
        </xdr:from>
        <xdr:to>
          <xdr:col>10</xdr:col>
          <xdr:colOff>488950</xdr:colOff>
          <xdr:row>68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116</xdr:row>
          <xdr:rowOff>152400</xdr:rowOff>
        </xdr:from>
        <xdr:to>
          <xdr:col>10</xdr:col>
          <xdr:colOff>584200</xdr:colOff>
          <xdr:row>118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438150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116</xdr:row>
          <xdr:rowOff>31750</xdr:rowOff>
        </xdr:from>
        <xdr:to>
          <xdr:col>16</xdr:col>
          <xdr:colOff>431800</xdr:colOff>
          <xdr:row>118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527050</xdr:colOff>
          <xdr:row>17</xdr:row>
          <xdr:rowOff>31750</xdr:rowOff>
        </xdr:from>
        <xdr:to>
          <xdr:col>14</xdr:col>
          <xdr:colOff>736600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69850</xdr:rowOff>
        </xdr:from>
        <xdr:to>
          <xdr:col>16</xdr:col>
          <xdr:colOff>88900</xdr:colOff>
          <xdr:row>18</xdr:row>
          <xdr:rowOff>69850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476250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755650</xdr:colOff>
          <xdr:row>64</xdr:row>
          <xdr:rowOff>69850</xdr:rowOff>
        </xdr:from>
        <xdr:to>
          <xdr:col>15</xdr:col>
          <xdr:colOff>431800</xdr:colOff>
          <xdr:row>66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64</xdr:row>
          <xdr:rowOff>184150</xdr:rowOff>
        </xdr:from>
        <xdr:to>
          <xdr:col>10</xdr:col>
          <xdr:colOff>476250</xdr:colOff>
          <xdr:row>66</xdr:row>
          <xdr:rowOff>50800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107950</xdr:rowOff>
        </xdr:from>
        <xdr:to>
          <xdr:col>15</xdr:col>
          <xdr:colOff>831850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355600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72</xdr:row>
          <xdr:rowOff>114300</xdr:rowOff>
        </xdr:from>
        <xdr:to>
          <xdr:col>15</xdr:col>
          <xdr:colOff>679450</xdr:colOff>
          <xdr:row>74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72</xdr:row>
          <xdr:rowOff>184150</xdr:rowOff>
        </xdr:from>
        <xdr:to>
          <xdr:col>10</xdr:col>
          <xdr:colOff>298450</xdr:colOff>
          <xdr:row>74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16</xdr:row>
          <xdr:rowOff>146050</xdr:rowOff>
        </xdr:from>
        <xdr:to>
          <xdr:col>16</xdr:col>
          <xdr:colOff>304800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419100</xdr:colOff>
          <xdr:row>18</xdr:row>
          <xdr:rowOff>146050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70</xdr:row>
          <xdr:rowOff>69850</xdr:rowOff>
        </xdr:from>
        <xdr:to>
          <xdr:col>16</xdr:col>
          <xdr:colOff>336550</xdr:colOff>
          <xdr:row>72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71</xdr:row>
          <xdr:rowOff>31750</xdr:rowOff>
        </xdr:from>
        <xdr:to>
          <xdr:col>10</xdr:col>
          <xdr:colOff>431800</xdr:colOff>
          <xdr:row>72</xdr:row>
          <xdr:rowOff>146050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107950</xdr:rowOff>
        </xdr:from>
        <xdr:to>
          <xdr:col>16</xdr:col>
          <xdr:colOff>69850</xdr:colOff>
          <xdr:row>18</xdr:row>
          <xdr:rowOff>146050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336550</xdr:colOff>
          <xdr:row>18</xdr:row>
          <xdr:rowOff>107950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184150</xdr:rowOff>
        </xdr:from>
        <xdr:to>
          <xdr:col>15</xdr:col>
          <xdr:colOff>260350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260350</xdr:colOff>
          <xdr:row>18</xdr:row>
          <xdr:rowOff>146050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16</xdr:row>
          <xdr:rowOff>107950</xdr:rowOff>
        </xdr:from>
        <xdr:to>
          <xdr:col>16</xdr:col>
          <xdr:colOff>603250</xdr:colOff>
          <xdr:row>18</xdr:row>
          <xdr:rowOff>152400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717550</xdr:colOff>
          <xdr:row>18</xdr:row>
          <xdr:rowOff>69850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17</xdr:row>
          <xdr:rowOff>107950</xdr:rowOff>
        </xdr:from>
        <xdr:to>
          <xdr:col>17</xdr:col>
          <xdr:colOff>476250</xdr:colOff>
          <xdr:row>20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717550</xdr:colOff>
          <xdr:row>18</xdr:row>
          <xdr:rowOff>31750</xdr:rowOff>
        </xdr:from>
        <xdr:to>
          <xdr:col>11</xdr:col>
          <xdr:colOff>69850</xdr:colOff>
          <xdr:row>19</xdr:row>
          <xdr:rowOff>146050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4%20CIR%20Update/Nov%209%20Update/Bill%20Impacts/2023-2024%20Bill%20Impacts%20(linked)%20-%2020231010%20IR%20RPP%20OER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RESI Bill Breakdown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8FD5-05C8-4090-80F8-22EF37948FDA}">
  <sheetPr>
    <pageSetUpPr fitToPage="1"/>
  </sheetPr>
  <dimension ref="A1:AF400"/>
  <sheetViews>
    <sheetView tabSelected="1" topLeftCell="A10" zoomScale="70" zoomScaleNormal="70" workbookViewId="0">
      <selection activeCell="B1" sqref="B1"/>
    </sheetView>
  </sheetViews>
  <sheetFormatPr defaultColWidth="9.453125" defaultRowHeight="14.5" x14ac:dyDescent="0.35"/>
  <cols>
    <col min="1" max="1" width="1.54296875" style="19" customWidth="1"/>
    <col min="2" max="2" width="116.453125" style="19" bestFit="1" customWidth="1"/>
    <col min="3" max="3" width="1.453125" style="19" customWidth="1"/>
    <col min="4" max="4" width="12.453125" style="216" customWidth="1"/>
    <col min="5" max="5" width="1.54296875" style="19" customWidth="1"/>
    <col min="6" max="6" width="1.453125" style="19" customWidth="1"/>
    <col min="7" max="7" width="12.54296875" style="18" bestFit="1" customWidth="1"/>
    <col min="8" max="8" width="11.1796875" style="18" customWidth="1"/>
    <col min="9" max="9" width="13.1796875" style="18" bestFit="1" customWidth="1"/>
    <col min="10" max="10" width="0.81640625" style="18" customWidth="1"/>
    <col min="11" max="11" width="12.54296875" style="18" bestFit="1" customWidth="1"/>
    <col min="12" max="12" width="11.1796875" style="18" customWidth="1"/>
    <col min="13" max="13" width="13.1796875" style="18" bestFit="1" customWidth="1"/>
    <col min="14" max="14" width="2.54296875" style="18" bestFit="1" customWidth="1"/>
    <col min="15" max="16" width="11.1796875" style="18" customWidth="1"/>
    <col min="17" max="30" width="8.54296875" style="18" customWidth="1"/>
    <col min="31" max="31" width="0.54296875" style="18" customWidth="1"/>
    <col min="32" max="32" width="1.54296875" style="19" customWidth="1"/>
    <col min="33" max="16384" width="9.453125" style="19"/>
  </cols>
  <sheetData>
    <row r="1" spans="1:32" s="221" customFormat="1" ht="20" x14ac:dyDescent="0.35">
      <c r="A1" s="433"/>
      <c r="B1" s="495"/>
      <c r="C1" s="495"/>
      <c r="D1" s="496"/>
      <c r="E1" s="495"/>
      <c r="F1" s="495"/>
      <c r="G1" s="497"/>
      <c r="H1" s="497"/>
      <c r="I1" s="498"/>
      <c r="J1" s="498"/>
      <c r="K1" s="159"/>
      <c r="L1" s="159"/>
      <c r="M1" s="159"/>
      <c r="N1" s="159">
        <v>2</v>
      </c>
      <c r="O1" s="159">
        <v>6</v>
      </c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pans="1:32" s="4" customFormat="1" ht="17.5" x14ac:dyDescent="0.35">
      <c r="A2" s="5"/>
      <c r="B2" s="5"/>
      <c r="C2" s="5"/>
      <c r="D2" s="6"/>
      <c r="E2" s="5"/>
      <c r="F2" s="5"/>
      <c r="G2" s="7"/>
      <c r="H2" s="7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2" s="4" customFormat="1" ht="17.5" x14ac:dyDescent="0.35">
      <c r="A3" s="511"/>
      <c r="B3" s="511"/>
      <c r="C3" s="511"/>
      <c r="D3" s="511"/>
      <c r="E3" s="511"/>
      <c r="F3" s="511"/>
      <c r="G3" s="511"/>
      <c r="H3" s="511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2" s="4" customFormat="1" ht="17.5" x14ac:dyDescent="0.35">
      <c r="A4" s="5"/>
      <c r="B4" s="5"/>
      <c r="C4" s="5"/>
      <c r="D4" s="6"/>
      <c r="E4" s="5"/>
      <c r="F4" s="8"/>
      <c r="G4" s="9"/>
      <c r="H4" s="9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15.5" x14ac:dyDescent="0.35">
      <c r="A5" s="1"/>
      <c r="B5" s="1"/>
      <c r="C5" s="10"/>
      <c r="D5" s="11"/>
      <c r="E5" s="10"/>
      <c r="F5" s="1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2" s="4" customFormat="1" x14ac:dyDescent="0.35">
      <c r="A6" s="1"/>
      <c r="B6" s="1"/>
      <c r="C6" s="1"/>
      <c r="D6" s="12"/>
      <c r="E6" s="1"/>
      <c r="F6" s="1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s="4" customFormat="1" x14ac:dyDescent="0.35">
      <c r="A7" s="1"/>
      <c r="B7" s="1"/>
      <c r="C7" s="1"/>
      <c r="D7" s="12"/>
      <c r="E7" s="1"/>
      <c r="F7" s="1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2" s="4" customFormat="1" x14ac:dyDescent="0.35">
      <c r="A8" s="13"/>
      <c r="B8" s="1"/>
      <c r="C8" s="1"/>
      <c r="D8" s="12"/>
      <c r="E8" s="1"/>
      <c r="F8" s="1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s="4" customFormat="1" x14ac:dyDescent="0.35">
      <c r="A9" s="14"/>
      <c r="B9" s="14"/>
      <c r="C9" s="14"/>
      <c r="D9" s="15"/>
      <c r="E9" s="14"/>
      <c r="F9" s="14"/>
      <c r="G9" s="16"/>
      <c r="H9" s="1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2" ht="18" x14ac:dyDescent="0.4">
      <c r="A10" s="17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M10" s="3"/>
      <c r="N10" s="3"/>
      <c r="O10" s="3"/>
      <c r="P10" s="3"/>
      <c r="Q10" s="3"/>
      <c r="R10" s="3"/>
      <c r="S10" s="3"/>
      <c r="T10" s="3"/>
    </row>
    <row r="11" spans="1:32" ht="18" x14ac:dyDescent="0.4">
      <c r="A11" s="17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K11" s="20"/>
      <c r="L11" s="21"/>
      <c r="M11" s="22"/>
      <c r="N11" s="22"/>
      <c r="Q11" s="23"/>
      <c r="R11" s="23"/>
      <c r="S11" s="3"/>
      <c r="T11" s="3"/>
    </row>
    <row r="12" spans="1:32" x14ac:dyDescent="0.35">
      <c r="A12" s="17"/>
      <c r="B12" s="17"/>
      <c r="C12" s="17"/>
      <c r="D12" s="24"/>
      <c r="E12" s="17"/>
      <c r="F12" s="17"/>
      <c r="G12" s="25"/>
      <c r="H12" s="25"/>
      <c r="K12" s="20"/>
      <c r="L12" s="21"/>
      <c r="M12" s="22"/>
      <c r="N12" s="22"/>
      <c r="Q12" s="23"/>
      <c r="R12" s="23"/>
      <c r="S12" s="3"/>
      <c r="T12" s="3"/>
    </row>
    <row r="13" spans="1:32" x14ac:dyDescent="0.35">
      <c r="A13" s="17"/>
      <c r="B13" s="17"/>
      <c r="C13" s="17"/>
      <c r="D13" s="24"/>
      <c r="E13" s="17"/>
      <c r="F13" s="17"/>
      <c r="G13" s="25"/>
      <c r="H13" s="25"/>
      <c r="K13" s="20"/>
      <c r="L13" s="21"/>
      <c r="M13" s="22"/>
      <c r="N13" s="22"/>
      <c r="Q13" s="23"/>
      <c r="R13" s="23"/>
      <c r="S13" s="3"/>
      <c r="T13" s="3"/>
    </row>
    <row r="14" spans="1:32" ht="15.5" x14ac:dyDescent="0.35">
      <c r="A14" s="17"/>
      <c r="B14" s="26" t="s">
        <v>2</v>
      </c>
      <c r="C14" s="17"/>
      <c r="D14" s="510" t="s">
        <v>3</v>
      </c>
      <c r="E14" s="510"/>
      <c r="F14" s="510"/>
      <c r="G14" s="510"/>
      <c r="H14" s="510"/>
      <c r="I14" s="510"/>
      <c r="J14" s="510"/>
      <c r="K14" s="20"/>
      <c r="L14" s="27"/>
      <c r="M14" s="3"/>
      <c r="N14" s="3"/>
      <c r="O14" s="3"/>
      <c r="P14" s="3"/>
      <c r="Q14" s="3"/>
      <c r="R14" s="3"/>
      <c r="S14" s="3"/>
      <c r="T14" s="3"/>
    </row>
    <row r="15" spans="1:32" ht="15.5" x14ac:dyDescent="0.35">
      <c r="A15" s="17"/>
      <c r="B15" s="28"/>
      <c r="C15" s="17"/>
      <c r="D15" s="29"/>
      <c r="E15" s="30"/>
      <c r="F15" s="31"/>
      <c r="G15" s="32"/>
      <c r="H15" s="32"/>
      <c r="I15" s="32"/>
      <c r="J15" s="32"/>
      <c r="K15" s="33"/>
      <c r="M15" s="34"/>
      <c r="N15" s="35"/>
      <c r="O15" s="35"/>
      <c r="P15" s="35"/>
      <c r="Q15" s="35"/>
      <c r="R15" s="35"/>
      <c r="S15" s="35"/>
      <c r="T15" s="34"/>
      <c r="U15" s="36"/>
      <c r="V15" s="36"/>
      <c r="W15" s="36"/>
      <c r="X15" s="36"/>
      <c r="Y15" s="36"/>
      <c r="Z15" s="36"/>
      <c r="AA15" s="32"/>
      <c r="AB15" s="36"/>
      <c r="AC15" s="36"/>
      <c r="AD15" s="36"/>
      <c r="AE15" s="36"/>
      <c r="AF15" s="37"/>
    </row>
    <row r="16" spans="1:32" ht="15.5" x14ac:dyDescent="0.35">
      <c r="A16" s="17"/>
      <c r="B16" s="26" t="s">
        <v>4</v>
      </c>
      <c r="C16" s="17"/>
      <c r="D16" s="38" t="s">
        <v>5</v>
      </c>
      <c r="E16" s="30"/>
      <c r="F16" s="31"/>
      <c r="G16" s="36"/>
      <c r="H16" s="32"/>
      <c r="I16" s="39"/>
      <c r="J16" s="32"/>
      <c r="K16" s="33"/>
      <c r="M16" s="39"/>
      <c r="N16" s="36"/>
      <c r="O16" s="40"/>
      <c r="P16" s="41"/>
      <c r="Q16" s="36"/>
      <c r="R16" s="42"/>
      <c r="S16" s="36"/>
      <c r="T16" s="39"/>
      <c r="U16" s="36"/>
      <c r="V16" s="40"/>
      <c r="W16" s="41"/>
      <c r="X16" s="36"/>
      <c r="Y16" s="42"/>
      <c r="Z16" s="36"/>
      <c r="AA16" s="39"/>
      <c r="AB16" s="36"/>
      <c r="AC16" s="40"/>
      <c r="AD16" s="41"/>
      <c r="AE16" s="36"/>
      <c r="AF16" s="37"/>
    </row>
    <row r="17" spans="1:31" ht="15.5" x14ac:dyDescent="0.35">
      <c r="A17" s="17"/>
      <c r="B17" s="28"/>
      <c r="C17" s="17"/>
      <c r="D17" s="29"/>
      <c r="E17" s="30"/>
      <c r="F17" s="30"/>
      <c r="G17" s="29"/>
      <c r="H17" s="29"/>
      <c r="I17" s="29"/>
      <c r="J17" s="29"/>
    </row>
    <row r="18" spans="1:31" x14ac:dyDescent="0.35">
      <c r="A18" s="17"/>
      <c r="B18" s="43"/>
      <c r="C18" s="17"/>
      <c r="D18" s="44" t="s">
        <v>6</v>
      </c>
      <c r="E18" s="45"/>
      <c r="F18" s="17"/>
      <c r="G18" s="46">
        <v>750</v>
      </c>
      <c r="H18" s="47" t="s">
        <v>7</v>
      </c>
      <c r="I18" s="25"/>
      <c r="J18" s="25"/>
      <c r="O18" s="48"/>
      <c r="P18" s="48"/>
    </row>
    <row r="19" spans="1:31" x14ac:dyDescent="0.35">
      <c r="A19" s="17"/>
      <c r="B19" s="43"/>
      <c r="C19" s="17"/>
      <c r="D19" s="24"/>
      <c r="E19" s="17"/>
      <c r="F19" s="17"/>
      <c r="G19" s="25"/>
      <c r="H19" s="25"/>
      <c r="I19" s="49"/>
      <c r="J19" s="25"/>
      <c r="O19" s="48"/>
      <c r="P19" s="48"/>
      <c r="R19" s="48"/>
    </row>
    <row r="20" spans="1:31" x14ac:dyDescent="0.35">
      <c r="A20" s="17"/>
      <c r="B20" s="43"/>
      <c r="C20" s="17"/>
      <c r="D20" s="44"/>
      <c r="E20" s="50"/>
      <c r="F20" s="17"/>
      <c r="G20" s="499" t="s">
        <v>8</v>
      </c>
      <c r="H20" s="508"/>
      <c r="I20" s="500"/>
      <c r="J20" s="36"/>
      <c r="K20" s="499" t="s">
        <v>9</v>
      </c>
      <c r="L20" s="508"/>
      <c r="M20" s="500"/>
      <c r="N20" s="25"/>
      <c r="O20" s="499" t="s">
        <v>10</v>
      </c>
      <c r="P20" s="500"/>
      <c r="Q20" s="36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15" customHeight="1" x14ac:dyDescent="0.35">
      <c r="A21" s="17"/>
      <c r="B21" s="43"/>
      <c r="C21" s="17"/>
      <c r="D21" s="501" t="s">
        <v>11</v>
      </c>
      <c r="E21" s="51"/>
      <c r="F21" s="17"/>
      <c r="G21" s="52" t="s">
        <v>12</v>
      </c>
      <c r="H21" s="53" t="s">
        <v>13</v>
      </c>
      <c r="I21" s="54" t="s">
        <v>14</v>
      </c>
      <c r="J21" s="36"/>
      <c r="K21" s="52" t="s">
        <v>12</v>
      </c>
      <c r="L21" s="53" t="s">
        <v>13</v>
      </c>
      <c r="M21" s="54" t="s">
        <v>14</v>
      </c>
      <c r="N21" s="25"/>
      <c r="O21" s="503" t="s">
        <v>15</v>
      </c>
      <c r="P21" s="505" t="s">
        <v>16</v>
      </c>
      <c r="Q21" s="36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35">
      <c r="A22" s="17"/>
      <c r="B22" s="43"/>
      <c r="C22" s="17"/>
      <c r="D22" s="502"/>
      <c r="E22" s="51"/>
      <c r="F22" s="17"/>
      <c r="G22" s="55" t="s">
        <v>17</v>
      </c>
      <c r="H22" s="56"/>
      <c r="I22" s="56" t="s">
        <v>17</v>
      </c>
      <c r="J22" s="36"/>
      <c r="K22" s="55" t="s">
        <v>17</v>
      </c>
      <c r="L22" s="56"/>
      <c r="M22" s="56" t="s">
        <v>17</v>
      </c>
      <c r="N22" s="25"/>
      <c r="O22" s="504"/>
      <c r="P22" s="506"/>
      <c r="Q22" s="36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43.31</v>
      </c>
      <c r="H23" s="61">
        <v>1</v>
      </c>
      <c r="I23" s="62">
        <f t="shared" ref="I23:I29" si="0">H23*G23</f>
        <v>43.31</v>
      </c>
      <c r="J23" s="63"/>
      <c r="K23" s="60">
        <v>45.3</v>
      </c>
      <c r="L23" s="61">
        <v>1</v>
      </c>
      <c r="M23" s="62">
        <f t="shared" ref="M23:M29" si="1">L23*K23</f>
        <v>45.3</v>
      </c>
      <c r="N23" s="64"/>
      <c r="O23" s="65">
        <f t="shared" ref="O23:O50" si="2">M23-I23</f>
        <v>1.9899999999999949</v>
      </c>
      <c r="P23" s="66">
        <f t="shared" ref="P23:P50" si="3">IF(OR(I23=0,M23=0),"",(O23/I23))</f>
        <v>4.5947818055876118E-2</v>
      </c>
      <c r="Q23" s="63"/>
      <c r="R23" s="67"/>
      <c r="S23" s="68">
        <v>0.69999999999999574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35">
      <c r="A24" s="17"/>
      <c r="B24" s="69" t="s">
        <v>20</v>
      </c>
      <c r="C24" s="58"/>
      <c r="D24" s="59" t="s">
        <v>19</v>
      </c>
      <c r="E24" s="58"/>
      <c r="F24" s="25"/>
      <c r="G24" s="70">
        <v>-0.02</v>
      </c>
      <c r="H24" s="71">
        <v>1</v>
      </c>
      <c r="I24" s="72">
        <f t="shared" si="0"/>
        <v>-0.02</v>
      </c>
      <c r="J24" s="63"/>
      <c r="K24" s="70">
        <v>-0.02</v>
      </c>
      <c r="L24" s="71">
        <v>1</v>
      </c>
      <c r="M24" s="72">
        <f t="shared" si="1"/>
        <v>-0.02</v>
      </c>
      <c r="N24" s="64"/>
      <c r="O24" s="65">
        <f t="shared" si="2"/>
        <v>0</v>
      </c>
      <c r="P24" s="66">
        <f t="shared" si="3"/>
        <v>0</v>
      </c>
      <c r="Q24" s="63"/>
      <c r="R24" s="67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35">
      <c r="A25" s="17"/>
      <c r="B25" s="69" t="s">
        <v>21</v>
      </c>
      <c r="C25" s="58"/>
      <c r="D25" s="59" t="s">
        <v>19</v>
      </c>
      <c r="E25" s="58"/>
      <c r="F25" s="25"/>
      <c r="G25" s="70">
        <v>-0.01</v>
      </c>
      <c r="H25" s="61">
        <v>1</v>
      </c>
      <c r="I25" s="72">
        <f t="shared" si="0"/>
        <v>-0.01</v>
      </c>
      <c r="J25" s="63"/>
      <c r="K25" s="70">
        <v>-0.01</v>
      </c>
      <c r="L25" s="61">
        <v>1</v>
      </c>
      <c r="M25" s="72">
        <f t="shared" si="1"/>
        <v>-0.01</v>
      </c>
      <c r="N25" s="64"/>
      <c r="O25" s="65">
        <f t="shared" si="2"/>
        <v>0</v>
      </c>
      <c r="P25" s="66">
        <f t="shared" si="3"/>
        <v>0</v>
      </c>
      <c r="Q25" s="63"/>
      <c r="R25" s="67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35">
      <c r="A26" s="17"/>
      <c r="B26" s="69" t="s">
        <v>22</v>
      </c>
      <c r="C26" s="58"/>
      <c r="D26" s="59" t="s">
        <v>19</v>
      </c>
      <c r="E26" s="58"/>
      <c r="F26" s="25"/>
      <c r="G26" s="70">
        <v>-2.17</v>
      </c>
      <c r="H26" s="71">
        <v>1</v>
      </c>
      <c r="I26" s="72">
        <f t="shared" si="0"/>
        <v>-2.17</v>
      </c>
      <c r="J26" s="63"/>
      <c r="K26" s="70">
        <v>-2.17</v>
      </c>
      <c r="L26" s="71">
        <v>1</v>
      </c>
      <c r="M26" s="72">
        <f t="shared" si="1"/>
        <v>-2.17</v>
      </c>
      <c r="N26" s="64"/>
      <c r="O26" s="65">
        <f t="shared" si="2"/>
        <v>0</v>
      </c>
      <c r="P26" s="66">
        <f t="shared" si="3"/>
        <v>0</v>
      </c>
      <c r="Q26" s="63"/>
      <c r="R26" s="67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35">
      <c r="A27" s="17"/>
      <c r="B27" s="69" t="s">
        <v>23</v>
      </c>
      <c r="C27" s="58"/>
      <c r="D27" s="59" t="s">
        <v>19</v>
      </c>
      <c r="E27" s="58"/>
      <c r="F27" s="25"/>
      <c r="G27" s="70">
        <v>-0.31</v>
      </c>
      <c r="H27" s="71">
        <v>1</v>
      </c>
      <c r="I27" s="72">
        <f t="shared" si="0"/>
        <v>-0.31</v>
      </c>
      <c r="J27" s="63"/>
      <c r="K27" s="70">
        <v>-0.31</v>
      </c>
      <c r="L27" s="71">
        <v>1</v>
      </c>
      <c r="M27" s="72">
        <f t="shared" si="1"/>
        <v>-0.31</v>
      </c>
      <c r="N27" s="64"/>
      <c r="O27" s="65">
        <f t="shared" si="2"/>
        <v>0</v>
      </c>
      <c r="P27" s="66">
        <f t="shared" si="3"/>
        <v>0</v>
      </c>
      <c r="Q27" s="63"/>
      <c r="R27" s="67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35">
      <c r="A28" s="17"/>
      <c r="B28" s="69" t="s">
        <v>24</v>
      </c>
      <c r="C28" s="58"/>
      <c r="D28" s="59" t="s">
        <v>19</v>
      </c>
      <c r="E28" s="58"/>
      <c r="F28" s="25"/>
      <c r="G28" s="70">
        <v>-0.1</v>
      </c>
      <c r="H28" s="71">
        <v>1</v>
      </c>
      <c r="I28" s="72">
        <f t="shared" si="0"/>
        <v>-0.1</v>
      </c>
      <c r="J28" s="63"/>
      <c r="K28" s="70">
        <v>-0.1</v>
      </c>
      <c r="L28" s="71">
        <v>1</v>
      </c>
      <c r="M28" s="72">
        <f t="shared" si="1"/>
        <v>-0.1</v>
      </c>
      <c r="N28" s="64"/>
      <c r="O28" s="65">
        <f t="shared" si="2"/>
        <v>0</v>
      </c>
      <c r="P28" s="66">
        <f t="shared" si="3"/>
        <v>0</v>
      </c>
      <c r="Q28" s="63"/>
      <c r="R28" s="67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35">
      <c r="A29" s="17"/>
      <c r="B29" s="69" t="s">
        <v>25</v>
      </c>
      <c r="C29" s="58"/>
      <c r="D29" s="59" t="s">
        <v>26</v>
      </c>
      <c r="E29" s="58"/>
      <c r="F29" s="25"/>
      <c r="G29" s="73">
        <v>0</v>
      </c>
      <c r="H29" s="74">
        <f>+$G$18</f>
        <v>750</v>
      </c>
      <c r="I29" s="62">
        <f t="shared" si="0"/>
        <v>0</v>
      </c>
      <c r="J29" s="63"/>
      <c r="K29" s="73">
        <v>0</v>
      </c>
      <c r="L29" s="74">
        <f>+$G$18</f>
        <v>750</v>
      </c>
      <c r="M29" s="62">
        <f t="shared" si="1"/>
        <v>0</v>
      </c>
      <c r="N29" s="64"/>
      <c r="O29" s="65">
        <f t="shared" si="2"/>
        <v>0</v>
      </c>
      <c r="P29" s="66" t="str">
        <f t="shared" si="3"/>
        <v/>
      </c>
      <c r="Q29" s="63"/>
      <c r="R29" s="67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88" customFormat="1" x14ac:dyDescent="0.35">
      <c r="A30" s="75"/>
      <c r="B30" s="76" t="s">
        <v>27</v>
      </c>
      <c r="C30" s="77"/>
      <c r="D30" s="78"/>
      <c r="E30" s="77"/>
      <c r="F30" s="79"/>
      <c r="G30" s="80"/>
      <c r="H30" s="81"/>
      <c r="I30" s="82">
        <f>SUM(I23:I29)</f>
        <v>40.699999999999996</v>
      </c>
      <c r="J30" s="83"/>
      <c r="K30" s="80"/>
      <c r="L30" s="81"/>
      <c r="M30" s="82">
        <f>SUM(M23:M29)</f>
        <v>42.689999999999991</v>
      </c>
      <c r="N30" s="84"/>
      <c r="O30" s="85">
        <f t="shared" si="2"/>
        <v>1.9899999999999949</v>
      </c>
      <c r="P30" s="86">
        <f t="shared" si="3"/>
        <v>4.8894348894348773E-2</v>
      </c>
      <c r="Q30" s="83"/>
      <c r="R30" s="87"/>
    </row>
    <row r="31" spans="1:31" ht="15.75" customHeight="1" x14ac:dyDescent="0.35">
      <c r="A31" s="17"/>
      <c r="B31" s="89" t="s">
        <v>28</v>
      </c>
      <c r="C31" s="58"/>
      <c r="D31" s="59" t="s">
        <v>26</v>
      </c>
      <c r="E31" s="58"/>
      <c r="F31" s="25"/>
      <c r="G31" s="90">
        <f>IF(ISBLANK($D16)=TRUE, 0, IF($D16="TOU", $D$160*G44+$D$161*G45+$D$162*G46, IF(AND($D16="non-TOU", H48&gt;0), G48,G47)))</f>
        <v>0.11135</v>
      </c>
      <c r="H31" s="74">
        <f>$G$18*(1+G58)-$G$18</f>
        <v>22.125000000000114</v>
      </c>
      <c r="I31" s="72">
        <f>H31*G31</f>
        <v>2.4636187500000126</v>
      </c>
      <c r="J31" s="63"/>
      <c r="K31" s="90">
        <f>IF(ISBLANK($D16)=TRUE, 0, IF($D16="TOU", $D$160*K44+$D$161*K45+$D$162*K46, IF(AND($D16="non-TOU", L48&gt;0), K48,K47)))</f>
        <v>0.11135</v>
      </c>
      <c r="L31" s="74">
        <f>$G$18*(1+K58)-$G$18</f>
        <v>22.125000000000114</v>
      </c>
      <c r="M31" s="72">
        <f>L31*K31</f>
        <v>2.4636187500000126</v>
      </c>
      <c r="N31" s="64"/>
      <c r="O31" s="65">
        <f t="shared" si="2"/>
        <v>0</v>
      </c>
      <c r="P31" s="66">
        <f t="shared" si="3"/>
        <v>0</v>
      </c>
      <c r="Q31" s="63"/>
      <c r="R31" s="67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35">
      <c r="A32" s="17"/>
      <c r="B32" s="89" t="s">
        <v>29</v>
      </c>
      <c r="C32" s="58"/>
      <c r="D32" s="59" t="s">
        <v>26</v>
      </c>
      <c r="E32" s="58"/>
      <c r="F32" s="25"/>
      <c r="G32" s="91">
        <v>3.1900000000000001E-3</v>
      </c>
      <c r="H32" s="74">
        <f>+$G$18</f>
        <v>750</v>
      </c>
      <c r="I32" s="72">
        <f>H32*G32</f>
        <v>2.3925000000000001</v>
      </c>
      <c r="J32" s="63"/>
      <c r="K32" s="91">
        <v>4.4400000000000004E-3</v>
      </c>
      <c r="L32" s="74">
        <f>+$G$18</f>
        <v>750</v>
      </c>
      <c r="M32" s="72">
        <f t="shared" ref="M32" si="4">L32*K32</f>
        <v>3.33</v>
      </c>
      <c r="N32" s="64"/>
      <c r="O32" s="65">
        <f t="shared" si="2"/>
        <v>0.9375</v>
      </c>
      <c r="P32" s="66">
        <f t="shared" si="3"/>
        <v>0.39184952978056425</v>
      </c>
      <c r="Q32" s="63"/>
      <c r="R32" s="67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7.25" customHeight="1" x14ac:dyDescent="0.35">
      <c r="A33" s="17"/>
      <c r="B33" s="89" t="s">
        <v>30</v>
      </c>
      <c r="C33" s="58"/>
      <c r="D33" s="59" t="s">
        <v>26</v>
      </c>
      <c r="E33" s="58"/>
      <c r="F33" s="25"/>
      <c r="G33" s="91">
        <v>-1.4999999999999999E-4</v>
      </c>
      <c r="H33" s="74">
        <f>+$G$18</f>
        <v>750</v>
      </c>
      <c r="I33" s="72">
        <f>H33*G33</f>
        <v>-0.11249999999999999</v>
      </c>
      <c r="J33" s="63"/>
      <c r="K33" s="91">
        <v>-1.2999999999999999E-4</v>
      </c>
      <c r="L33" s="74">
        <f>+$G$18</f>
        <v>750</v>
      </c>
      <c r="M33" s="72">
        <f>L33*K33</f>
        <v>-9.7499999999999989E-2</v>
      </c>
      <c r="N33" s="64"/>
      <c r="O33" s="65">
        <f t="shared" si="2"/>
        <v>1.4999999999999999E-2</v>
      </c>
      <c r="P33" s="66">
        <f t="shared" si="3"/>
        <v>-0.13333333333333333</v>
      </c>
      <c r="Q33" s="63"/>
      <c r="R33" s="67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5.75" customHeight="1" x14ac:dyDescent="0.35">
      <c r="A34" s="17"/>
      <c r="B34" s="89" t="s">
        <v>31</v>
      </c>
      <c r="C34" s="58"/>
      <c r="D34" s="59" t="s">
        <v>26</v>
      </c>
      <c r="E34" s="58"/>
      <c r="F34" s="25"/>
      <c r="G34" s="91">
        <v>-2.5100000000000001E-3</v>
      </c>
      <c r="H34" s="92"/>
      <c r="I34" s="72">
        <f t="shared" ref="I34" si="5">H34*G34</f>
        <v>0</v>
      </c>
      <c r="J34" s="63"/>
      <c r="K34" s="91">
        <v>0</v>
      </c>
      <c r="L34" s="92"/>
      <c r="M34" s="72">
        <f t="shared" ref="M34" si="6">L34*K34</f>
        <v>0</v>
      </c>
      <c r="N34" s="64"/>
      <c r="O34" s="65">
        <f t="shared" si="2"/>
        <v>0</v>
      </c>
      <c r="P34" s="66" t="str">
        <f t="shared" si="3"/>
        <v/>
      </c>
      <c r="Q34" s="63"/>
      <c r="R34" s="67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35">
      <c r="A35" s="17"/>
      <c r="B35" s="93" t="s">
        <v>32</v>
      </c>
      <c r="C35" s="58"/>
      <c r="D35" s="59" t="s">
        <v>19</v>
      </c>
      <c r="E35" s="58"/>
      <c r="F35" s="25"/>
      <c r="G35" s="94">
        <v>0.41</v>
      </c>
      <c r="H35" s="61">
        <v>1</v>
      </c>
      <c r="I35" s="72">
        <f>H35*G35</f>
        <v>0.41</v>
      </c>
      <c r="J35" s="63"/>
      <c r="K35" s="94">
        <v>0.41</v>
      </c>
      <c r="L35" s="61">
        <v>1</v>
      </c>
      <c r="M35" s="72">
        <f>L35*K35</f>
        <v>0.41</v>
      </c>
      <c r="N35" s="64"/>
      <c r="O35" s="65">
        <f t="shared" si="2"/>
        <v>0</v>
      </c>
      <c r="P35" s="66">
        <f t="shared" si="3"/>
        <v>0</v>
      </c>
      <c r="Q35" s="63"/>
      <c r="R35" s="67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88" customFormat="1" x14ac:dyDescent="0.35">
      <c r="A36" s="75"/>
      <c r="B36" s="95" t="s">
        <v>33</v>
      </c>
      <c r="C36" s="96"/>
      <c r="D36" s="97"/>
      <c r="E36" s="96"/>
      <c r="F36" s="79"/>
      <c r="G36" s="98"/>
      <c r="H36" s="99"/>
      <c r="I36" s="100">
        <f>SUM(I31:I35)+I30</f>
        <v>45.85361875000001</v>
      </c>
      <c r="J36" s="83"/>
      <c r="K36" s="98"/>
      <c r="L36" s="99"/>
      <c r="M36" s="100">
        <f>SUM(M31:M35)+M30</f>
        <v>48.796118750000005</v>
      </c>
      <c r="N36" s="84"/>
      <c r="O36" s="85">
        <f t="shared" si="2"/>
        <v>2.9424999999999955</v>
      </c>
      <c r="P36" s="86">
        <f t="shared" si="3"/>
        <v>6.4171598233999691E-2</v>
      </c>
      <c r="Q36" s="83"/>
      <c r="R36" s="87"/>
    </row>
    <row r="37" spans="1:31" x14ac:dyDescent="0.35">
      <c r="A37" s="17"/>
      <c r="B37" s="101" t="s">
        <v>34</v>
      </c>
      <c r="C37" s="25"/>
      <c r="D37" s="59" t="s">
        <v>26</v>
      </c>
      <c r="E37" s="25"/>
      <c r="F37" s="25"/>
      <c r="G37" s="73">
        <v>1.158E-2</v>
      </c>
      <c r="H37" s="102">
        <f>$G$18*(1+G58)</f>
        <v>772.12500000000011</v>
      </c>
      <c r="I37" s="62">
        <f>H37*G37</f>
        <v>8.9412075000000009</v>
      </c>
      <c r="J37" s="63"/>
      <c r="K37" s="73">
        <v>1.2239999999999999E-2</v>
      </c>
      <c r="L37" s="102">
        <f>$G$18*(1+K58)</f>
        <v>772.12500000000011</v>
      </c>
      <c r="M37" s="62">
        <f>L37*K37</f>
        <v>9.4508100000000006</v>
      </c>
      <c r="N37" s="64"/>
      <c r="O37" s="65">
        <f t="shared" si="2"/>
        <v>0.50960249999999974</v>
      </c>
      <c r="P37" s="66">
        <f t="shared" si="3"/>
        <v>5.6994818652849707E-2</v>
      </c>
      <c r="Q37" s="63"/>
      <c r="R37" s="67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35">
      <c r="A38" s="17"/>
      <c r="B38" s="101" t="s">
        <v>35</v>
      </c>
      <c r="C38" s="25"/>
      <c r="D38" s="59" t="s">
        <v>26</v>
      </c>
      <c r="E38" s="25"/>
      <c r="F38" s="25"/>
      <c r="G38" s="73">
        <v>7.3299999999999997E-3</v>
      </c>
      <c r="H38" s="103">
        <f>+H37</f>
        <v>772.12500000000011</v>
      </c>
      <c r="I38" s="62">
        <f>H38*G38</f>
        <v>5.6596762500000004</v>
      </c>
      <c r="J38" s="63"/>
      <c r="K38" s="73">
        <v>8.4499999999999992E-3</v>
      </c>
      <c r="L38" s="103">
        <f>+L37</f>
        <v>772.12500000000011</v>
      </c>
      <c r="M38" s="62">
        <f>L38*K38</f>
        <v>6.5244562500000001</v>
      </c>
      <c r="N38" s="64"/>
      <c r="O38" s="65">
        <f t="shared" si="2"/>
        <v>0.86477999999999966</v>
      </c>
      <c r="P38" s="66">
        <f t="shared" si="3"/>
        <v>0.15279672578444742</v>
      </c>
      <c r="Q38" s="63"/>
      <c r="R38" s="67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88" customFormat="1" x14ac:dyDescent="0.35">
      <c r="A39" s="75"/>
      <c r="B39" s="95" t="s">
        <v>36</v>
      </c>
      <c r="C39" s="77"/>
      <c r="D39" s="97"/>
      <c r="E39" s="77"/>
      <c r="F39" s="104"/>
      <c r="G39" s="105"/>
      <c r="H39" s="106"/>
      <c r="I39" s="100">
        <f>SUM(I36:I38)</f>
        <v>60.454502500000018</v>
      </c>
      <c r="J39" s="83"/>
      <c r="K39" s="105"/>
      <c r="L39" s="106"/>
      <c r="M39" s="100">
        <f>SUM(M36:M38)</f>
        <v>64.771385000000009</v>
      </c>
      <c r="N39" s="107"/>
      <c r="O39" s="85">
        <f t="shared" si="2"/>
        <v>4.3168824999999913</v>
      </c>
      <c r="P39" s="86">
        <f t="shared" si="3"/>
        <v>7.1407129684013027E-2</v>
      </c>
      <c r="Q39" s="83"/>
      <c r="R39" s="87"/>
    </row>
    <row r="40" spans="1:31" x14ac:dyDescent="0.35">
      <c r="A40" s="17"/>
      <c r="B40" s="69" t="s">
        <v>37</v>
      </c>
      <c r="C40" s="58"/>
      <c r="D40" s="59" t="s">
        <v>26</v>
      </c>
      <c r="E40" s="58"/>
      <c r="F40" s="25"/>
      <c r="G40" s="108">
        <v>4.1000000000000003E-3</v>
      </c>
      <c r="H40" s="92">
        <f>+H37</f>
        <v>772.12500000000011</v>
      </c>
      <c r="I40" s="72">
        <f t="shared" ref="I40:I50" si="7">H40*G40</f>
        <v>3.1657125000000006</v>
      </c>
      <c r="J40" s="63"/>
      <c r="K40" s="108">
        <v>4.1000000000000003E-3</v>
      </c>
      <c r="L40" s="92">
        <f>+L37</f>
        <v>772.12500000000011</v>
      </c>
      <c r="M40" s="72">
        <f t="shared" ref="M40:M50" si="8">L40*K40</f>
        <v>3.1657125000000006</v>
      </c>
      <c r="N40" s="64"/>
      <c r="O40" s="65">
        <f t="shared" si="2"/>
        <v>0</v>
      </c>
      <c r="P40" s="66">
        <f t="shared" si="3"/>
        <v>0</v>
      </c>
      <c r="Q40" s="63"/>
      <c r="R40" s="67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35">
      <c r="A41" s="17"/>
      <c r="B41" s="69" t="s">
        <v>38</v>
      </c>
      <c r="C41" s="58"/>
      <c r="D41" s="59" t="s">
        <v>26</v>
      </c>
      <c r="E41" s="58"/>
      <c r="F41" s="25"/>
      <c r="G41" s="108">
        <v>6.9999999999999999E-4</v>
      </c>
      <c r="H41" s="92">
        <f>+H37</f>
        <v>772.12500000000011</v>
      </c>
      <c r="I41" s="72">
        <f t="shared" si="7"/>
        <v>0.54048750000000012</v>
      </c>
      <c r="J41" s="63"/>
      <c r="K41" s="108">
        <v>6.9999999999999999E-4</v>
      </c>
      <c r="L41" s="92">
        <f>+L37</f>
        <v>772.12500000000011</v>
      </c>
      <c r="M41" s="72">
        <f t="shared" si="8"/>
        <v>0.54048750000000012</v>
      </c>
      <c r="N41" s="64"/>
      <c r="O41" s="65">
        <f t="shared" si="2"/>
        <v>0</v>
      </c>
      <c r="P41" s="66">
        <f t="shared" si="3"/>
        <v>0</v>
      </c>
      <c r="Q41" s="63"/>
      <c r="R41" s="67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35">
      <c r="A42" s="17"/>
      <c r="B42" s="69" t="s">
        <v>39</v>
      </c>
      <c r="C42" s="58"/>
      <c r="D42" s="59" t="s">
        <v>26</v>
      </c>
      <c r="E42" s="58"/>
      <c r="F42" s="25"/>
      <c r="G42" s="108">
        <v>4.0000000000000002E-4</v>
      </c>
      <c r="H42" s="92">
        <f>+H37</f>
        <v>772.12500000000011</v>
      </c>
      <c r="I42" s="72">
        <f t="shared" si="7"/>
        <v>0.30885000000000007</v>
      </c>
      <c r="J42" s="63"/>
      <c r="K42" s="108">
        <v>4.0000000000000002E-4</v>
      </c>
      <c r="L42" s="92">
        <f>+L37</f>
        <v>772.12500000000011</v>
      </c>
      <c r="M42" s="72">
        <f t="shared" si="8"/>
        <v>0.30885000000000007</v>
      </c>
      <c r="N42" s="64"/>
      <c r="O42" s="65">
        <f t="shared" si="2"/>
        <v>0</v>
      </c>
      <c r="P42" s="66">
        <f t="shared" si="3"/>
        <v>0</v>
      </c>
      <c r="Q42" s="63"/>
      <c r="R42" s="67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35">
      <c r="A43" s="17"/>
      <c r="B43" s="69" t="s">
        <v>40</v>
      </c>
      <c r="C43" s="58"/>
      <c r="D43" s="59" t="s">
        <v>19</v>
      </c>
      <c r="E43" s="58"/>
      <c r="F43" s="25"/>
      <c r="G43" s="109">
        <v>0.25</v>
      </c>
      <c r="H43" s="61">
        <v>1</v>
      </c>
      <c r="I43" s="62">
        <f t="shared" si="7"/>
        <v>0.25</v>
      </c>
      <c r="J43" s="63"/>
      <c r="K43" s="109">
        <v>0.25</v>
      </c>
      <c r="L43" s="61">
        <v>1</v>
      </c>
      <c r="M43" s="62">
        <f t="shared" si="8"/>
        <v>0.25</v>
      </c>
      <c r="N43" s="64"/>
      <c r="O43" s="65">
        <f t="shared" si="2"/>
        <v>0</v>
      </c>
      <c r="P43" s="66">
        <f t="shared" si="3"/>
        <v>0</v>
      </c>
      <c r="Q43" s="63"/>
      <c r="R43" s="67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35">
      <c r="A44" s="17"/>
      <c r="B44" s="69" t="s">
        <v>41</v>
      </c>
      <c r="C44" s="58"/>
      <c r="D44" s="59" t="s">
        <v>26</v>
      </c>
      <c r="E44" s="58"/>
      <c r="F44" s="25"/>
      <c r="G44" s="108">
        <v>8.6999999999999994E-2</v>
      </c>
      <c r="H44" s="110">
        <f>$D$160*$G$18</f>
        <v>472.5</v>
      </c>
      <c r="I44" s="72">
        <f t="shared" si="7"/>
        <v>41.107499999999995</v>
      </c>
      <c r="J44" s="63"/>
      <c r="K44" s="108">
        <v>8.6999999999999994E-2</v>
      </c>
      <c r="L44" s="110">
        <f>$D$160*$G$18</f>
        <v>472.5</v>
      </c>
      <c r="M44" s="72">
        <f t="shared" si="8"/>
        <v>41.107499999999995</v>
      </c>
      <c r="N44" s="64"/>
      <c r="O44" s="65">
        <f t="shared" si="2"/>
        <v>0</v>
      </c>
      <c r="P44" s="66">
        <f t="shared" si="3"/>
        <v>0</v>
      </c>
      <c r="Q44" s="63"/>
      <c r="R44" s="67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35">
      <c r="A45" s="17"/>
      <c r="B45" s="69" t="s">
        <v>42</v>
      </c>
      <c r="C45" s="58"/>
      <c r="D45" s="59" t="s">
        <v>26</v>
      </c>
      <c r="E45" s="58"/>
      <c r="F45" s="25"/>
      <c r="G45" s="108">
        <v>0.122</v>
      </c>
      <c r="H45" s="111">
        <f>$D$161*$G$18</f>
        <v>135</v>
      </c>
      <c r="I45" s="72">
        <f t="shared" si="7"/>
        <v>16.47</v>
      </c>
      <c r="J45" s="63"/>
      <c r="K45" s="108">
        <v>0.122</v>
      </c>
      <c r="L45" s="111">
        <f>$D$161*$G$18</f>
        <v>135</v>
      </c>
      <c r="M45" s="72">
        <f t="shared" si="8"/>
        <v>16.47</v>
      </c>
      <c r="N45" s="64"/>
      <c r="O45" s="65">
        <f t="shared" si="2"/>
        <v>0</v>
      </c>
      <c r="P45" s="66">
        <f t="shared" si="3"/>
        <v>0</v>
      </c>
      <c r="Q45" s="63"/>
      <c r="R45" s="67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35">
      <c r="A46" s="17"/>
      <c r="B46" s="69" t="s">
        <v>43</v>
      </c>
      <c r="C46" s="58"/>
      <c r="D46" s="59" t="s">
        <v>26</v>
      </c>
      <c r="E46" s="58"/>
      <c r="F46" s="25"/>
      <c r="G46" s="108">
        <v>0.182</v>
      </c>
      <c r="H46" s="110">
        <f>$D$162*$G$18</f>
        <v>142.5</v>
      </c>
      <c r="I46" s="72">
        <f t="shared" si="7"/>
        <v>25.934999999999999</v>
      </c>
      <c r="J46" s="63"/>
      <c r="K46" s="108">
        <v>0.182</v>
      </c>
      <c r="L46" s="110">
        <f>$D$162*$G$18</f>
        <v>142.5</v>
      </c>
      <c r="M46" s="72">
        <f t="shared" si="8"/>
        <v>25.934999999999999</v>
      </c>
      <c r="N46" s="64"/>
      <c r="O46" s="65">
        <f t="shared" si="2"/>
        <v>0</v>
      </c>
      <c r="P46" s="66">
        <f t="shared" si="3"/>
        <v>0</v>
      </c>
      <c r="Q46" s="63"/>
      <c r="R46" s="67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35">
      <c r="A47" s="17"/>
      <c r="B47" s="69" t="s">
        <v>44</v>
      </c>
      <c r="C47" s="58"/>
      <c r="D47" s="59" t="s">
        <v>26</v>
      </c>
      <c r="E47" s="58"/>
      <c r="F47" s="25"/>
      <c r="G47" s="108">
        <v>0.10299999999999999</v>
      </c>
      <c r="H47" s="92">
        <v>600</v>
      </c>
      <c r="I47" s="72">
        <f t="shared" si="7"/>
        <v>61.8</v>
      </c>
      <c r="J47" s="63"/>
      <c r="K47" s="108">
        <v>0.10299999999999999</v>
      </c>
      <c r="L47" s="92">
        <v>600</v>
      </c>
      <c r="M47" s="72">
        <f t="shared" si="8"/>
        <v>61.8</v>
      </c>
      <c r="N47" s="64"/>
      <c r="O47" s="65">
        <f t="shared" si="2"/>
        <v>0</v>
      </c>
      <c r="P47" s="66">
        <f t="shared" si="3"/>
        <v>0</v>
      </c>
      <c r="Q47" s="63"/>
      <c r="R47" s="67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35">
      <c r="A48" s="17"/>
      <c r="B48" s="69" t="s">
        <v>45</v>
      </c>
      <c r="C48" s="58"/>
      <c r="D48" s="59" t="s">
        <v>26</v>
      </c>
      <c r="E48" s="58"/>
      <c r="F48" s="25"/>
      <c r="G48" s="108">
        <v>0.125</v>
      </c>
      <c r="H48" s="92">
        <v>150</v>
      </c>
      <c r="I48" s="72">
        <f t="shared" si="7"/>
        <v>18.75</v>
      </c>
      <c r="J48" s="63"/>
      <c r="K48" s="108">
        <v>0.125</v>
      </c>
      <c r="L48" s="92">
        <v>150</v>
      </c>
      <c r="M48" s="72">
        <f t="shared" si="8"/>
        <v>18.75</v>
      </c>
      <c r="N48" s="64"/>
      <c r="O48" s="65">
        <f t="shared" si="2"/>
        <v>0</v>
      </c>
      <c r="P48" s="66">
        <f t="shared" si="3"/>
        <v>0</v>
      </c>
      <c r="Q48" s="63"/>
      <c r="R48" s="67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35">
      <c r="A49" s="17"/>
      <c r="B49" s="69" t="s">
        <v>46</v>
      </c>
      <c r="C49" s="58"/>
      <c r="D49" s="59" t="s">
        <v>26</v>
      </c>
      <c r="E49" s="58"/>
      <c r="F49" s="25"/>
      <c r="G49" s="108">
        <v>0.1076</v>
      </c>
      <c r="H49" s="92">
        <v>0</v>
      </c>
      <c r="I49" s="72">
        <f t="shared" si="7"/>
        <v>0</v>
      </c>
      <c r="J49" s="63"/>
      <c r="K49" s="108">
        <v>0.1076</v>
      </c>
      <c r="L49" s="92">
        <v>0</v>
      </c>
      <c r="M49" s="72">
        <f t="shared" si="8"/>
        <v>0</v>
      </c>
      <c r="N49" s="64"/>
      <c r="O49" s="65">
        <f t="shared" si="2"/>
        <v>0</v>
      </c>
      <c r="P49" s="66" t="str">
        <f t="shared" si="3"/>
        <v/>
      </c>
      <c r="Q49" s="63"/>
      <c r="R49" s="67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5" thickBot="1" x14ac:dyDescent="0.4">
      <c r="A50" s="17"/>
      <c r="B50" s="112" t="s">
        <v>47</v>
      </c>
      <c r="C50" s="58"/>
      <c r="D50" s="59" t="s">
        <v>26</v>
      </c>
      <c r="E50" s="58"/>
      <c r="F50" s="25"/>
      <c r="G50" s="108">
        <f>G49</f>
        <v>0.1076</v>
      </c>
      <c r="H50" s="92">
        <v>0</v>
      </c>
      <c r="I50" s="72">
        <f t="shared" si="7"/>
        <v>0</v>
      </c>
      <c r="J50" s="63"/>
      <c r="K50" s="108">
        <f>K49</f>
        <v>0.1076</v>
      </c>
      <c r="L50" s="92">
        <v>0</v>
      </c>
      <c r="M50" s="72">
        <f t="shared" si="8"/>
        <v>0</v>
      </c>
      <c r="N50" s="64"/>
      <c r="O50" s="65">
        <f t="shared" si="2"/>
        <v>0</v>
      </c>
      <c r="P50" s="66" t="str">
        <f t="shared" si="3"/>
        <v/>
      </c>
      <c r="Q50" s="63"/>
      <c r="R50" s="67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5" thickBot="1" x14ac:dyDescent="0.4">
      <c r="A51" s="17"/>
      <c r="B51" s="113"/>
      <c r="C51" s="114"/>
      <c r="D51" s="115"/>
      <c r="E51" s="114"/>
      <c r="F51" s="116"/>
      <c r="G51" s="117"/>
      <c r="H51" s="118"/>
      <c r="I51" s="119"/>
      <c r="J51" s="63"/>
      <c r="K51" s="117"/>
      <c r="L51" s="118"/>
      <c r="M51" s="119"/>
      <c r="N51" s="120"/>
      <c r="O51" s="121"/>
      <c r="P51" s="122"/>
      <c r="Q51" s="63"/>
      <c r="R51" s="67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35">
      <c r="A52" s="17"/>
      <c r="B52" s="123" t="s">
        <v>48</v>
      </c>
      <c r="C52" s="58"/>
      <c r="D52" s="24"/>
      <c r="E52" s="58"/>
      <c r="F52" s="124"/>
      <c r="G52" s="125"/>
      <c r="H52" s="125"/>
      <c r="I52" s="126">
        <f>SUM(I40:I46,I39)</f>
        <v>148.23205250000001</v>
      </c>
      <c r="J52" s="63"/>
      <c r="K52" s="125"/>
      <c r="L52" s="125"/>
      <c r="M52" s="126">
        <f>SUM(M40:M46,M39)</f>
        <v>152.548935</v>
      </c>
      <c r="N52" s="127"/>
      <c r="O52" s="128">
        <f>M52-I52</f>
        <v>4.3168824999999913</v>
      </c>
      <c r="P52" s="129">
        <f>IF(OR(I52=0,M52=0),"",(O52/I52))</f>
        <v>2.9122463240532886E-2</v>
      </c>
      <c r="Q52" s="63"/>
      <c r="R52" s="67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35">
      <c r="A53" s="17"/>
      <c r="B53" s="130" t="s">
        <v>49</v>
      </c>
      <c r="C53" s="58"/>
      <c r="D53" s="24"/>
      <c r="E53" s="58"/>
      <c r="F53" s="124"/>
      <c r="G53" s="131">
        <v>-0.193</v>
      </c>
      <c r="H53" s="132"/>
      <c r="I53" s="65">
        <f>+I52*G53</f>
        <v>-28.608786132500004</v>
      </c>
      <c r="J53" s="63"/>
      <c r="K53" s="131">
        <v>-0.193</v>
      </c>
      <c r="L53" s="132"/>
      <c r="M53" s="65">
        <f>+M52*K53</f>
        <v>-29.441944455000002</v>
      </c>
      <c r="N53" s="127"/>
      <c r="O53" s="65">
        <f>M53-I53</f>
        <v>-0.83315832249999744</v>
      </c>
      <c r="P53" s="66">
        <f>IF(OR(I53=0,M53=0),"",(O53/I53))</f>
        <v>2.9122463240532855E-2</v>
      </c>
      <c r="Q53" s="63"/>
      <c r="R53" s="67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35">
      <c r="A54" s="17"/>
      <c r="B54" s="133" t="s">
        <v>50</v>
      </c>
      <c r="C54" s="58"/>
      <c r="D54" s="24"/>
      <c r="E54" s="58"/>
      <c r="F54" s="134"/>
      <c r="G54" s="135">
        <v>0.13</v>
      </c>
      <c r="H54" s="71"/>
      <c r="I54" s="65">
        <f>I52*G54</f>
        <v>19.270166825</v>
      </c>
      <c r="J54" s="63"/>
      <c r="K54" s="135">
        <v>0.13</v>
      </c>
      <c r="L54" s="71"/>
      <c r="M54" s="65">
        <f>M52*K54</f>
        <v>19.83136155</v>
      </c>
      <c r="N54" s="136"/>
      <c r="O54" s="65">
        <f>M54-I54</f>
        <v>0.56119472500000001</v>
      </c>
      <c r="P54" s="66">
        <f>IF(OR(I54=0,M54=0),"",(O54/I54))</f>
        <v>2.9122463240532945E-2</v>
      </c>
      <c r="Q54" s="63"/>
      <c r="R54" s="67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s="146" customFormat="1" ht="15" thickBot="1" x14ac:dyDescent="0.4">
      <c r="A55" s="137"/>
      <c r="B55" s="507" t="s">
        <v>51</v>
      </c>
      <c r="C55" s="507"/>
      <c r="D55" s="507"/>
      <c r="E55" s="138"/>
      <c r="F55" s="139"/>
      <c r="G55" s="140"/>
      <c r="H55" s="140"/>
      <c r="I55" s="141">
        <f>SUM(I52:I54)</f>
        <v>138.8934331925</v>
      </c>
      <c r="J55" s="142"/>
      <c r="K55" s="140"/>
      <c r="L55" s="140"/>
      <c r="M55" s="141">
        <f>SUM(M52:M54)</f>
        <v>142.938352095</v>
      </c>
      <c r="N55" s="143"/>
      <c r="O55" s="144">
        <f>M55-I55</f>
        <v>4.044918902500001</v>
      </c>
      <c r="P55" s="145">
        <f>IF(OR(I55=0,M55=0),"",(O55/I55))</f>
        <v>2.9122463240532956E-2</v>
      </c>
      <c r="Q55" s="142"/>
    </row>
    <row r="56" spans="1:31" ht="15" thickBot="1" x14ac:dyDescent="0.4">
      <c r="A56" s="147"/>
      <c r="B56" s="113" t="s">
        <v>52</v>
      </c>
      <c r="C56" s="148"/>
      <c r="D56" s="149"/>
      <c r="E56" s="148"/>
      <c r="F56" s="150"/>
      <c r="G56" s="151"/>
      <c r="H56" s="152"/>
      <c r="I56" s="153"/>
      <c r="J56" s="36"/>
      <c r="K56" s="151"/>
      <c r="L56" s="152"/>
      <c r="M56" s="153"/>
      <c r="N56" s="150"/>
      <c r="O56" s="154"/>
      <c r="P56" s="155"/>
      <c r="Q56" s="36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35">
      <c r="A57" s="17"/>
      <c r="B57" s="17"/>
      <c r="C57" s="17"/>
      <c r="D57" s="24"/>
      <c r="E57" s="17"/>
      <c r="F57" s="17"/>
      <c r="G57" s="25"/>
      <c r="H57" s="25"/>
      <c r="I57" s="49"/>
      <c r="J57" s="36"/>
      <c r="K57" s="25"/>
      <c r="L57" s="25"/>
      <c r="M57" s="49"/>
      <c r="N57" s="25"/>
      <c r="O57" s="25"/>
      <c r="P57" s="25"/>
      <c r="Q57" s="36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35">
      <c r="A58" s="17"/>
      <c r="B58" s="156" t="s">
        <v>53</v>
      </c>
      <c r="C58" s="17"/>
      <c r="D58" s="24"/>
      <c r="E58" s="17"/>
      <c r="F58" s="17"/>
      <c r="G58" s="157">
        <v>2.9499999999999998E-2</v>
      </c>
      <c r="H58" s="158"/>
      <c r="I58" s="158"/>
      <c r="J58" s="142"/>
      <c r="K58" s="157">
        <v>2.9499999999999998E-2</v>
      </c>
      <c r="L58" s="25"/>
      <c r="M58" s="25"/>
      <c r="N58" s="25"/>
      <c r="O58" s="25"/>
      <c r="P58" s="25"/>
      <c r="Q58" s="36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35">
      <c r="A59" s="17"/>
      <c r="B59" s="17"/>
      <c r="C59" s="17"/>
      <c r="D59" s="24"/>
      <c r="E59" s="17"/>
      <c r="F59" s="17"/>
      <c r="G59" s="25"/>
      <c r="H59" s="25"/>
      <c r="I59" s="25"/>
      <c r="J59" s="2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ht="18" x14ac:dyDescent="0.4">
      <c r="A60" s="17"/>
      <c r="B60" s="509" t="s">
        <v>0</v>
      </c>
      <c r="C60" s="509"/>
      <c r="D60" s="509"/>
      <c r="E60" s="509"/>
      <c r="F60" s="509"/>
      <c r="G60" s="509"/>
      <c r="H60" s="509"/>
      <c r="I60" s="509"/>
      <c r="J60" s="509"/>
    </row>
    <row r="61" spans="1:31" ht="18" x14ac:dyDescent="0.4">
      <c r="A61" s="17"/>
      <c r="B61" s="509" t="s">
        <v>1</v>
      </c>
      <c r="C61" s="509"/>
      <c r="D61" s="509"/>
      <c r="E61" s="509"/>
      <c r="F61" s="509"/>
      <c r="G61" s="509"/>
      <c r="H61" s="509"/>
      <c r="I61" s="509"/>
      <c r="J61" s="509"/>
    </row>
    <row r="62" spans="1:31" x14ac:dyDescent="0.35">
      <c r="A62" s="17"/>
      <c r="B62" s="17"/>
      <c r="C62" s="17"/>
      <c r="D62" s="24"/>
      <c r="E62" s="17"/>
      <c r="F62" s="17"/>
      <c r="G62" s="25"/>
      <c r="H62" s="25"/>
    </row>
    <row r="63" spans="1:31" x14ac:dyDescent="0.35">
      <c r="A63" s="17"/>
      <c r="B63" s="17"/>
      <c r="C63" s="17"/>
      <c r="D63" s="24"/>
      <c r="E63" s="17"/>
      <c r="F63" s="17"/>
      <c r="G63" s="25"/>
      <c r="H63" s="25"/>
      <c r="M63" s="159"/>
      <c r="N63" s="160">
        <v>2</v>
      </c>
    </row>
    <row r="64" spans="1:31" ht="15.5" x14ac:dyDescent="0.35">
      <c r="A64" s="17"/>
      <c r="B64" s="26" t="s">
        <v>2</v>
      </c>
      <c r="C64" s="17"/>
      <c r="D64" s="510" t="s">
        <v>3</v>
      </c>
      <c r="E64" s="510"/>
      <c r="F64" s="510"/>
      <c r="G64" s="510"/>
      <c r="H64" s="510"/>
      <c r="I64" s="510"/>
      <c r="J64" s="510"/>
    </row>
    <row r="65" spans="1:32" ht="15.5" x14ac:dyDescent="0.35">
      <c r="A65" s="17"/>
      <c r="B65" s="28"/>
      <c r="C65" s="17"/>
      <c r="D65" s="29"/>
      <c r="E65" s="30"/>
      <c r="F65" s="31"/>
      <c r="G65" s="32"/>
      <c r="H65" s="32"/>
      <c r="I65" s="32"/>
      <c r="J65" s="32"/>
      <c r="K65" s="36"/>
      <c r="L65" s="36"/>
      <c r="M65" s="32"/>
      <c r="N65" s="36"/>
      <c r="O65" s="36"/>
      <c r="P65" s="36"/>
      <c r="Q65" s="36"/>
      <c r="R65" s="36"/>
      <c r="S65" s="36"/>
      <c r="T65" s="32"/>
      <c r="U65" s="36"/>
      <c r="V65" s="36"/>
      <c r="W65" s="36"/>
      <c r="X65" s="36"/>
      <c r="Y65" s="36"/>
      <c r="Z65" s="36"/>
      <c r="AA65" s="32"/>
      <c r="AB65" s="36"/>
      <c r="AC65" s="36"/>
      <c r="AD65" s="36"/>
      <c r="AE65" s="36"/>
      <c r="AF65" s="37"/>
    </row>
    <row r="66" spans="1:32" ht="15.5" x14ac:dyDescent="0.35">
      <c r="A66" s="17"/>
      <c r="B66" s="26" t="s">
        <v>4</v>
      </c>
      <c r="C66" s="17"/>
      <c r="D66" s="38" t="s">
        <v>5</v>
      </c>
      <c r="E66" s="30"/>
      <c r="F66" s="31"/>
      <c r="G66" s="36"/>
      <c r="H66" s="32"/>
      <c r="I66" s="39"/>
      <c r="J66" s="32"/>
      <c r="K66" s="42"/>
      <c r="L66" s="36"/>
      <c r="M66" s="39"/>
      <c r="N66" s="36"/>
      <c r="O66" s="40"/>
      <c r="P66" s="41"/>
      <c r="Q66" s="36"/>
      <c r="R66" s="42"/>
      <c r="S66" s="36"/>
      <c r="T66" s="39"/>
      <c r="U66" s="36"/>
      <c r="V66" s="40"/>
      <c r="W66" s="41"/>
      <c r="X66" s="36"/>
      <c r="Y66" s="42"/>
      <c r="Z66" s="36"/>
      <c r="AA66" s="39"/>
      <c r="AB66" s="36"/>
      <c r="AC66" s="40"/>
      <c r="AD66" s="41"/>
      <c r="AE66" s="36"/>
      <c r="AF66" s="37"/>
    </row>
    <row r="67" spans="1:32" ht="15.5" x14ac:dyDescent="0.35">
      <c r="A67" s="17"/>
      <c r="B67" s="28"/>
      <c r="C67" s="17"/>
      <c r="D67" s="29"/>
      <c r="E67" s="30"/>
      <c r="F67" s="30"/>
      <c r="G67" s="29"/>
      <c r="H67" s="29"/>
      <c r="I67" s="29"/>
      <c r="J67" s="29"/>
    </row>
    <row r="68" spans="1:32" x14ac:dyDescent="0.35">
      <c r="A68" s="17"/>
      <c r="B68" s="43"/>
      <c r="C68" s="17"/>
      <c r="D68" s="44" t="s">
        <v>6</v>
      </c>
      <c r="E68" s="45"/>
      <c r="F68" s="17"/>
      <c r="G68" s="46">
        <v>212</v>
      </c>
      <c r="H68" s="47" t="s">
        <v>7</v>
      </c>
      <c r="I68" s="25"/>
      <c r="J68" s="25"/>
    </row>
    <row r="69" spans="1:32" x14ac:dyDescent="0.35">
      <c r="A69" s="17"/>
      <c r="B69" s="43"/>
      <c r="C69" s="17"/>
      <c r="D69" s="24"/>
      <c r="E69" s="17"/>
      <c r="F69" s="17"/>
      <c r="G69" s="25"/>
      <c r="H69" s="25"/>
      <c r="I69" s="49"/>
      <c r="J69" s="25"/>
    </row>
    <row r="70" spans="1:32" x14ac:dyDescent="0.35">
      <c r="A70" s="17"/>
      <c r="B70" s="43"/>
      <c r="C70" s="17"/>
      <c r="D70" s="44"/>
      <c r="E70" s="50"/>
      <c r="F70" s="17"/>
      <c r="G70" s="499" t="s">
        <v>8</v>
      </c>
      <c r="H70" s="508"/>
      <c r="I70" s="500"/>
      <c r="J70" s="36"/>
      <c r="K70" s="499" t="s">
        <v>9</v>
      </c>
      <c r="L70" s="508"/>
      <c r="M70" s="500"/>
      <c r="N70" s="25"/>
      <c r="O70" s="499" t="s">
        <v>10</v>
      </c>
      <c r="P70" s="500"/>
      <c r="Q70" s="36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2" ht="15" customHeight="1" x14ac:dyDescent="0.35">
      <c r="A71" s="17"/>
      <c r="B71" s="43"/>
      <c r="C71" s="17"/>
      <c r="D71" s="501" t="s">
        <v>11</v>
      </c>
      <c r="E71" s="51"/>
      <c r="F71" s="17"/>
      <c r="G71" s="52" t="s">
        <v>12</v>
      </c>
      <c r="H71" s="53" t="s">
        <v>13</v>
      </c>
      <c r="I71" s="54" t="s">
        <v>14</v>
      </c>
      <c r="J71" s="36"/>
      <c r="K71" s="52" t="s">
        <v>12</v>
      </c>
      <c r="L71" s="53" t="s">
        <v>13</v>
      </c>
      <c r="M71" s="54" t="s">
        <v>14</v>
      </c>
      <c r="N71" s="25"/>
      <c r="O71" s="503" t="s">
        <v>15</v>
      </c>
      <c r="P71" s="505" t="s">
        <v>16</v>
      </c>
      <c r="Q71" s="36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2" x14ac:dyDescent="0.35">
      <c r="A72" s="17"/>
      <c r="B72" s="161"/>
      <c r="C72" s="17"/>
      <c r="D72" s="502"/>
      <c r="E72" s="51"/>
      <c r="F72" s="17"/>
      <c r="G72" s="55" t="s">
        <v>17</v>
      </c>
      <c r="H72" s="56"/>
      <c r="I72" s="56" t="s">
        <v>17</v>
      </c>
      <c r="J72" s="36"/>
      <c r="K72" s="55" t="s">
        <v>17</v>
      </c>
      <c r="L72" s="56"/>
      <c r="M72" s="56" t="s">
        <v>17</v>
      </c>
      <c r="N72" s="25"/>
      <c r="O72" s="504"/>
      <c r="P72" s="506"/>
      <c r="Q72" s="36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2" x14ac:dyDescent="0.35">
      <c r="A73" s="17"/>
      <c r="B73" s="69" t="s">
        <v>18</v>
      </c>
      <c r="C73" s="58"/>
      <c r="D73" s="59" t="s">
        <v>19</v>
      </c>
      <c r="E73" s="58"/>
      <c r="F73" s="25"/>
      <c r="G73" s="60">
        <v>43.31</v>
      </c>
      <c r="H73" s="61">
        <v>1</v>
      </c>
      <c r="I73" s="62">
        <f t="shared" ref="I73:I79" si="9">H73*G73</f>
        <v>43.31</v>
      </c>
      <c r="J73" s="63"/>
      <c r="K73" s="60">
        <v>45.3</v>
      </c>
      <c r="L73" s="61">
        <v>1</v>
      </c>
      <c r="M73" s="62">
        <f t="shared" ref="M73:M79" si="10">L73*K73</f>
        <v>45.3</v>
      </c>
      <c r="N73" s="64"/>
      <c r="O73" s="65">
        <f t="shared" ref="O73:O100" si="11">M73-I73</f>
        <v>1.9899999999999949</v>
      </c>
      <c r="P73" s="66">
        <f t="shared" ref="P73:P100" si="12">IF(OR(I73=0,M73=0),"",(O73/I73))</f>
        <v>4.5947818055876118E-2</v>
      </c>
      <c r="Q73" s="63"/>
      <c r="R73" s="67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2" x14ac:dyDescent="0.35">
      <c r="A74" s="17"/>
      <c r="B74" s="69" t="s">
        <v>20</v>
      </c>
      <c r="C74" s="58"/>
      <c r="D74" s="59" t="s">
        <v>19</v>
      </c>
      <c r="E74" s="58"/>
      <c r="F74" s="25"/>
      <c r="G74" s="70">
        <v>-0.02</v>
      </c>
      <c r="H74" s="71">
        <v>1</v>
      </c>
      <c r="I74" s="72">
        <f t="shared" si="9"/>
        <v>-0.02</v>
      </c>
      <c r="J74" s="63"/>
      <c r="K74" s="70">
        <v>-0.02</v>
      </c>
      <c r="L74" s="71">
        <v>1</v>
      </c>
      <c r="M74" s="72">
        <f t="shared" si="10"/>
        <v>-0.02</v>
      </c>
      <c r="N74" s="64"/>
      <c r="O74" s="65">
        <f t="shared" si="11"/>
        <v>0</v>
      </c>
      <c r="P74" s="66">
        <f t="shared" si="12"/>
        <v>0</v>
      </c>
      <c r="Q74" s="63"/>
      <c r="R74" s="67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2" x14ac:dyDescent="0.35">
      <c r="A75" s="17"/>
      <c r="B75" s="69" t="s">
        <v>21</v>
      </c>
      <c r="C75" s="58"/>
      <c r="D75" s="59" t="s">
        <v>19</v>
      </c>
      <c r="E75" s="58"/>
      <c r="F75" s="25"/>
      <c r="G75" s="70">
        <v>-0.01</v>
      </c>
      <c r="H75" s="61">
        <v>1</v>
      </c>
      <c r="I75" s="72">
        <f t="shared" si="9"/>
        <v>-0.01</v>
      </c>
      <c r="J75" s="63"/>
      <c r="K75" s="70">
        <v>-0.01</v>
      </c>
      <c r="L75" s="61">
        <v>1</v>
      </c>
      <c r="M75" s="72">
        <f t="shared" si="10"/>
        <v>-0.01</v>
      </c>
      <c r="N75" s="64"/>
      <c r="O75" s="65">
        <f t="shared" si="11"/>
        <v>0</v>
      </c>
      <c r="P75" s="66">
        <f t="shared" si="12"/>
        <v>0</v>
      </c>
      <c r="Q75" s="63"/>
      <c r="R75" s="67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2" x14ac:dyDescent="0.35">
      <c r="A76" s="17"/>
      <c r="B76" s="69" t="s">
        <v>22</v>
      </c>
      <c r="C76" s="58"/>
      <c r="D76" s="59" t="s">
        <v>19</v>
      </c>
      <c r="E76" s="58"/>
      <c r="F76" s="25"/>
      <c r="G76" s="70">
        <v>-2.17</v>
      </c>
      <c r="H76" s="71">
        <v>1</v>
      </c>
      <c r="I76" s="72">
        <f t="shared" si="9"/>
        <v>-2.17</v>
      </c>
      <c r="J76" s="63"/>
      <c r="K76" s="70">
        <v>-2.17</v>
      </c>
      <c r="L76" s="71">
        <v>1</v>
      </c>
      <c r="M76" s="72">
        <f t="shared" si="10"/>
        <v>-2.17</v>
      </c>
      <c r="N76" s="64"/>
      <c r="O76" s="65">
        <f t="shared" si="11"/>
        <v>0</v>
      </c>
      <c r="P76" s="66">
        <f t="shared" si="12"/>
        <v>0</v>
      </c>
      <c r="Q76" s="63"/>
      <c r="R76" s="67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2" x14ac:dyDescent="0.35">
      <c r="A77" s="17"/>
      <c r="B77" s="69" t="s">
        <v>23</v>
      </c>
      <c r="C77" s="58"/>
      <c r="D77" s="59" t="s">
        <v>19</v>
      </c>
      <c r="E77" s="58"/>
      <c r="F77" s="25"/>
      <c r="G77" s="70">
        <v>-0.31</v>
      </c>
      <c r="H77" s="71">
        <v>1</v>
      </c>
      <c r="I77" s="72">
        <f t="shared" si="9"/>
        <v>-0.31</v>
      </c>
      <c r="J77" s="63"/>
      <c r="K77" s="70">
        <v>-0.31</v>
      </c>
      <c r="L77" s="71">
        <v>1</v>
      </c>
      <c r="M77" s="72">
        <f t="shared" si="10"/>
        <v>-0.31</v>
      </c>
      <c r="N77" s="64"/>
      <c r="O77" s="65">
        <f t="shared" si="11"/>
        <v>0</v>
      </c>
      <c r="P77" s="66">
        <f t="shared" si="12"/>
        <v>0</v>
      </c>
      <c r="Q77" s="63"/>
      <c r="R77" s="67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2" x14ac:dyDescent="0.35">
      <c r="A78" s="17"/>
      <c r="B78" s="69" t="s">
        <v>24</v>
      </c>
      <c r="C78" s="58"/>
      <c r="D78" s="59" t="s">
        <v>19</v>
      </c>
      <c r="E78" s="58"/>
      <c r="F78" s="25"/>
      <c r="G78" s="70">
        <v>-0.1</v>
      </c>
      <c r="H78" s="71">
        <v>1</v>
      </c>
      <c r="I78" s="72">
        <f t="shared" si="9"/>
        <v>-0.1</v>
      </c>
      <c r="J78" s="63"/>
      <c r="K78" s="70">
        <v>-0.1</v>
      </c>
      <c r="L78" s="71">
        <v>1</v>
      </c>
      <c r="M78" s="72">
        <f t="shared" si="10"/>
        <v>-0.1</v>
      </c>
      <c r="N78" s="64"/>
      <c r="O78" s="65">
        <f t="shared" si="11"/>
        <v>0</v>
      </c>
      <c r="P78" s="66">
        <f t="shared" si="12"/>
        <v>0</v>
      </c>
      <c r="Q78" s="63"/>
      <c r="R78" s="67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2" x14ac:dyDescent="0.35">
      <c r="A79" s="17"/>
      <c r="B79" s="69" t="s">
        <v>25</v>
      </c>
      <c r="C79" s="58"/>
      <c r="D79" s="59" t="s">
        <v>26</v>
      </c>
      <c r="E79" s="58"/>
      <c r="F79" s="25"/>
      <c r="G79" s="73">
        <f>G29</f>
        <v>0</v>
      </c>
      <c r="H79" s="74">
        <f>+$G$68</f>
        <v>212</v>
      </c>
      <c r="I79" s="62">
        <f t="shared" si="9"/>
        <v>0</v>
      </c>
      <c r="J79" s="63"/>
      <c r="K79" s="73">
        <f>K29</f>
        <v>0</v>
      </c>
      <c r="L79" s="74">
        <f>+$G$68</f>
        <v>212</v>
      </c>
      <c r="M79" s="62">
        <f t="shared" si="10"/>
        <v>0</v>
      </c>
      <c r="N79" s="64"/>
      <c r="O79" s="65">
        <f t="shared" si="11"/>
        <v>0</v>
      </c>
      <c r="P79" s="66" t="str">
        <f t="shared" si="12"/>
        <v/>
      </c>
      <c r="Q79" s="63"/>
      <c r="R79" s="67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2" s="88" customFormat="1" x14ac:dyDescent="0.35">
      <c r="A80" s="75"/>
      <c r="B80" s="162" t="s">
        <v>27</v>
      </c>
      <c r="C80" s="77"/>
      <c r="D80" s="78"/>
      <c r="E80" s="77"/>
      <c r="F80" s="79"/>
      <c r="G80" s="80"/>
      <c r="H80" s="81"/>
      <c r="I80" s="82">
        <f>SUM(I73:I79)</f>
        <v>40.699999999999996</v>
      </c>
      <c r="J80" s="83"/>
      <c r="K80" s="80"/>
      <c r="L80" s="81"/>
      <c r="M80" s="82">
        <f>SUM(M73:M79)</f>
        <v>42.689999999999991</v>
      </c>
      <c r="N80" s="84"/>
      <c r="O80" s="85">
        <f t="shared" si="11"/>
        <v>1.9899999999999949</v>
      </c>
      <c r="P80" s="86">
        <f t="shared" si="12"/>
        <v>4.8894348894348773E-2</v>
      </c>
      <c r="Q80" s="83"/>
      <c r="R80" s="87"/>
    </row>
    <row r="81" spans="1:31" x14ac:dyDescent="0.35">
      <c r="A81" s="17"/>
      <c r="B81" s="69" t="s">
        <v>28</v>
      </c>
      <c r="C81" s="58"/>
      <c r="D81" s="59" t="s">
        <v>26</v>
      </c>
      <c r="E81" s="58"/>
      <c r="F81" s="25"/>
      <c r="G81" s="90">
        <f>IF(ISBLANK($D66)=TRUE, 0, IF($D66="TOU", $D$160*G94+$D$161*G95+$D$162*G96, IF(AND($D66="non-TOU", H98&gt;0), G98,G97)))</f>
        <v>0.11135</v>
      </c>
      <c r="H81" s="74">
        <f>$G$68*(1+G108)-$G$68</f>
        <v>6.2540000000000191</v>
      </c>
      <c r="I81" s="72">
        <f>H81*G81</f>
        <v>0.69638290000000214</v>
      </c>
      <c r="J81" s="63"/>
      <c r="K81" s="90">
        <f>IF(ISBLANK($D66)=TRUE, 0, IF($D66="TOU", $D$160*K94+$D$161*K95+$D$162*K96, IF(AND($D66="non-TOU", L98&gt;0), K98,K97)))</f>
        <v>0.11135</v>
      </c>
      <c r="L81" s="74">
        <f>$G$68*(1+K108)-$G$68</f>
        <v>6.2540000000000191</v>
      </c>
      <c r="M81" s="72">
        <f>L81*K81</f>
        <v>0.69638290000000214</v>
      </c>
      <c r="N81" s="64"/>
      <c r="O81" s="65">
        <f t="shared" si="11"/>
        <v>0</v>
      </c>
      <c r="P81" s="66">
        <f t="shared" si="12"/>
        <v>0</v>
      </c>
      <c r="Q81" s="63"/>
      <c r="R81" s="67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35">
      <c r="A82" s="17"/>
      <c r="B82" s="69" t="str">
        <f>B32</f>
        <v>Rate Rider for Disposition of Deferral/Variance Accounts - effective until December 31, 2024</v>
      </c>
      <c r="C82" s="58"/>
      <c r="D82" s="59" t="s">
        <v>26</v>
      </c>
      <c r="E82" s="58"/>
      <c r="F82" s="25"/>
      <c r="G82" s="91">
        <v>3.1900000000000001E-3</v>
      </c>
      <c r="H82" s="92">
        <f>$G$68</f>
        <v>212</v>
      </c>
      <c r="I82" s="72">
        <f>H82*G82</f>
        <v>0.67627999999999999</v>
      </c>
      <c r="J82" s="63"/>
      <c r="K82" s="91">
        <v>4.4400000000000004E-3</v>
      </c>
      <c r="L82" s="92">
        <f>$G$68</f>
        <v>212</v>
      </c>
      <c r="M82" s="72">
        <f t="shared" ref="M82" si="13">L82*K82</f>
        <v>0.94128000000000012</v>
      </c>
      <c r="N82" s="64"/>
      <c r="O82" s="65">
        <f t="shared" si="11"/>
        <v>0.26500000000000012</v>
      </c>
      <c r="P82" s="66">
        <f t="shared" si="12"/>
        <v>0.39184952978056448</v>
      </c>
      <c r="Q82" s="63"/>
      <c r="R82" s="67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35">
      <c r="A83" s="17"/>
      <c r="B83" s="69" t="str">
        <f>B33</f>
        <v>Rate Rider for Disposition of Capacity Based Recovery Account - Applicable only for Class B Customers - effective until December 31, 2024</v>
      </c>
      <c r="C83" s="58"/>
      <c r="D83" s="59" t="s">
        <v>26</v>
      </c>
      <c r="E83" s="58"/>
      <c r="F83" s="25"/>
      <c r="G83" s="91">
        <v>-1.4999999999999999E-4</v>
      </c>
      <c r="H83" s="92">
        <f>$G$68</f>
        <v>212</v>
      </c>
      <c r="I83" s="72">
        <f>H83*G83</f>
        <v>-3.1799999999999995E-2</v>
      </c>
      <c r="J83" s="63"/>
      <c r="K83" s="91">
        <v>-1.2999999999999999E-4</v>
      </c>
      <c r="L83" s="92">
        <f>$G$68</f>
        <v>212</v>
      </c>
      <c r="M83" s="72">
        <f>L83*K83</f>
        <v>-2.7559999999999998E-2</v>
      </c>
      <c r="N83" s="64"/>
      <c r="O83" s="65">
        <f t="shared" si="11"/>
        <v>4.2399999999999972E-3</v>
      </c>
      <c r="P83" s="66">
        <f t="shared" si="12"/>
        <v>-0.13333333333333328</v>
      </c>
      <c r="Q83" s="63"/>
      <c r="R83" s="67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x14ac:dyDescent="0.35">
      <c r="A84" s="17"/>
      <c r="B84" s="69" t="str">
        <f>B34</f>
        <v>Rate Rider for Disposition of Global Adjustment Account - Applicable only for Non-RPP Customers - effective until December 31, 2023</v>
      </c>
      <c r="C84" s="58"/>
      <c r="D84" s="59" t="s">
        <v>26</v>
      </c>
      <c r="E84" s="58"/>
      <c r="F84" s="25"/>
      <c r="G84" s="91">
        <v>-2.5100000000000001E-3</v>
      </c>
      <c r="H84" s="92"/>
      <c r="I84" s="72">
        <f t="shared" ref="I84" si="14">H84*G84</f>
        <v>0</v>
      </c>
      <c r="J84" s="63"/>
      <c r="K84" s="91">
        <v>0</v>
      </c>
      <c r="L84" s="92"/>
      <c r="M84" s="72">
        <f t="shared" ref="M84" si="15">L84*K84</f>
        <v>0</v>
      </c>
      <c r="N84" s="64"/>
      <c r="O84" s="65">
        <f t="shared" si="11"/>
        <v>0</v>
      </c>
      <c r="P84" s="66" t="str">
        <f t="shared" si="12"/>
        <v/>
      </c>
      <c r="Q84" s="63"/>
      <c r="R84" s="67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x14ac:dyDescent="0.35">
      <c r="A85" s="17"/>
      <c r="B85" s="69" t="str">
        <f>B35</f>
        <v>Rate Rider for Smart Metering Entity Charge - effective until December 31, 2027</v>
      </c>
      <c r="C85" s="58"/>
      <c r="D85" s="59" t="s">
        <v>19</v>
      </c>
      <c r="E85" s="58"/>
      <c r="F85" s="25"/>
      <c r="G85" s="94">
        <f>G35</f>
        <v>0.41</v>
      </c>
      <c r="H85" s="61">
        <f>1</f>
        <v>1</v>
      </c>
      <c r="I85" s="72">
        <f>H85*G85</f>
        <v>0.41</v>
      </c>
      <c r="J85" s="63"/>
      <c r="K85" s="94">
        <f>K35</f>
        <v>0.41</v>
      </c>
      <c r="L85" s="61">
        <v>1</v>
      </c>
      <c r="M85" s="72">
        <f>L85*K85</f>
        <v>0.41</v>
      </c>
      <c r="N85" s="64"/>
      <c r="O85" s="65">
        <f t="shared" si="11"/>
        <v>0</v>
      </c>
      <c r="P85" s="66">
        <f t="shared" si="12"/>
        <v>0</v>
      </c>
      <c r="Q85" s="63"/>
      <c r="R85" s="67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s="88" customFormat="1" x14ac:dyDescent="0.35">
      <c r="A86" s="75"/>
      <c r="B86" s="95" t="s">
        <v>33</v>
      </c>
      <c r="C86" s="96"/>
      <c r="D86" s="97"/>
      <c r="E86" s="96"/>
      <c r="F86" s="79"/>
      <c r="G86" s="98"/>
      <c r="H86" s="99"/>
      <c r="I86" s="100">
        <f>SUM(I81:I85)+I80</f>
        <v>42.450862899999997</v>
      </c>
      <c r="J86" s="83"/>
      <c r="K86" s="98"/>
      <c r="L86" s="99"/>
      <c r="M86" s="100">
        <f>SUM(M81:M85)+M80</f>
        <v>44.710102899999995</v>
      </c>
      <c r="N86" s="84"/>
      <c r="O86" s="85">
        <f t="shared" si="11"/>
        <v>2.2592399999999984</v>
      </c>
      <c r="P86" s="86">
        <f t="shared" si="12"/>
        <v>5.3220119584424241E-2</v>
      </c>
      <c r="Q86" s="83"/>
      <c r="R86" s="87"/>
    </row>
    <row r="87" spans="1:31" x14ac:dyDescent="0.35">
      <c r="A87" s="17"/>
      <c r="B87" s="101" t="s">
        <v>34</v>
      </c>
      <c r="C87" s="25"/>
      <c r="D87" s="59" t="s">
        <v>26</v>
      </c>
      <c r="E87" s="25"/>
      <c r="F87" s="25"/>
      <c r="G87" s="73">
        <f>G37</f>
        <v>1.158E-2</v>
      </c>
      <c r="H87" s="102">
        <f>$G$68*(1+G108)</f>
        <v>218.25400000000002</v>
      </c>
      <c r="I87" s="62">
        <f>H87*G87</f>
        <v>2.5273813200000004</v>
      </c>
      <c r="J87" s="63"/>
      <c r="K87" s="73">
        <f>K37</f>
        <v>1.2239999999999999E-2</v>
      </c>
      <c r="L87" s="102">
        <f>$G$68*(1+K108)</f>
        <v>218.25400000000002</v>
      </c>
      <c r="M87" s="62">
        <f>L87*K87</f>
        <v>2.6714289600000001</v>
      </c>
      <c r="N87" s="64"/>
      <c r="O87" s="65">
        <f t="shared" si="11"/>
        <v>0.1440476399999997</v>
      </c>
      <c r="P87" s="66">
        <f t="shared" si="12"/>
        <v>5.699481865284961E-2</v>
      </c>
      <c r="Q87" s="63"/>
      <c r="R87" s="67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x14ac:dyDescent="0.35">
      <c r="A88" s="17"/>
      <c r="B88" s="101" t="s">
        <v>35</v>
      </c>
      <c r="C88" s="25"/>
      <c r="D88" s="59" t="s">
        <v>26</v>
      </c>
      <c r="E88" s="25"/>
      <c r="F88" s="25"/>
      <c r="G88" s="73">
        <f>G38</f>
        <v>7.3299999999999997E-3</v>
      </c>
      <c r="H88" s="103">
        <f>+H87</f>
        <v>218.25400000000002</v>
      </c>
      <c r="I88" s="62">
        <f>H88*G88</f>
        <v>1.5998018200000002</v>
      </c>
      <c r="J88" s="63"/>
      <c r="K88" s="73">
        <f>K38</f>
        <v>8.4499999999999992E-3</v>
      </c>
      <c r="L88" s="103">
        <f>+L87</f>
        <v>218.25400000000002</v>
      </c>
      <c r="M88" s="62">
        <f>L88*K88</f>
        <v>1.8442463</v>
      </c>
      <c r="N88" s="64"/>
      <c r="O88" s="65">
        <f t="shared" si="11"/>
        <v>0.24444447999999985</v>
      </c>
      <c r="P88" s="66">
        <f t="shared" si="12"/>
        <v>0.15279672578444736</v>
      </c>
      <c r="Q88" s="63"/>
      <c r="R88" s="67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88" customFormat="1" x14ac:dyDescent="0.35">
      <c r="A89" s="75"/>
      <c r="B89" s="95" t="s">
        <v>36</v>
      </c>
      <c r="C89" s="77"/>
      <c r="D89" s="97"/>
      <c r="E89" s="77"/>
      <c r="F89" s="104"/>
      <c r="G89" s="105"/>
      <c r="H89" s="106"/>
      <c r="I89" s="100">
        <f>SUM(I86:I88)</f>
        <v>46.578046040000004</v>
      </c>
      <c r="J89" s="83"/>
      <c r="K89" s="105"/>
      <c r="L89" s="106"/>
      <c r="M89" s="100">
        <f>SUM(M86:M88)</f>
        <v>49.225778159999997</v>
      </c>
      <c r="N89" s="107"/>
      <c r="O89" s="85">
        <f t="shared" si="11"/>
        <v>2.6477321199999935</v>
      </c>
      <c r="P89" s="86">
        <f t="shared" si="12"/>
        <v>5.684506640158736E-2</v>
      </c>
      <c r="Q89" s="83"/>
      <c r="R89" s="87"/>
    </row>
    <row r="90" spans="1:31" x14ac:dyDescent="0.35">
      <c r="A90" s="17"/>
      <c r="B90" s="58" t="s">
        <v>37</v>
      </c>
      <c r="C90" s="58"/>
      <c r="D90" s="59" t="s">
        <v>26</v>
      </c>
      <c r="E90" s="58"/>
      <c r="F90" s="25"/>
      <c r="G90" s="108">
        <v>4.1000000000000003E-3</v>
      </c>
      <c r="H90" s="92">
        <f>+H87</f>
        <v>218.25400000000002</v>
      </c>
      <c r="I90" s="72">
        <f t="shared" ref="I90:I100" si="16">H90*G90</f>
        <v>0.89484140000000012</v>
      </c>
      <c r="J90" s="63"/>
      <c r="K90" s="108">
        <v>4.1000000000000003E-3</v>
      </c>
      <c r="L90" s="92">
        <f>+L87</f>
        <v>218.25400000000002</v>
      </c>
      <c r="M90" s="72">
        <f t="shared" ref="M90:M100" si="17">L90*K90</f>
        <v>0.89484140000000012</v>
      </c>
      <c r="N90" s="64"/>
      <c r="O90" s="65">
        <f t="shared" si="11"/>
        <v>0</v>
      </c>
      <c r="P90" s="66">
        <f t="shared" si="12"/>
        <v>0</v>
      </c>
      <c r="Q90" s="63"/>
      <c r="R90" s="67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x14ac:dyDescent="0.35">
      <c r="A91" s="17"/>
      <c r="B91" s="58" t="s">
        <v>38</v>
      </c>
      <c r="C91" s="58"/>
      <c r="D91" s="59" t="s">
        <v>26</v>
      </c>
      <c r="E91" s="58"/>
      <c r="F91" s="25"/>
      <c r="G91" s="108">
        <v>6.9999999999999999E-4</v>
      </c>
      <c r="H91" s="92">
        <f>+H87</f>
        <v>218.25400000000002</v>
      </c>
      <c r="I91" s="72">
        <f t="shared" si="16"/>
        <v>0.15277780000000002</v>
      </c>
      <c r="J91" s="63"/>
      <c r="K91" s="108">
        <v>6.9999999999999999E-4</v>
      </c>
      <c r="L91" s="92">
        <f>+L87</f>
        <v>218.25400000000002</v>
      </c>
      <c r="M91" s="72">
        <f t="shared" si="17"/>
        <v>0.15277780000000002</v>
      </c>
      <c r="N91" s="64"/>
      <c r="O91" s="65">
        <f t="shared" si="11"/>
        <v>0</v>
      </c>
      <c r="P91" s="66">
        <f t="shared" si="12"/>
        <v>0</v>
      </c>
      <c r="Q91" s="63"/>
      <c r="R91" s="67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x14ac:dyDescent="0.35">
      <c r="A92" s="17"/>
      <c r="B92" s="58" t="s">
        <v>39</v>
      </c>
      <c r="C92" s="58"/>
      <c r="D92" s="59" t="s">
        <v>26</v>
      </c>
      <c r="E92" s="58"/>
      <c r="F92" s="25"/>
      <c r="G92" s="108">
        <v>4.0000000000000002E-4</v>
      </c>
      <c r="H92" s="92">
        <f>+H87</f>
        <v>218.25400000000002</v>
      </c>
      <c r="I92" s="72">
        <f t="shared" si="16"/>
        <v>8.7301600000000007E-2</v>
      </c>
      <c r="J92" s="63"/>
      <c r="K92" s="108">
        <v>4.0000000000000002E-4</v>
      </c>
      <c r="L92" s="92">
        <f>+L87</f>
        <v>218.25400000000002</v>
      </c>
      <c r="M92" s="72">
        <f t="shared" si="17"/>
        <v>8.7301600000000007E-2</v>
      </c>
      <c r="N92" s="64"/>
      <c r="O92" s="65">
        <f t="shared" si="11"/>
        <v>0</v>
      </c>
      <c r="P92" s="66">
        <f t="shared" si="12"/>
        <v>0</v>
      </c>
      <c r="Q92" s="63"/>
      <c r="R92" s="67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x14ac:dyDescent="0.35">
      <c r="A93" s="17"/>
      <c r="B93" s="58" t="s">
        <v>40</v>
      </c>
      <c r="C93" s="58"/>
      <c r="D93" s="59" t="s">
        <v>19</v>
      </c>
      <c r="E93" s="58"/>
      <c r="F93" s="25"/>
      <c r="G93" s="109">
        <v>0.25</v>
      </c>
      <c r="H93" s="61">
        <v>1</v>
      </c>
      <c r="I93" s="62">
        <f t="shared" si="16"/>
        <v>0.25</v>
      </c>
      <c r="J93" s="63"/>
      <c r="K93" s="109">
        <v>0.25</v>
      </c>
      <c r="L93" s="61">
        <v>1</v>
      </c>
      <c r="M93" s="62">
        <f t="shared" si="17"/>
        <v>0.25</v>
      </c>
      <c r="N93" s="64"/>
      <c r="O93" s="65">
        <f t="shared" si="11"/>
        <v>0</v>
      </c>
      <c r="P93" s="66">
        <f t="shared" si="12"/>
        <v>0</v>
      </c>
      <c r="Q93" s="63"/>
      <c r="R93" s="67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x14ac:dyDescent="0.35">
      <c r="A94" s="17"/>
      <c r="B94" s="58" t="s">
        <v>41</v>
      </c>
      <c r="C94" s="58"/>
      <c r="D94" s="59" t="s">
        <v>26</v>
      </c>
      <c r="E94" s="58"/>
      <c r="F94" s="25"/>
      <c r="G94" s="108">
        <v>8.6999999999999994E-2</v>
      </c>
      <c r="H94" s="92">
        <f>$D$160*$G$68</f>
        <v>133.56</v>
      </c>
      <c r="I94" s="72">
        <f t="shared" si="16"/>
        <v>11.619719999999999</v>
      </c>
      <c r="J94" s="63"/>
      <c r="K94" s="108">
        <v>8.6999999999999994E-2</v>
      </c>
      <c r="L94" s="92">
        <f>$D$160*$G$68</f>
        <v>133.56</v>
      </c>
      <c r="M94" s="72">
        <f t="shared" si="17"/>
        <v>11.619719999999999</v>
      </c>
      <c r="N94" s="64"/>
      <c r="O94" s="65">
        <f t="shared" si="11"/>
        <v>0</v>
      </c>
      <c r="P94" s="66">
        <f t="shared" si="12"/>
        <v>0</v>
      </c>
      <c r="Q94" s="63"/>
      <c r="R94" s="67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x14ac:dyDescent="0.35">
      <c r="A95" s="17"/>
      <c r="B95" s="58" t="s">
        <v>42</v>
      </c>
      <c r="C95" s="58"/>
      <c r="D95" s="59" t="s">
        <v>26</v>
      </c>
      <c r="E95" s="58"/>
      <c r="F95" s="25"/>
      <c r="G95" s="108">
        <v>0.122</v>
      </c>
      <c r="H95" s="92">
        <f>$D$161*$G$68</f>
        <v>38.159999999999997</v>
      </c>
      <c r="I95" s="72">
        <f t="shared" si="16"/>
        <v>4.6555199999999992</v>
      </c>
      <c r="J95" s="63"/>
      <c r="K95" s="108">
        <v>0.122</v>
      </c>
      <c r="L95" s="92">
        <f>$D$161*$G$68</f>
        <v>38.159999999999997</v>
      </c>
      <c r="M95" s="72">
        <f t="shared" si="17"/>
        <v>4.6555199999999992</v>
      </c>
      <c r="N95" s="64"/>
      <c r="O95" s="65">
        <f t="shared" si="11"/>
        <v>0</v>
      </c>
      <c r="P95" s="66">
        <f t="shared" si="12"/>
        <v>0</v>
      </c>
      <c r="Q95" s="63"/>
      <c r="R95" s="67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x14ac:dyDescent="0.35">
      <c r="A96" s="17"/>
      <c r="B96" s="58" t="s">
        <v>43</v>
      </c>
      <c r="C96" s="58"/>
      <c r="D96" s="59" t="s">
        <v>26</v>
      </c>
      <c r="E96" s="58"/>
      <c r="F96" s="25"/>
      <c r="G96" s="108">
        <v>0.182</v>
      </c>
      <c r="H96" s="92">
        <f>$D$162*$G$68</f>
        <v>40.28</v>
      </c>
      <c r="I96" s="72">
        <f t="shared" si="16"/>
        <v>7.3309600000000001</v>
      </c>
      <c r="J96" s="63"/>
      <c r="K96" s="108">
        <v>0.182</v>
      </c>
      <c r="L96" s="92">
        <f>$D$162*$G$68</f>
        <v>40.28</v>
      </c>
      <c r="M96" s="72">
        <f t="shared" si="17"/>
        <v>7.3309600000000001</v>
      </c>
      <c r="N96" s="64"/>
      <c r="O96" s="65">
        <f t="shared" si="11"/>
        <v>0</v>
      </c>
      <c r="P96" s="66">
        <f t="shared" si="12"/>
        <v>0</v>
      </c>
      <c r="Q96" s="63"/>
      <c r="R96" s="67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x14ac:dyDescent="0.35">
      <c r="A97" s="17"/>
      <c r="B97" s="58" t="s">
        <v>44</v>
      </c>
      <c r="C97" s="58"/>
      <c r="D97" s="59" t="s">
        <v>26</v>
      </c>
      <c r="E97" s="58"/>
      <c r="F97" s="25"/>
      <c r="G97" s="108">
        <v>0.10299999999999999</v>
      </c>
      <c r="H97" s="92">
        <f>H47</f>
        <v>600</v>
      </c>
      <c r="I97" s="72">
        <f t="shared" si="16"/>
        <v>61.8</v>
      </c>
      <c r="J97" s="63"/>
      <c r="K97" s="108">
        <v>0.10299999999999999</v>
      </c>
      <c r="L97" s="92">
        <f>L47</f>
        <v>600</v>
      </c>
      <c r="M97" s="72">
        <f t="shared" si="17"/>
        <v>61.8</v>
      </c>
      <c r="N97" s="64"/>
      <c r="O97" s="65">
        <f t="shared" si="11"/>
        <v>0</v>
      </c>
      <c r="P97" s="66">
        <f t="shared" si="12"/>
        <v>0</v>
      </c>
      <c r="Q97" s="63"/>
      <c r="R97" s="67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x14ac:dyDescent="0.35">
      <c r="A98" s="17"/>
      <c r="B98" s="58" t="s">
        <v>45</v>
      </c>
      <c r="C98" s="58"/>
      <c r="D98" s="59" t="s">
        <v>26</v>
      </c>
      <c r="E98" s="58"/>
      <c r="F98" s="25"/>
      <c r="G98" s="108">
        <v>0.125</v>
      </c>
      <c r="H98" s="92">
        <f>H48</f>
        <v>150</v>
      </c>
      <c r="I98" s="72">
        <f t="shared" si="16"/>
        <v>18.75</v>
      </c>
      <c r="J98" s="63"/>
      <c r="K98" s="108">
        <v>0.125</v>
      </c>
      <c r="L98" s="92">
        <f>L48</f>
        <v>150</v>
      </c>
      <c r="M98" s="72">
        <f t="shared" si="17"/>
        <v>18.75</v>
      </c>
      <c r="N98" s="64"/>
      <c r="O98" s="65">
        <f t="shared" si="11"/>
        <v>0</v>
      </c>
      <c r="P98" s="66">
        <f t="shared" si="12"/>
        <v>0</v>
      </c>
      <c r="Q98" s="63"/>
      <c r="R98" s="67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x14ac:dyDescent="0.35">
      <c r="A99" s="17"/>
      <c r="B99" s="58" t="s">
        <v>46</v>
      </c>
      <c r="C99" s="58"/>
      <c r="D99" s="59" t="s">
        <v>26</v>
      </c>
      <c r="E99" s="58"/>
      <c r="F99" s="25"/>
      <c r="G99" s="108">
        <v>0.1076</v>
      </c>
      <c r="H99" s="92">
        <f>H49</f>
        <v>0</v>
      </c>
      <c r="I99" s="72">
        <f t="shared" si="16"/>
        <v>0</v>
      </c>
      <c r="J99" s="63"/>
      <c r="K99" s="108">
        <v>0.1076</v>
      </c>
      <c r="L99" s="92">
        <f>L49</f>
        <v>0</v>
      </c>
      <c r="M99" s="72">
        <f t="shared" si="17"/>
        <v>0</v>
      </c>
      <c r="N99" s="64"/>
      <c r="O99" s="65">
        <f t="shared" si="11"/>
        <v>0</v>
      </c>
      <c r="P99" s="66" t="str">
        <f t="shared" si="12"/>
        <v/>
      </c>
      <c r="Q99" s="63"/>
      <c r="R99" s="67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ht="15" thickBot="1" x14ac:dyDescent="0.4">
      <c r="A100" s="17"/>
      <c r="B100" s="58" t="s">
        <v>47</v>
      </c>
      <c r="C100" s="58"/>
      <c r="D100" s="59" t="s">
        <v>26</v>
      </c>
      <c r="E100" s="58"/>
      <c r="F100" s="25"/>
      <c r="G100" s="108">
        <f>G99</f>
        <v>0.1076</v>
      </c>
      <c r="H100" s="92">
        <f>H50</f>
        <v>0</v>
      </c>
      <c r="I100" s="72">
        <f t="shared" si="16"/>
        <v>0</v>
      </c>
      <c r="J100" s="63"/>
      <c r="K100" s="108">
        <f>K99</f>
        <v>0.1076</v>
      </c>
      <c r="L100" s="92">
        <f>L50</f>
        <v>0</v>
      </c>
      <c r="M100" s="72">
        <f t="shared" si="17"/>
        <v>0</v>
      </c>
      <c r="N100" s="64"/>
      <c r="O100" s="65">
        <f t="shared" si="11"/>
        <v>0</v>
      </c>
      <c r="P100" s="66" t="str">
        <f t="shared" si="12"/>
        <v/>
      </c>
      <c r="Q100" s="63"/>
      <c r="R100" s="67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ht="15" thickBot="1" x14ac:dyDescent="0.4">
      <c r="A101" s="17"/>
      <c r="B101" s="163"/>
      <c r="C101" s="114"/>
      <c r="D101" s="115"/>
      <c r="E101" s="114"/>
      <c r="F101" s="116"/>
      <c r="G101" s="117"/>
      <c r="H101" s="118"/>
      <c r="I101" s="119"/>
      <c r="J101" s="63"/>
      <c r="K101" s="117"/>
      <c r="L101" s="118"/>
      <c r="M101" s="119"/>
      <c r="N101" s="120"/>
      <c r="O101" s="121"/>
      <c r="P101" s="122"/>
      <c r="Q101" s="63"/>
      <c r="R101" s="67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x14ac:dyDescent="0.35">
      <c r="A102" s="17"/>
      <c r="B102" s="123" t="s">
        <v>48</v>
      </c>
      <c r="C102" s="58"/>
      <c r="D102" s="24"/>
      <c r="E102" s="58"/>
      <c r="F102" s="124"/>
      <c r="G102" s="125"/>
      <c r="H102" s="125"/>
      <c r="I102" s="126">
        <f>SUM(I90:I96,I89)</f>
        <v>71.569166840000008</v>
      </c>
      <c r="J102" s="63"/>
      <c r="K102" s="125"/>
      <c r="L102" s="125"/>
      <c r="M102" s="126">
        <f>SUM(M90:M96,M89)</f>
        <v>74.216898959999995</v>
      </c>
      <c r="N102" s="127"/>
      <c r="O102" s="128">
        <f>M102-I102</f>
        <v>2.6477321199999864</v>
      </c>
      <c r="P102" s="129">
        <f>IF(OR(I102=0,M102=0),"",(O102/I102))</f>
        <v>3.699543025167884E-2</v>
      </c>
      <c r="Q102" s="63"/>
      <c r="R102" s="67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x14ac:dyDescent="0.35">
      <c r="A103" s="17"/>
      <c r="B103" s="123" t="s">
        <v>49</v>
      </c>
      <c r="C103" s="58"/>
      <c r="D103" s="24"/>
      <c r="E103" s="58"/>
      <c r="F103" s="124"/>
      <c r="G103" s="131">
        <v>-0.193</v>
      </c>
      <c r="H103" s="132"/>
      <c r="I103" s="65">
        <f>+I102*G103</f>
        <v>-13.812849200120002</v>
      </c>
      <c r="J103" s="63"/>
      <c r="K103" s="131">
        <v>-0.193</v>
      </c>
      <c r="L103" s="132"/>
      <c r="M103" s="65">
        <f>+M102*K103</f>
        <v>-14.32386149928</v>
      </c>
      <c r="N103" s="127"/>
      <c r="O103" s="65">
        <f>M103-I103</f>
        <v>-0.51101229915999724</v>
      </c>
      <c r="P103" s="66">
        <f>IF(OR(I103=0,M103=0),"",(O103/I103))</f>
        <v>3.6995430251678826E-2</v>
      </c>
      <c r="Q103" s="63"/>
      <c r="R103" s="67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x14ac:dyDescent="0.35">
      <c r="A104" s="17"/>
      <c r="B104" s="164" t="s">
        <v>50</v>
      </c>
      <c r="C104" s="58"/>
      <c r="D104" s="24"/>
      <c r="E104" s="58"/>
      <c r="F104" s="134"/>
      <c r="G104" s="135">
        <v>0.13</v>
      </c>
      <c r="H104" s="71"/>
      <c r="I104" s="65">
        <f>I102*G104</f>
        <v>9.3039916892000019</v>
      </c>
      <c r="J104" s="63"/>
      <c r="K104" s="135">
        <v>0.13</v>
      </c>
      <c r="L104" s="71"/>
      <c r="M104" s="65">
        <f>M102*K104</f>
        <v>9.6481968647999992</v>
      </c>
      <c r="N104" s="136"/>
      <c r="O104" s="65">
        <f>M104-I104</f>
        <v>0.3442051755999973</v>
      </c>
      <c r="P104" s="66">
        <f>IF(OR(I104=0,M104=0),"",(O104/I104))</f>
        <v>3.6995430251678736E-2</v>
      </c>
      <c r="Q104" s="63"/>
      <c r="R104" s="67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ht="15" thickBot="1" x14ac:dyDescent="0.4">
      <c r="A105" s="17"/>
      <c r="B105" s="507" t="s">
        <v>51</v>
      </c>
      <c r="C105" s="507"/>
      <c r="D105" s="507"/>
      <c r="E105" s="165"/>
      <c r="F105" s="139"/>
      <c r="G105" s="140"/>
      <c r="H105" s="140"/>
      <c r="I105" s="141">
        <f>SUM(I102:I104)</f>
        <v>67.060309329080013</v>
      </c>
      <c r="J105" s="63"/>
      <c r="K105" s="140"/>
      <c r="L105" s="140"/>
      <c r="M105" s="141">
        <f>SUM(M102:M104)</f>
        <v>69.541234325519994</v>
      </c>
      <c r="N105" s="143"/>
      <c r="O105" s="166">
        <f>M105-I105</f>
        <v>2.4809249964399811</v>
      </c>
      <c r="P105" s="167">
        <f>IF(OR(I105=0,M105=0),"",(O105/I105))</f>
        <v>3.6995430251678743E-2</v>
      </c>
      <c r="Q105" s="63"/>
      <c r="R105" s="67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ht="15" thickBot="1" x14ac:dyDescent="0.4">
      <c r="A106" s="147"/>
      <c r="B106" s="113" t="s">
        <v>52</v>
      </c>
      <c r="C106" s="148"/>
      <c r="D106" s="149"/>
      <c r="E106" s="148"/>
      <c r="F106" s="150"/>
      <c r="G106" s="117"/>
      <c r="H106" s="168"/>
      <c r="I106" s="169"/>
      <c r="J106" s="63"/>
      <c r="K106" s="117"/>
      <c r="L106" s="168"/>
      <c r="M106" s="169"/>
      <c r="N106" s="170"/>
      <c r="O106" s="171"/>
      <c r="P106" s="172"/>
      <c r="Q106" s="63"/>
      <c r="R106" s="67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x14ac:dyDescent="0.35">
      <c r="A107" s="17"/>
      <c r="B107" s="17"/>
      <c r="C107" s="17"/>
      <c r="D107" s="24"/>
      <c r="E107" s="17"/>
      <c r="F107" s="17"/>
      <c r="G107" s="25"/>
      <c r="H107" s="25"/>
      <c r="I107" s="49"/>
      <c r="J107" s="36"/>
      <c r="K107" s="25"/>
      <c r="L107" s="25"/>
      <c r="M107" s="49"/>
      <c r="N107" s="25"/>
      <c r="O107" s="25"/>
      <c r="P107" s="25"/>
      <c r="Q107" s="36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x14ac:dyDescent="0.35">
      <c r="A108" s="17"/>
      <c r="B108" s="45" t="s">
        <v>53</v>
      </c>
      <c r="C108" s="17"/>
      <c r="D108" s="24"/>
      <c r="E108" s="17"/>
      <c r="F108" s="17"/>
      <c r="G108" s="157">
        <f>G58</f>
        <v>2.9499999999999998E-2</v>
      </c>
      <c r="H108" s="158"/>
      <c r="I108" s="158"/>
      <c r="J108" s="142"/>
      <c r="K108" s="157">
        <f>K58</f>
        <v>2.9499999999999998E-2</v>
      </c>
      <c r="L108" s="25"/>
      <c r="M108" s="25"/>
      <c r="N108" s="25"/>
      <c r="O108" s="25"/>
      <c r="P108" s="25"/>
      <c r="Q108" s="36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10" spans="1:31" ht="18" x14ac:dyDescent="0.4">
      <c r="A110" s="17"/>
      <c r="B110" s="509" t="s">
        <v>0</v>
      </c>
      <c r="C110" s="509"/>
      <c r="D110" s="509"/>
      <c r="E110" s="509"/>
      <c r="F110" s="509"/>
      <c r="G110" s="509"/>
      <c r="H110" s="509"/>
      <c r="I110" s="509"/>
      <c r="J110" s="509"/>
    </row>
    <row r="111" spans="1:31" ht="18" x14ac:dyDescent="0.4">
      <c r="A111" s="17"/>
      <c r="B111" s="509" t="s">
        <v>1</v>
      </c>
      <c r="C111" s="509"/>
      <c r="D111" s="509"/>
      <c r="E111" s="509"/>
      <c r="F111" s="509"/>
      <c r="G111" s="509"/>
      <c r="H111" s="509"/>
      <c r="I111" s="509"/>
      <c r="J111" s="509"/>
    </row>
    <row r="112" spans="1:31" x14ac:dyDescent="0.35">
      <c r="A112" s="17"/>
      <c r="B112" s="17"/>
      <c r="C112" s="17"/>
      <c r="D112" s="24"/>
      <c r="E112" s="17"/>
      <c r="F112" s="17"/>
      <c r="G112" s="25"/>
      <c r="H112" s="25"/>
    </row>
    <row r="113" spans="1:32" x14ac:dyDescent="0.35">
      <c r="A113" s="17"/>
      <c r="B113" s="17"/>
      <c r="C113" s="17"/>
      <c r="D113" s="24"/>
      <c r="E113" s="17"/>
      <c r="F113" s="17"/>
      <c r="G113" s="25"/>
      <c r="H113" s="25"/>
      <c r="N113" s="159">
        <v>2</v>
      </c>
    </row>
    <row r="114" spans="1:32" ht="15.5" x14ac:dyDescent="0.35">
      <c r="A114" s="17"/>
      <c r="B114" s="26" t="s">
        <v>2</v>
      </c>
      <c r="C114" s="17"/>
      <c r="D114" s="510" t="s">
        <v>3</v>
      </c>
      <c r="E114" s="510"/>
      <c r="F114" s="510"/>
      <c r="G114" s="510"/>
      <c r="H114" s="510"/>
      <c r="I114" s="510"/>
      <c r="J114" s="510"/>
    </row>
    <row r="115" spans="1:32" ht="15.5" x14ac:dyDescent="0.35">
      <c r="A115" s="17"/>
      <c r="B115" s="28"/>
      <c r="C115" s="17"/>
      <c r="D115" s="29"/>
      <c r="E115" s="30"/>
      <c r="F115" s="31"/>
      <c r="G115" s="32"/>
      <c r="H115" s="32"/>
      <c r="I115" s="32"/>
      <c r="J115" s="32"/>
      <c r="K115" s="36"/>
      <c r="L115" s="36"/>
      <c r="M115" s="32"/>
      <c r="N115" s="36"/>
      <c r="O115" s="36"/>
      <c r="P115" s="36"/>
      <c r="Q115" s="36"/>
      <c r="R115" s="36"/>
      <c r="S115" s="36"/>
      <c r="T115" s="32"/>
      <c r="U115" s="36"/>
      <c r="V115" s="36"/>
      <c r="W115" s="36"/>
      <c r="X115" s="36"/>
      <c r="Y115" s="36"/>
      <c r="Z115" s="36"/>
      <c r="AA115" s="32"/>
      <c r="AB115" s="36"/>
      <c r="AC115" s="36"/>
      <c r="AD115" s="36"/>
      <c r="AE115" s="36"/>
      <c r="AF115" s="37"/>
    </row>
    <row r="116" spans="1:32" ht="15.5" x14ac:dyDescent="0.35">
      <c r="A116" s="17"/>
      <c r="B116" s="26" t="s">
        <v>4</v>
      </c>
      <c r="C116" s="17"/>
      <c r="D116" s="38" t="s">
        <v>5</v>
      </c>
      <c r="E116" s="30"/>
      <c r="F116" s="31"/>
      <c r="G116" s="36"/>
      <c r="H116" s="32"/>
      <c r="I116" s="39"/>
      <c r="J116" s="32"/>
      <c r="K116" s="42"/>
      <c r="L116" s="36"/>
      <c r="M116" s="39"/>
      <c r="N116" s="36"/>
      <c r="O116" s="40"/>
      <c r="P116" s="41"/>
      <c r="Q116" s="36"/>
      <c r="R116" s="42"/>
      <c r="S116" s="36"/>
      <c r="T116" s="39"/>
      <c r="U116" s="36"/>
      <c r="V116" s="40"/>
      <c r="W116" s="41"/>
      <c r="X116" s="36"/>
      <c r="Y116" s="42"/>
      <c r="Z116" s="36"/>
      <c r="AA116" s="39"/>
      <c r="AB116" s="36"/>
      <c r="AC116" s="40"/>
      <c r="AD116" s="41"/>
      <c r="AE116" s="36"/>
      <c r="AF116" s="37"/>
    </row>
    <row r="117" spans="1:32" ht="15.5" x14ac:dyDescent="0.35">
      <c r="A117" s="17"/>
      <c r="B117" s="28"/>
      <c r="C117" s="17"/>
      <c r="D117" s="29"/>
      <c r="E117" s="30"/>
      <c r="F117" s="30"/>
      <c r="G117" s="29"/>
      <c r="H117" s="29"/>
      <c r="I117" s="29"/>
      <c r="J117" s="29"/>
    </row>
    <row r="118" spans="1:32" x14ac:dyDescent="0.35">
      <c r="A118" s="17"/>
      <c r="B118" s="43"/>
      <c r="C118" s="17"/>
      <c r="D118" s="44" t="s">
        <v>6</v>
      </c>
      <c r="E118" s="45"/>
      <c r="F118" s="17"/>
      <c r="G118" s="46">
        <v>650</v>
      </c>
      <c r="H118" s="47" t="s">
        <v>7</v>
      </c>
      <c r="I118" s="25"/>
      <c r="J118" s="25"/>
    </row>
    <row r="119" spans="1:32" x14ac:dyDescent="0.35">
      <c r="A119" s="17"/>
      <c r="B119" s="43"/>
      <c r="C119" s="17"/>
      <c r="D119" s="24"/>
      <c r="E119" s="17"/>
      <c r="F119" s="17"/>
      <c r="G119" s="25"/>
      <c r="H119" s="25"/>
      <c r="I119" s="49"/>
      <c r="J119" s="25"/>
    </row>
    <row r="120" spans="1:32" x14ac:dyDescent="0.35">
      <c r="A120" s="17"/>
      <c r="B120" s="43"/>
      <c r="C120" s="17"/>
      <c r="D120" s="44"/>
      <c r="E120" s="50"/>
      <c r="F120" s="17"/>
      <c r="G120" s="499" t="s">
        <v>8</v>
      </c>
      <c r="H120" s="508"/>
      <c r="I120" s="500"/>
      <c r="J120" s="36"/>
      <c r="K120" s="499" t="s">
        <v>9</v>
      </c>
      <c r="L120" s="508"/>
      <c r="M120" s="500"/>
      <c r="N120" s="25"/>
      <c r="O120" s="499" t="s">
        <v>10</v>
      </c>
      <c r="P120" s="500"/>
      <c r="Q120" s="36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2" ht="15" customHeight="1" x14ac:dyDescent="0.35">
      <c r="A121" s="17"/>
      <c r="B121" s="43"/>
      <c r="C121" s="17"/>
      <c r="D121" s="501" t="s">
        <v>11</v>
      </c>
      <c r="E121" s="51"/>
      <c r="F121" s="17"/>
      <c r="G121" s="52" t="s">
        <v>12</v>
      </c>
      <c r="H121" s="53" t="s">
        <v>13</v>
      </c>
      <c r="I121" s="54" t="s">
        <v>14</v>
      </c>
      <c r="J121" s="36"/>
      <c r="K121" s="52" t="s">
        <v>12</v>
      </c>
      <c r="L121" s="53" t="s">
        <v>13</v>
      </c>
      <c r="M121" s="54" t="s">
        <v>14</v>
      </c>
      <c r="N121" s="25"/>
      <c r="O121" s="503" t="s">
        <v>15</v>
      </c>
      <c r="P121" s="505" t="s">
        <v>16</v>
      </c>
      <c r="Q121" s="36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2" x14ac:dyDescent="0.35">
      <c r="A122" s="17"/>
      <c r="B122" s="161"/>
      <c r="C122" s="17"/>
      <c r="D122" s="502"/>
      <c r="E122" s="51"/>
      <c r="F122" s="17"/>
      <c r="G122" s="55" t="s">
        <v>17</v>
      </c>
      <c r="H122" s="56"/>
      <c r="I122" s="56" t="s">
        <v>17</v>
      </c>
      <c r="J122" s="36"/>
      <c r="K122" s="55" t="s">
        <v>17</v>
      </c>
      <c r="L122" s="56"/>
      <c r="M122" s="56" t="s">
        <v>17</v>
      </c>
      <c r="N122" s="25"/>
      <c r="O122" s="504"/>
      <c r="P122" s="506"/>
      <c r="Q122" s="36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2" x14ac:dyDescent="0.35">
      <c r="A123" s="17"/>
      <c r="B123" s="69" t="s">
        <v>18</v>
      </c>
      <c r="C123" s="58"/>
      <c r="D123" s="59" t="s">
        <v>19</v>
      </c>
      <c r="E123" s="58"/>
      <c r="F123" s="25"/>
      <c r="G123" s="173">
        <v>43.31</v>
      </c>
      <c r="H123" s="174">
        <v>1</v>
      </c>
      <c r="I123" s="175">
        <f t="shared" ref="I123:I129" si="18">H123*G123</f>
        <v>43.31</v>
      </c>
      <c r="J123" s="36"/>
      <c r="K123" s="173">
        <v>45.3</v>
      </c>
      <c r="L123" s="174">
        <v>1</v>
      </c>
      <c r="M123" s="175">
        <f t="shared" ref="M123:M129" si="19">L123*K123</f>
        <v>45.3</v>
      </c>
      <c r="N123" s="25"/>
      <c r="O123" s="176">
        <f t="shared" ref="O123:O150" si="20">M123-I123</f>
        <v>1.9899999999999949</v>
      </c>
      <c r="P123" s="177">
        <f t="shared" ref="P123:P150" si="21">IF(OR(I123=0,M123=0),"",(O123/I123))</f>
        <v>4.5947818055876118E-2</v>
      </c>
      <c r="Q123" s="36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2" x14ac:dyDescent="0.35">
      <c r="A124" s="17"/>
      <c r="B124" s="69" t="s">
        <v>20</v>
      </c>
      <c r="C124" s="58"/>
      <c r="D124" s="59" t="s">
        <v>19</v>
      </c>
      <c r="E124" s="58"/>
      <c r="F124" s="25"/>
      <c r="G124" s="178">
        <v>-0.02</v>
      </c>
      <c r="H124" s="179">
        <v>1</v>
      </c>
      <c r="I124" s="180">
        <f t="shared" si="18"/>
        <v>-0.02</v>
      </c>
      <c r="J124" s="36"/>
      <c r="K124" s="178">
        <v>-0.02</v>
      </c>
      <c r="L124" s="179">
        <v>1</v>
      </c>
      <c r="M124" s="180">
        <f t="shared" si="19"/>
        <v>-0.02</v>
      </c>
      <c r="N124" s="25"/>
      <c r="O124" s="176">
        <f t="shared" si="20"/>
        <v>0</v>
      </c>
      <c r="P124" s="177">
        <f t="shared" si="21"/>
        <v>0</v>
      </c>
      <c r="Q124" s="36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2" x14ac:dyDescent="0.35">
      <c r="A125" s="17"/>
      <c r="B125" s="69" t="s">
        <v>21</v>
      </c>
      <c r="C125" s="58"/>
      <c r="D125" s="59" t="s">
        <v>19</v>
      </c>
      <c r="E125" s="58"/>
      <c r="F125" s="25"/>
      <c r="G125" s="178">
        <v>-0.01</v>
      </c>
      <c r="H125" s="174">
        <v>1</v>
      </c>
      <c r="I125" s="180">
        <f t="shared" si="18"/>
        <v>-0.01</v>
      </c>
      <c r="J125" s="36"/>
      <c r="K125" s="178">
        <v>-0.01</v>
      </c>
      <c r="L125" s="174">
        <v>1</v>
      </c>
      <c r="M125" s="180">
        <f t="shared" si="19"/>
        <v>-0.01</v>
      </c>
      <c r="N125" s="25"/>
      <c r="O125" s="176">
        <f t="shared" si="20"/>
        <v>0</v>
      </c>
      <c r="P125" s="177">
        <f t="shared" si="21"/>
        <v>0</v>
      </c>
      <c r="Q125" s="36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2" x14ac:dyDescent="0.35">
      <c r="A126" s="17"/>
      <c r="B126" s="69" t="s">
        <v>22</v>
      </c>
      <c r="C126" s="58"/>
      <c r="D126" s="59" t="s">
        <v>19</v>
      </c>
      <c r="E126" s="58"/>
      <c r="F126" s="25"/>
      <c r="G126" s="178">
        <v>-2.17</v>
      </c>
      <c r="H126" s="179">
        <v>1</v>
      </c>
      <c r="I126" s="180">
        <f t="shared" si="18"/>
        <v>-2.17</v>
      </c>
      <c r="J126" s="36"/>
      <c r="K126" s="178">
        <v>-2.17</v>
      </c>
      <c r="L126" s="179">
        <v>1</v>
      </c>
      <c r="M126" s="180">
        <f t="shared" si="19"/>
        <v>-2.17</v>
      </c>
      <c r="N126" s="25"/>
      <c r="O126" s="176">
        <f t="shared" si="20"/>
        <v>0</v>
      </c>
      <c r="P126" s="177">
        <f t="shared" si="21"/>
        <v>0</v>
      </c>
      <c r="Q126" s="36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2" x14ac:dyDescent="0.35">
      <c r="A127" s="17"/>
      <c r="B127" s="69" t="s">
        <v>23</v>
      </c>
      <c r="C127" s="58"/>
      <c r="D127" s="59" t="s">
        <v>19</v>
      </c>
      <c r="E127" s="58"/>
      <c r="F127" s="25"/>
      <c r="G127" s="178">
        <v>-0.31</v>
      </c>
      <c r="H127" s="179">
        <v>1</v>
      </c>
      <c r="I127" s="180">
        <f t="shared" si="18"/>
        <v>-0.31</v>
      </c>
      <c r="J127" s="36"/>
      <c r="K127" s="178">
        <v>-0.31</v>
      </c>
      <c r="L127" s="179">
        <v>1</v>
      </c>
      <c r="M127" s="180">
        <f t="shared" si="19"/>
        <v>-0.31</v>
      </c>
      <c r="N127" s="25"/>
      <c r="O127" s="176">
        <f t="shared" si="20"/>
        <v>0</v>
      </c>
      <c r="P127" s="177">
        <f t="shared" si="21"/>
        <v>0</v>
      </c>
      <c r="Q127" s="36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2" x14ac:dyDescent="0.35">
      <c r="A128" s="17"/>
      <c r="B128" s="69" t="s">
        <v>24</v>
      </c>
      <c r="C128" s="58"/>
      <c r="D128" s="59" t="s">
        <v>19</v>
      </c>
      <c r="E128" s="58"/>
      <c r="F128" s="25"/>
      <c r="G128" s="178">
        <v>-0.1</v>
      </c>
      <c r="H128" s="179">
        <v>1</v>
      </c>
      <c r="I128" s="180">
        <f t="shared" si="18"/>
        <v>-0.1</v>
      </c>
      <c r="J128" s="36"/>
      <c r="K128" s="178">
        <v>-0.1</v>
      </c>
      <c r="L128" s="179">
        <v>1</v>
      </c>
      <c r="M128" s="180">
        <f t="shared" si="19"/>
        <v>-0.1</v>
      </c>
      <c r="N128" s="25"/>
      <c r="O128" s="176">
        <f t="shared" si="20"/>
        <v>0</v>
      </c>
      <c r="P128" s="177">
        <f t="shared" si="21"/>
        <v>0</v>
      </c>
      <c r="Q128" s="36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x14ac:dyDescent="0.35">
      <c r="A129" s="17"/>
      <c r="B129" s="69" t="s">
        <v>25</v>
      </c>
      <c r="C129" s="58"/>
      <c r="D129" s="59" t="s">
        <v>26</v>
      </c>
      <c r="E129" s="58"/>
      <c r="F129" s="25"/>
      <c r="G129" s="181">
        <f>G79</f>
        <v>0</v>
      </c>
      <c r="H129" s="182">
        <f>+$G$118</f>
        <v>650</v>
      </c>
      <c r="I129" s="175">
        <f t="shared" si="18"/>
        <v>0</v>
      </c>
      <c r="J129" s="36"/>
      <c r="K129" s="181">
        <f>K79</f>
        <v>0</v>
      </c>
      <c r="L129" s="182">
        <f>+$G$118</f>
        <v>650</v>
      </c>
      <c r="M129" s="175">
        <f t="shared" si="19"/>
        <v>0</v>
      </c>
      <c r="N129" s="25"/>
      <c r="O129" s="176">
        <f t="shared" si="20"/>
        <v>0</v>
      </c>
      <c r="P129" s="177" t="str">
        <f t="shared" si="21"/>
        <v/>
      </c>
      <c r="Q129" s="36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s="88" customFormat="1" x14ac:dyDescent="0.35">
      <c r="A130" s="75"/>
      <c r="B130" s="162" t="s">
        <v>27</v>
      </c>
      <c r="C130" s="77"/>
      <c r="D130" s="78"/>
      <c r="E130" s="77"/>
      <c r="F130" s="79"/>
      <c r="G130" s="183"/>
      <c r="H130" s="184"/>
      <c r="I130" s="82">
        <f>SUM(I123:I129)</f>
        <v>40.699999999999996</v>
      </c>
      <c r="J130" s="185"/>
      <c r="K130" s="183"/>
      <c r="L130" s="184"/>
      <c r="M130" s="82">
        <f>SUM(M123:M129)</f>
        <v>42.689999999999991</v>
      </c>
      <c r="N130" s="79"/>
      <c r="O130" s="85">
        <f t="shared" si="20"/>
        <v>1.9899999999999949</v>
      </c>
      <c r="P130" s="86">
        <f t="shared" si="21"/>
        <v>4.8894348894348773E-2</v>
      </c>
      <c r="Q130" s="185"/>
    </row>
    <row r="131" spans="1:31" x14ac:dyDescent="0.35">
      <c r="A131" s="17"/>
      <c r="B131" s="69" t="s">
        <v>28</v>
      </c>
      <c r="C131" s="58"/>
      <c r="D131" s="59" t="s">
        <v>26</v>
      </c>
      <c r="E131" s="58"/>
      <c r="F131" s="25"/>
      <c r="G131" s="91">
        <f>IF(ISBLANK($D116)=TRUE, 0, IF($D116="TOU", $D$160*G144+$D$161*G145+$D$162*G146, IF(AND($D116="non-TOU", H148&gt;0), G148,G147)))</f>
        <v>0.11135</v>
      </c>
      <c r="H131" s="92">
        <f>$G$118*(1+G158)-$G$118</f>
        <v>19.175000000000068</v>
      </c>
      <c r="I131" s="72">
        <f>H131*G131</f>
        <v>2.1351362500000075</v>
      </c>
      <c r="J131" s="63"/>
      <c r="K131" s="91">
        <f>IF(ISBLANK($D116)=TRUE, 0, IF($D116="TOU", $D$160*K144+$D$161*K145+$D$162*K146, IF(AND($D116="non-TOU", L148&gt;0), K148,K147)))</f>
        <v>0.11135</v>
      </c>
      <c r="L131" s="92">
        <f>$G$118*(1+K158)-$G$118</f>
        <v>19.175000000000068</v>
      </c>
      <c r="M131" s="72">
        <f>L131*K131</f>
        <v>2.1351362500000075</v>
      </c>
      <c r="N131" s="64"/>
      <c r="O131" s="65">
        <f t="shared" si="20"/>
        <v>0</v>
      </c>
      <c r="P131" s="66">
        <f t="shared" si="21"/>
        <v>0</v>
      </c>
      <c r="Q131" s="63"/>
      <c r="R131" s="67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x14ac:dyDescent="0.35">
      <c r="A132" s="17"/>
      <c r="B132" s="69" t="str">
        <f>B32</f>
        <v>Rate Rider for Disposition of Deferral/Variance Accounts - effective until December 31, 2024</v>
      </c>
      <c r="C132" s="58"/>
      <c r="D132" s="59" t="s">
        <v>26</v>
      </c>
      <c r="E132" s="58"/>
      <c r="F132" s="25"/>
      <c r="G132" s="91">
        <v>3.1900000000000001E-3</v>
      </c>
      <c r="H132" s="92">
        <f>$G$118</f>
        <v>650</v>
      </c>
      <c r="I132" s="72">
        <f>H132*G132</f>
        <v>2.0735000000000001</v>
      </c>
      <c r="J132" s="63"/>
      <c r="K132" s="91">
        <v>4.4400000000000004E-3</v>
      </c>
      <c r="L132" s="92">
        <f>$G$118</f>
        <v>650</v>
      </c>
      <c r="M132" s="72">
        <f t="shared" ref="M132" si="22">L132*K132</f>
        <v>2.8860000000000001</v>
      </c>
      <c r="N132" s="64"/>
      <c r="O132" s="65">
        <f t="shared" si="20"/>
        <v>0.8125</v>
      </c>
      <c r="P132" s="66">
        <f t="shared" si="21"/>
        <v>0.39184952978056425</v>
      </c>
      <c r="Q132" s="63"/>
      <c r="R132" s="67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x14ac:dyDescent="0.35">
      <c r="A133" s="17"/>
      <c r="B133" s="69" t="str">
        <f>B33</f>
        <v>Rate Rider for Disposition of Capacity Based Recovery Account - Applicable only for Class B Customers - effective until December 31, 2024</v>
      </c>
      <c r="C133" s="58"/>
      <c r="D133" s="59" t="s">
        <v>26</v>
      </c>
      <c r="E133" s="58"/>
      <c r="F133" s="25"/>
      <c r="G133" s="91">
        <v>-1.4999999999999999E-4</v>
      </c>
      <c r="H133" s="92">
        <f>$G$118</f>
        <v>650</v>
      </c>
      <c r="I133" s="72">
        <f>H133*G133</f>
        <v>-9.7499999999999989E-2</v>
      </c>
      <c r="J133" s="63"/>
      <c r="K133" s="91">
        <v>-1.2999999999999999E-4</v>
      </c>
      <c r="L133" s="92">
        <f>$G$118</f>
        <v>650</v>
      </c>
      <c r="M133" s="72">
        <f>L133*K133</f>
        <v>-8.4499999999999992E-2</v>
      </c>
      <c r="N133" s="64"/>
      <c r="O133" s="65">
        <f t="shared" si="20"/>
        <v>1.2999999999999998E-2</v>
      </c>
      <c r="P133" s="66">
        <f t="shared" si="21"/>
        <v>-0.13333333333333333</v>
      </c>
      <c r="Q133" s="63"/>
      <c r="R133" s="67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x14ac:dyDescent="0.35">
      <c r="A134" s="17"/>
      <c r="B134" s="69" t="str">
        <f>B34</f>
        <v>Rate Rider for Disposition of Global Adjustment Account - Applicable only for Non-RPP Customers - effective until December 31, 2023</v>
      </c>
      <c r="C134" s="58"/>
      <c r="D134" s="59" t="s">
        <v>26</v>
      </c>
      <c r="E134" s="58"/>
      <c r="F134" s="25"/>
      <c r="G134" s="91">
        <v>-2.5100000000000001E-3</v>
      </c>
      <c r="H134" s="92"/>
      <c r="I134" s="72">
        <f t="shared" ref="I134" si="23">H134*G134</f>
        <v>0</v>
      </c>
      <c r="J134" s="63"/>
      <c r="K134" s="91">
        <v>0</v>
      </c>
      <c r="L134" s="92"/>
      <c r="M134" s="72">
        <f t="shared" ref="M134" si="24">L134*K134</f>
        <v>0</v>
      </c>
      <c r="N134" s="64"/>
      <c r="O134" s="65">
        <f t="shared" si="20"/>
        <v>0</v>
      </c>
      <c r="P134" s="66" t="str">
        <f t="shared" si="21"/>
        <v/>
      </c>
      <c r="Q134" s="63"/>
      <c r="R134" s="67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x14ac:dyDescent="0.35">
      <c r="A135" s="17"/>
      <c r="B135" s="69" t="str">
        <f>B35</f>
        <v>Rate Rider for Smart Metering Entity Charge - effective until December 31, 2027</v>
      </c>
      <c r="C135" s="58"/>
      <c r="D135" s="59" t="s">
        <v>19</v>
      </c>
      <c r="E135" s="58"/>
      <c r="F135" s="25"/>
      <c r="G135" s="186">
        <f>G85</f>
        <v>0.41</v>
      </c>
      <c r="H135" s="174">
        <v>1</v>
      </c>
      <c r="I135" s="180">
        <f>H135*G135</f>
        <v>0.41</v>
      </c>
      <c r="J135" s="36"/>
      <c r="K135" s="186">
        <f>K85</f>
        <v>0.41</v>
      </c>
      <c r="L135" s="174">
        <v>1</v>
      </c>
      <c r="M135" s="180">
        <f>L135*K135</f>
        <v>0.41</v>
      </c>
      <c r="N135" s="25"/>
      <c r="O135" s="176">
        <f t="shared" si="20"/>
        <v>0</v>
      </c>
      <c r="P135" s="66">
        <f t="shared" si="21"/>
        <v>0</v>
      </c>
      <c r="Q135" s="36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s="88" customFormat="1" x14ac:dyDescent="0.35">
      <c r="A136" s="75"/>
      <c r="B136" s="95" t="s">
        <v>33</v>
      </c>
      <c r="C136" s="96"/>
      <c r="D136" s="97"/>
      <c r="E136" s="96"/>
      <c r="F136" s="79"/>
      <c r="G136" s="187"/>
      <c r="H136" s="188"/>
      <c r="I136" s="100">
        <f>SUM(I131:I135)+I130</f>
        <v>45.221136250000001</v>
      </c>
      <c r="J136" s="185"/>
      <c r="K136" s="187"/>
      <c r="L136" s="188"/>
      <c r="M136" s="100">
        <f>SUM(M131:M135)+M130</f>
        <v>48.036636250000001</v>
      </c>
      <c r="N136" s="79"/>
      <c r="O136" s="85">
        <f t="shared" si="20"/>
        <v>2.8155000000000001</v>
      </c>
      <c r="P136" s="86">
        <f t="shared" si="21"/>
        <v>6.2260708895831872E-2</v>
      </c>
      <c r="Q136" s="185"/>
    </row>
    <row r="137" spans="1:31" x14ac:dyDescent="0.35">
      <c r="A137" s="17"/>
      <c r="B137" s="25" t="s">
        <v>34</v>
      </c>
      <c r="C137" s="25"/>
      <c r="D137" s="59" t="s">
        <v>26</v>
      </c>
      <c r="E137" s="25"/>
      <c r="F137" s="25"/>
      <c r="G137" s="181">
        <f>G37</f>
        <v>1.158E-2</v>
      </c>
      <c r="H137" s="189">
        <f>$G$118*(1+G158)</f>
        <v>669.17500000000007</v>
      </c>
      <c r="I137" s="175">
        <f>H137*G137</f>
        <v>7.7490465000000004</v>
      </c>
      <c r="J137" s="36"/>
      <c r="K137" s="181">
        <f>K37</f>
        <v>1.2239999999999999E-2</v>
      </c>
      <c r="L137" s="189">
        <f>$G$118*(1+K158)</f>
        <v>669.17500000000007</v>
      </c>
      <c r="M137" s="175">
        <f>L137*K137</f>
        <v>8.1907019999999999</v>
      </c>
      <c r="N137" s="25"/>
      <c r="O137" s="176">
        <f t="shared" si="20"/>
        <v>0.44165549999999953</v>
      </c>
      <c r="P137" s="177">
        <f t="shared" si="21"/>
        <v>5.699481865284968E-2</v>
      </c>
      <c r="Q137" s="36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x14ac:dyDescent="0.35">
      <c r="A138" s="17"/>
      <c r="B138" s="25" t="s">
        <v>35</v>
      </c>
      <c r="C138" s="25"/>
      <c r="D138" s="59" t="s">
        <v>26</v>
      </c>
      <c r="E138" s="25"/>
      <c r="F138" s="25"/>
      <c r="G138" s="181">
        <f>G38</f>
        <v>7.3299999999999997E-3</v>
      </c>
      <c r="H138" s="190">
        <f>+H137</f>
        <v>669.17500000000007</v>
      </c>
      <c r="I138" s="175">
        <f>H138*G138</f>
        <v>4.9050527500000003</v>
      </c>
      <c r="J138" s="36"/>
      <c r="K138" s="181">
        <f>K38</f>
        <v>8.4499999999999992E-3</v>
      </c>
      <c r="L138" s="190">
        <f>+L137</f>
        <v>669.17500000000007</v>
      </c>
      <c r="M138" s="175">
        <f>L138*K138</f>
        <v>5.6545287499999999</v>
      </c>
      <c r="N138" s="25"/>
      <c r="O138" s="176">
        <f t="shared" si="20"/>
        <v>0.74947599999999959</v>
      </c>
      <c r="P138" s="177">
        <f t="shared" si="21"/>
        <v>0.15279672578444739</v>
      </c>
      <c r="Q138" s="36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s="88" customFormat="1" x14ac:dyDescent="0.35">
      <c r="A139" s="75"/>
      <c r="B139" s="95" t="s">
        <v>36</v>
      </c>
      <c r="C139" s="77"/>
      <c r="D139" s="97"/>
      <c r="E139" s="77"/>
      <c r="F139" s="107"/>
      <c r="G139" s="105"/>
      <c r="H139" s="106"/>
      <c r="I139" s="100">
        <f>SUM(I136:I138)</f>
        <v>57.875235500000002</v>
      </c>
      <c r="J139" s="185"/>
      <c r="K139" s="105"/>
      <c r="L139" s="106"/>
      <c r="M139" s="100">
        <f>SUM(M136:M138)</f>
        <v>61.881867</v>
      </c>
      <c r="N139" s="107"/>
      <c r="O139" s="85">
        <f t="shared" si="20"/>
        <v>4.0066314999999975</v>
      </c>
      <c r="P139" s="86">
        <f t="shared" si="21"/>
        <v>6.9228772295881147E-2</v>
      </c>
      <c r="Q139" s="185"/>
    </row>
    <row r="140" spans="1:31" x14ac:dyDescent="0.35">
      <c r="A140" s="17"/>
      <c r="B140" s="58" t="s">
        <v>37</v>
      </c>
      <c r="C140" s="58"/>
      <c r="D140" s="59" t="s">
        <v>26</v>
      </c>
      <c r="E140" s="58"/>
      <c r="F140" s="25"/>
      <c r="G140" s="108">
        <v>4.1000000000000003E-3</v>
      </c>
      <c r="H140" s="92">
        <f>+H137</f>
        <v>669.17500000000007</v>
      </c>
      <c r="I140" s="72">
        <f t="shared" ref="I140:I150" si="25">H140*G140</f>
        <v>2.7436175000000005</v>
      </c>
      <c r="J140" s="63"/>
      <c r="K140" s="108">
        <v>4.1000000000000003E-3</v>
      </c>
      <c r="L140" s="92">
        <f>+L137</f>
        <v>669.17500000000007</v>
      </c>
      <c r="M140" s="72">
        <f t="shared" ref="M140:M150" si="26">L140*K140</f>
        <v>2.7436175000000005</v>
      </c>
      <c r="N140" s="64"/>
      <c r="O140" s="65">
        <f t="shared" si="20"/>
        <v>0</v>
      </c>
      <c r="P140" s="66">
        <f t="shared" si="21"/>
        <v>0</v>
      </c>
      <c r="Q140" s="63"/>
      <c r="R140" s="67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x14ac:dyDescent="0.35">
      <c r="A141" s="17"/>
      <c r="B141" s="58" t="s">
        <v>38</v>
      </c>
      <c r="C141" s="58"/>
      <c r="D141" s="59" t="s">
        <v>26</v>
      </c>
      <c r="E141" s="58"/>
      <c r="F141" s="25"/>
      <c r="G141" s="108">
        <v>6.9999999999999999E-4</v>
      </c>
      <c r="H141" s="92">
        <f>+H137</f>
        <v>669.17500000000007</v>
      </c>
      <c r="I141" s="72">
        <f t="shared" si="25"/>
        <v>0.46842250000000002</v>
      </c>
      <c r="J141" s="63"/>
      <c r="K141" s="108">
        <v>6.9999999999999999E-4</v>
      </c>
      <c r="L141" s="92">
        <f>+L137</f>
        <v>669.17500000000007</v>
      </c>
      <c r="M141" s="72">
        <f t="shared" si="26"/>
        <v>0.46842250000000002</v>
      </c>
      <c r="N141" s="64"/>
      <c r="O141" s="65">
        <f t="shared" si="20"/>
        <v>0</v>
      </c>
      <c r="P141" s="66">
        <f t="shared" si="21"/>
        <v>0</v>
      </c>
      <c r="Q141" s="63"/>
      <c r="R141" s="67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x14ac:dyDescent="0.35">
      <c r="A142" s="17"/>
      <c r="B142" s="58" t="s">
        <v>39</v>
      </c>
      <c r="C142" s="58"/>
      <c r="D142" s="59" t="s">
        <v>26</v>
      </c>
      <c r="E142" s="58"/>
      <c r="F142" s="25"/>
      <c r="G142" s="108">
        <v>4.0000000000000002E-4</v>
      </c>
      <c r="H142" s="92">
        <f>+H137</f>
        <v>669.17500000000007</v>
      </c>
      <c r="I142" s="72">
        <f t="shared" si="25"/>
        <v>0.26767000000000002</v>
      </c>
      <c r="J142" s="63"/>
      <c r="K142" s="108">
        <v>4.0000000000000002E-4</v>
      </c>
      <c r="L142" s="92">
        <f>+L137</f>
        <v>669.17500000000007</v>
      </c>
      <c r="M142" s="72">
        <f t="shared" si="26"/>
        <v>0.26767000000000002</v>
      </c>
      <c r="N142" s="64"/>
      <c r="O142" s="65">
        <f t="shared" si="20"/>
        <v>0</v>
      </c>
      <c r="P142" s="66">
        <f t="shared" si="21"/>
        <v>0</v>
      </c>
      <c r="Q142" s="63"/>
      <c r="R142" s="67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x14ac:dyDescent="0.35">
      <c r="A143" s="17"/>
      <c r="B143" s="58" t="s">
        <v>40</v>
      </c>
      <c r="C143" s="58"/>
      <c r="D143" s="59" t="s">
        <v>19</v>
      </c>
      <c r="E143" s="58"/>
      <c r="F143" s="25"/>
      <c r="G143" s="109">
        <v>0.25</v>
      </c>
      <c r="H143" s="61">
        <v>1</v>
      </c>
      <c r="I143" s="62">
        <f t="shared" si="25"/>
        <v>0.25</v>
      </c>
      <c r="J143" s="63"/>
      <c r="K143" s="109">
        <v>0.25</v>
      </c>
      <c r="L143" s="61">
        <v>1</v>
      </c>
      <c r="M143" s="62">
        <f t="shared" si="26"/>
        <v>0.25</v>
      </c>
      <c r="N143" s="64"/>
      <c r="O143" s="65">
        <f t="shared" si="20"/>
        <v>0</v>
      </c>
      <c r="P143" s="66">
        <f t="shared" si="21"/>
        <v>0</v>
      </c>
      <c r="Q143" s="63"/>
      <c r="R143" s="67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x14ac:dyDescent="0.35">
      <c r="A144" s="17"/>
      <c r="B144" s="58" t="s">
        <v>41</v>
      </c>
      <c r="C144" s="58"/>
      <c r="D144" s="59" t="s">
        <v>26</v>
      </c>
      <c r="E144" s="58"/>
      <c r="F144" s="25"/>
      <c r="G144" s="108">
        <v>8.6999999999999994E-2</v>
      </c>
      <c r="H144" s="110">
        <f>$D$160*$G$118</f>
        <v>409.5</v>
      </c>
      <c r="I144" s="72">
        <f t="shared" si="25"/>
        <v>35.6265</v>
      </c>
      <c r="J144" s="63"/>
      <c r="K144" s="108">
        <v>8.6999999999999994E-2</v>
      </c>
      <c r="L144" s="110">
        <f>$D$160*$G$118</f>
        <v>409.5</v>
      </c>
      <c r="M144" s="72">
        <f t="shared" si="26"/>
        <v>35.6265</v>
      </c>
      <c r="N144" s="64"/>
      <c r="O144" s="65">
        <f t="shared" si="20"/>
        <v>0</v>
      </c>
      <c r="P144" s="66">
        <f t="shared" si="21"/>
        <v>0</v>
      </c>
      <c r="Q144" s="63"/>
      <c r="R144" s="67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x14ac:dyDescent="0.35">
      <c r="A145" s="17"/>
      <c r="B145" s="58" t="s">
        <v>42</v>
      </c>
      <c r="C145" s="58"/>
      <c r="D145" s="59" t="s">
        <v>26</v>
      </c>
      <c r="E145" s="58"/>
      <c r="F145" s="25"/>
      <c r="G145" s="108">
        <v>0.122</v>
      </c>
      <c r="H145" s="191">
        <f>$D$161*$G$118</f>
        <v>117</v>
      </c>
      <c r="I145" s="72">
        <f t="shared" si="25"/>
        <v>14.273999999999999</v>
      </c>
      <c r="J145" s="63"/>
      <c r="K145" s="108">
        <v>0.122</v>
      </c>
      <c r="L145" s="191">
        <f>$D$161*$G$118</f>
        <v>117</v>
      </c>
      <c r="M145" s="72">
        <f t="shared" si="26"/>
        <v>14.273999999999999</v>
      </c>
      <c r="N145" s="64"/>
      <c r="O145" s="65">
        <f t="shared" si="20"/>
        <v>0</v>
      </c>
      <c r="P145" s="66">
        <f t="shared" si="21"/>
        <v>0</v>
      </c>
      <c r="Q145" s="63"/>
      <c r="R145" s="67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x14ac:dyDescent="0.35">
      <c r="A146" s="17"/>
      <c r="B146" s="58" t="s">
        <v>43</v>
      </c>
      <c r="C146" s="58"/>
      <c r="D146" s="59" t="s">
        <v>26</v>
      </c>
      <c r="E146" s="58"/>
      <c r="F146" s="25"/>
      <c r="G146" s="108">
        <v>0.182</v>
      </c>
      <c r="H146" s="110">
        <f>$D$162*$G$118</f>
        <v>123.5</v>
      </c>
      <c r="I146" s="72">
        <f t="shared" si="25"/>
        <v>22.477</v>
      </c>
      <c r="J146" s="63"/>
      <c r="K146" s="108">
        <v>0.182</v>
      </c>
      <c r="L146" s="110">
        <f>$D$162*$G$118</f>
        <v>123.5</v>
      </c>
      <c r="M146" s="72">
        <f t="shared" si="26"/>
        <v>22.477</v>
      </c>
      <c r="N146" s="64"/>
      <c r="O146" s="65">
        <f t="shared" si="20"/>
        <v>0</v>
      </c>
      <c r="P146" s="66">
        <f t="shared" si="21"/>
        <v>0</v>
      </c>
      <c r="Q146" s="63"/>
      <c r="R146" s="67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x14ac:dyDescent="0.35">
      <c r="A147" s="17"/>
      <c r="B147" s="58" t="s">
        <v>44</v>
      </c>
      <c r="C147" s="58"/>
      <c r="D147" s="59" t="s">
        <v>26</v>
      </c>
      <c r="E147" s="58"/>
      <c r="F147" s="25"/>
      <c r="G147" s="108">
        <v>0.10299999999999999</v>
      </c>
      <c r="H147" s="92">
        <f>H97</f>
        <v>600</v>
      </c>
      <c r="I147" s="72">
        <f t="shared" si="25"/>
        <v>61.8</v>
      </c>
      <c r="J147" s="63"/>
      <c r="K147" s="108">
        <v>0.10299999999999999</v>
      </c>
      <c r="L147" s="92">
        <f>L97</f>
        <v>600</v>
      </c>
      <c r="M147" s="72">
        <f t="shared" si="26"/>
        <v>61.8</v>
      </c>
      <c r="N147" s="64"/>
      <c r="O147" s="65">
        <f t="shared" si="20"/>
        <v>0</v>
      </c>
      <c r="P147" s="66">
        <f t="shared" si="21"/>
        <v>0</v>
      </c>
      <c r="Q147" s="63"/>
      <c r="R147" s="67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x14ac:dyDescent="0.35">
      <c r="A148" s="17"/>
      <c r="B148" s="58" t="s">
        <v>45</v>
      </c>
      <c r="C148" s="58"/>
      <c r="D148" s="59" t="s">
        <v>26</v>
      </c>
      <c r="E148" s="58"/>
      <c r="F148" s="25"/>
      <c r="G148" s="108">
        <v>0.125</v>
      </c>
      <c r="H148" s="92">
        <f>H98</f>
        <v>150</v>
      </c>
      <c r="I148" s="72">
        <f t="shared" si="25"/>
        <v>18.75</v>
      </c>
      <c r="J148" s="63"/>
      <c r="K148" s="108">
        <v>0.125</v>
      </c>
      <c r="L148" s="92">
        <f>L98</f>
        <v>150</v>
      </c>
      <c r="M148" s="72">
        <f t="shared" si="26"/>
        <v>18.75</v>
      </c>
      <c r="N148" s="64"/>
      <c r="O148" s="65">
        <f t="shared" si="20"/>
        <v>0</v>
      </c>
      <c r="P148" s="66">
        <f t="shared" si="21"/>
        <v>0</v>
      </c>
      <c r="Q148" s="63"/>
      <c r="R148" s="67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x14ac:dyDescent="0.35">
      <c r="A149" s="17"/>
      <c r="B149" s="58" t="s">
        <v>46</v>
      </c>
      <c r="C149" s="58"/>
      <c r="D149" s="59" t="s">
        <v>26</v>
      </c>
      <c r="E149" s="58"/>
      <c r="F149" s="25"/>
      <c r="G149" s="108">
        <v>0.1076</v>
      </c>
      <c r="H149" s="92">
        <f>H99</f>
        <v>0</v>
      </c>
      <c r="I149" s="72">
        <f t="shared" si="25"/>
        <v>0</v>
      </c>
      <c r="J149" s="63"/>
      <c r="K149" s="108">
        <v>0.1076</v>
      </c>
      <c r="L149" s="92">
        <f>L99</f>
        <v>0</v>
      </c>
      <c r="M149" s="72">
        <f t="shared" si="26"/>
        <v>0</v>
      </c>
      <c r="N149" s="64"/>
      <c r="O149" s="65">
        <f t="shared" si="20"/>
        <v>0</v>
      </c>
      <c r="P149" s="66" t="str">
        <f t="shared" si="21"/>
        <v/>
      </c>
      <c r="Q149" s="63"/>
      <c r="R149" s="67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ht="15" thickBot="1" x14ac:dyDescent="0.4">
      <c r="A150" s="17"/>
      <c r="B150" s="58" t="s">
        <v>47</v>
      </c>
      <c r="C150" s="58"/>
      <c r="D150" s="59" t="s">
        <v>26</v>
      </c>
      <c r="E150" s="58"/>
      <c r="F150" s="25"/>
      <c r="G150" s="108">
        <f>G149</f>
        <v>0.1076</v>
      </c>
      <c r="H150" s="92">
        <f>H100</f>
        <v>0</v>
      </c>
      <c r="I150" s="72">
        <f t="shared" si="25"/>
        <v>0</v>
      </c>
      <c r="J150" s="63"/>
      <c r="K150" s="108">
        <f>K149</f>
        <v>0.1076</v>
      </c>
      <c r="L150" s="92">
        <f>L100</f>
        <v>0</v>
      </c>
      <c r="M150" s="72">
        <f t="shared" si="26"/>
        <v>0</v>
      </c>
      <c r="N150" s="64"/>
      <c r="O150" s="65">
        <f t="shared" si="20"/>
        <v>0</v>
      </c>
      <c r="P150" s="66" t="str">
        <f t="shared" si="21"/>
        <v/>
      </c>
      <c r="Q150" s="63"/>
      <c r="R150" s="67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ht="15" thickBot="1" x14ac:dyDescent="0.4">
      <c r="A151" s="17"/>
      <c r="B151" s="163"/>
      <c r="C151" s="114"/>
      <c r="D151" s="115"/>
      <c r="E151" s="114"/>
      <c r="F151" s="116"/>
      <c r="G151" s="192"/>
      <c r="H151" s="193"/>
      <c r="I151" s="194"/>
      <c r="J151" s="36"/>
      <c r="K151" s="192"/>
      <c r="L151" s="193"/>
      <c r="M151" s="194"/>
      <c r="N151" s="116"/>
      <c r="O151" s="195"/>
      <c r="P151" s="196"/>
      <c r="Q151" s="36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x14ac:dyDescent="0.35">
      <c r="A152" s="17"/>
      <c r="B152" s="123" t="s">
        <v>48</v>
      </c>
      <c r="C152" s="58"/>
      <c r="D152" s="24"/>
      <c r="E152" s="58"/>
      <c r="F152" s="197"/>
      <c r="G152" s="125"/>
      <c r="H152" s="125"/>
      <c r="I152" s="126">
        <f>SUM(I140:I146,I139)</f>
        <v>133.98244549999998</v>
      </c>
      <c r="J152" s="36"/>
      <c r="K152" s="125"/>
      <c r="L152" s="125"/>
      <c r="M152" s="126">
        <f>SUM(M140:M146,M139)</f>
        <v>137.98907700000001</v>
      </c>
      <c r="N152" s="127"/>
      <c r="O152" s="128">
        <f>M152-I152</f>
        <v>4.0066315000000259</v>
      </c>
      <c r="P152" s="129">
        <f>IF(OR(I152=0,M152=0),"",(O152/I152))</f>
        <v>2.9904152630204277E-2</v>
      </c>
      <c r="Q152" s="36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x14ac:dyDescent="0.35">
      <c r="A153" s="17"/>
      <c r="B153" s="123" t="s">
        <v>49</v>
      </c>
      <c r="C153" s="58"/>
      <c r="D153" s="24"/>
      <c r="E153" s="58"/>
      <c r="F153" s="197"/>
      <c r="G153" s="131">
        <v>-0.193</v>
      </c>
      <c r="H153" s="198"/>
      <c r="I153" s="176">
        <f>+I152*G153</f>
        <v>-25.858611981499998</v>
      </c>
      <c r="J153" s="36"/>
      <c r="K153" s="131">
        <v>-0.193</v>
      </c>
      <c r="L153" s="198"/>
      <c r="M153" s="176">
        <f>+M152*K153</f>
        <v>-26.631891861000003</v>
      </c>
      <c r="N153" s="127"/>
      <c r="O153" s="176">
        <f>M153-I153</f>
        <v>-0.77327987950000576</v>
      </c>
      <c r="P153" s="177">
        <f>IF(OR(I153=0,M153=0),"",(O153/I153))</f>
        <v>2.9904152630204309E-2</v>
      </c>
      <c r="Q153" s="36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x14ac:dyDescent="0.35">
      <c r="A154" s="17"/>
      <c r="B154" s="164" t="s">
        <v>50</v>
      </c>
      <c r="C154" s="58"/>
      <c r="D154" s="24"/>
      <c r="E154" s="58"/>
      <c r="F154" s="179"/>
      <c r="G154" s="199">
        <v>0.13</v>
      </c>
      <c r="H154" s="179"/>
      <c r="I154" s="176">
        <f>I152*G154</f>
        <v>17.417717914999997</v>
      </c>
      <c r="J154" s="36"/>
      <c r="K154" s="199">
        <v>0.13</v>
      </c>
      <c r="L154" s="179"/>
      <c r="M154" s="176">
        <f>M152*K154</f>
        <v>17.938580010000003</v>
      </c>
      <c r="N154" s="200"/>
      <c r="O154" s="176">
        <f>M154-I154</f>
        <v>0.52086209500000535</v>
      </c>
      <c r="P154" s="177">
        <f>IF(OR(I154=0,M154=0),"",(O154/I154))</f>
        <v>2.9904152630204392E-2</v>
      </c>
      <c r="Q154" s="36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ht="15" thickBot="1" x14ac:dyDescent="0.4">
      <c r="A155" s="17"/>
      <c r="B155" s="507" t="s">
        <v>51</v>
      </c>
      <c r="C155" s="507"/>
      <c r="D155" s="507"/>
      <c r="E155" s="165"/>
      <c r="F155" s="140"/>
      <c r="G155" s="140"/>
      <c r="H155" s="140"/>
      <c r="I155" s="141">
        <f>SUM(I152:I154)</f>
        <v>125.54155143349999</v>
      </c>
      <c r="J155" s="36"/>
      <c r="K155" s="140"/>
      <c r="L155" s="140"/>
      <c r="M155" s="141">
        <f>SUM(M152:M154)</f>
        <v>129.295765149</v>
      </c>
      <c r="N155" s="143"/>
      <c r="O155" s="201">
        <f>M155-I155</f>
        <v>3.7542137155000148</v>
      </c>
      <c r="P155" s="202">
        <f>IF(OR(I155=0,M155=0),"",(O155/I155))</f>
        <v>2.9904152630204201E-2</v>
      </c>
      <c r="Q155" s="36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ht="15" thickBot="1" x14ac:dyDescent="0.4">
      <c r="A156" s="147"/>
      <c r="B156" s="113" t="s">
        <v>52</v>
      </c>
      <c r="C156" s="148"/>
      <c r="D156" s="149"/>
      <c r="E156" s="148"/>
      <c r="F156" s="150"/>
      <c r="G156" s="151"/>
      <c r="H156" s="152"/>
      <c r="I156" s="153"/>
      <c r="J156" s="36"/>
      <c r="K156" s="151"/>
      <c r="L156" s="152"/>
      <c r="M156" s="153"/>
      <c r="N156" s="150"/>
      <c r="O156" s="154"/>
      <c r="P156" s="155"/>
      <c r="Q156" s="36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x14ac:dyDescent="0.35">
      <c r="A157" s="17"/>
      <c r="B157" s="17"/>
      <c r="C157" s="17"/>
      <c r="D157" s="24"/>
      <c r="E157" s="17"/>
      <c r="F157" s="17"/>
      <c r="G157" s="25"/>
      <c r="H157" s="25"/>
      <c r="I157" s="49"/>
      <c r="J157" s="36"/>
      <c r="K157" s="25"/>
      <c r="L157" s="25"/>
      <c r="M157" s="49"/>
      <c r="N157" s="25"/>
      <c r="O157" s="25"/>
      <c r="P157" s="25"/>
      <c r="Q157" s="36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x14ac:dyDescent="0.35">
      <c r="A158" s="17"/>
      <c r="B158" s="45" t="s">
        <v>53</v>
      </c>
      <c r="C158" s="17"/>
      <c r="D158" s="24"/>
      <c r="E158" s="17"/>
      <c r="F158" s="17"/>
      <c r="G158" s="157">
        <f>G108</f>
        <v>2.9499999999999998E-2</v>
      </c>
      <c r="H158" s="158"/>
      <c r="I158" s="158"/>
      <c r="J158" s="142"/>
      <c r="K158" s="157">
        <f>K108</f>
        <v>2.9499999999999998E-2</v>
      </c>
      <c r="L158" s="25"/>
      <c r="M158" s="25"/>
      <c r="N158" s="25"/>
      <c r="O158" s="25"/>
      <c r="P158" s="25"/>
      <c r="Q158" s="36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60" spans="1:31" x14ac:dyDescent="0.35">
      <c r="D160" s="203">
        <v>0.63</v>
      </c>
      <c r="E160" s="204" t="s">
        <v>41</v>
      </c>
      <c r="F160" s="205"/>
      <c r="G160" s="206"/>
      <c r="H160" s="48"/>
      <c r="I160" s="48"/>
      <c r="J160" s="48"/>
      <c r="R160" s="19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</row>
    <row r="161" spans="4:31" x14ac:dyDescent="0.35">
      <c r="D161" s="208">
        <v>0.18</v>
      </c>
      <c r="E161" s="209" t="s">
        <v>42</v>
      </c>
      <c r="F161" s="210"/>
      <c r="G161" s="211"/>
      <c r="H161" s="48"/>
      <c r="I161" s="48"/>
      <c r="J161" s="48"/>
      <c r="R161" s="19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</row>
    <row r="162" spans="4:31" x14ac:dyDescent="0.35">
      <c r="D162" s="212">
        <v>0.19</v>
      </c>
      <c r="E162" s="213" t="s">
        <v>43</v>
      </c>
      <c r="F162" s="214"/>
      <c r="G162" s="215"/>
      <c r="H162" s="48"/>
      <c r="I162" s="48"/>
      <c r="J162" s="48"/>
      <c r="R162" s="19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</row>
    <row r="163" spans="4:31" x14ac:dyDescent="0.35">
      <c r="G163" s="48"/>
      <c r="H163" s="48"/>
      <c r="I163" s="48"/>
      <c r="J163" s="48"/>
    </row>
    <row r="164" spans="4:31" x14ac:dyDescent="0.35">
      <c r="G164" s="48"/>
      <c r="H164" s="48"/>
      <c r="I164" s="48"/>
      <c r="J164" s="48"/>
    </row>
    <row r="165" spans="4:31" x14ac:dyDescent="0.35">
      <c r="G165" s="48"/>
      <c r="H165" s="48"/>
      <c r="I165" s="48"/>
      <c r="J165" s="48"/>
    </row>
    <row r="166" spans="4:31" x14ac:dyDescent="0.35">
      <c r="G166" s="48"/>
      <c r="H166" s="48"/>
      <c r="I166" s="48"/>
      <c r="J166" s="48"/>
    </row>
    <row r="167" spans="4:31" x14ac:dyDescent="0.35">
      <c r="G167" s="48"/>
      <c r="H167" s="48"/>
      <c r="I167" s="48"/>
      <c r="J167" s="48"/>
    </row>
    <row r="168" spans="4:31" x14ac:dyDescent="0.35">
      <c r="G168" s="48"/>
      <c r="H168" s="48"/>
      <c r="I168" s="48"/>
      <c r="J168" s="48"/>
    </row>
    <row r="169" spans="4:31" x14ac:dyDescent="0.35">
      <c r="G169" s="48"/>
      <c r="H169" s="48"/>
      <c r="I169" s="48"/>
      <c r="J169" s="48"/>
    </row>
    <row r="170" spans="4:31" x14ac:dyDescent="0.35">
      <c r="G170" s="48"/>
      <c r="H170" s="48"/>
      <c r="I170" s="48"/>
      <c r="J170" s="48"/>
    </row>
    <row r="171" spans="4:31" x14ac:dyDescent="0.35">
      <c r="G171" s="48"/>
      <c r="H171" s="48"/>
      <c r="I171" s="48"/>
      <c r="J171" s="48"/>
    </row>
    <row r="172" spans="4:31" x14ac:dyDescent="0.35">
      <c r="G172" s="48"/>
      <c r="H172" s="48"/>
      <c r="I172" s="48"/>
      <c r="J172" s="48"/>
    </row>
    <row r="173" spans="4:31" x14ac:dyDescent="0.35">
      <c r="G173" s="48"/>
      <c r="H173" s="48"/>
      <c r="I173" s="48"/>
      <c r="J173" s="48"/>
    </row>
    <row r="174" spans="4:31" x14ac:dyDescent="0.35">
      <c r="G174" s="48"/>
      <c r="H174" s="48"/>
      <c r="I174" s="48"/>
      <c r="J174" s="48"/>
    </row>
    <row r="175" spans="4:31" x14ac:dyDescent="0.35">
      <c r="G175" s="48"/>
      <c r="H175" s="48"/>
      <c r="I175" s="48"/>
      <c r="J175" s="48"/>
    </row>
    <row r="176" spans="4:31" x14ac:dyDescent="0.35">
      <c r="G176" s="48"/>
      <c r="H176" s="48"/>
      <c r="I176" s="48"/>
      <c r="J176" s="48"/>
    </row>
    <row r="177" spans="7:10" x14ac:dyDescent="0.35">
      <c r="G177" s="48"/>
      <c r="H177" s="48"/>
      <c r="I177" s="48"/>
      <c r="J177" s="48"/>
    </row>
    <row r="178" spans="7:10" x14ac:dyDescent="0.35">
      <c r="G178" s="48"/>
      <c r="H178" s="48"/>
      <c r="I178" s="48"/>
      <c r="J178" s="48"/>
    </row>
    <row r="179" spans="7:10" x14ac:dyDescent="0.35">
      <c r="G179" s="48"/>
      <c r="H179" s="48"/>
      <c r="I179" s="48"/>
      <c r="J179" s="48"/>
    </row>
    <row r="180" spans="7:10" x14ac:dyDescent="0.35">
      <c r="G180" s="48"/>
      <c r="H180" s="48"/>
      <c r="I180" s="48"/>
      <c r="J180" s="48"/>
    </row>
    <row r="181" spans="7:10" x14ac:dyDescent="0.35">
      <c r="G181" s="48"/>
      <c r="H181" s="48"/>
      <c r="I181" s="48"/>
      <c r="J181" s="48"/>
    </row>
    <row r="182" spans="7:10" x14ac:dyDescent="0.35">
      <c r="G182" s="48"/>
      <c r="H182" s="48"/>
      <c r="I182" s="48"/>
      <c r="J182" s="48"/>
    </row>
    <row r="183" spans="7:10" x14ac:dyDescent="0.35">
      <c r="G183" s="48"/>
      <c r="H183" s="48"/>
      <c r="I183" s="48"/>
      <c r="J183" s="48"/>
    </row>
    <row r="184" spans="7:10" x14ac:dyDescent="0.35">
      <c r="G184" s="48"/>
      <c r="H184" s="48"/>
      <c r="I184" s="48"/>
      <c r="J184" s="48"/>
    </row>
    <row r="185" spans="7:10" x14ac:dyDescent="0.35">
      <c r="G185" s="48"/>
      <c r="H185" s="48"/>
      <c r="I185" s="48"/>
      <c r="J185" s="48"/>
    </row>
    <row r="186" spans="7:10" x14ac:dyDescent="0.35">
      <c r="G186" s="48"/>
      <c r="H186" s="48"/>
      <c r="I186" s="48"/>
      <c r="J186" s="48"/>
    </row>
    <row r="187" spans="7:10" x14ac:dyDescent="0.35">
      <c r="G187" s="48"/>
      <c r="H187" s="48"/>
      <c r="I187" s="48"/>
      <c r="J187" s="48"/>
    </row>
    <row r="188" spans="7:10" x14ac:dyDescent="0.35">
      <c r="G188" s="48"/>
      <c r="H188" s="48"/>
      <c r="I188" s="48"/>
      <c r="J188" s="48"/>
    </row>
    <row r="189" spans="7:10" x14ac:dyDescent="0.35">
      <c r="G189" s="48"/>
      <c r="H189" s="48"/>
      <c r="I189" s="48"/>
      <c r="J189" s="48"/>
    </row>
    <row r="190" spans="7:10" x14ac:dyDescent="0.35">
      <c r="G190" s="48"/>
      <c r="H190" s="48"/>
      <c r="I190" s="48"/>
      <c r="J190" s="48"/>
    </row>
    <row r="191" spans="7:10" x14ac:dyDescent="0.35">
      <c r="G191" s="48"/>
      <c r="H191" s="48"/>
      <c r="I191" s="48"/>
      <c r="J191" s="48"/>
    </row>
    <row r="192" spans="7:10" x14ac:dyDescent="0.35">
      <c r="G192" s="48"/>
      <c r="H192" s="48"/>
      <c r="I192" s="48"/>
      <c r="J192" s="48"/>
    </row>
    <row r="193" spans="7:10" x14ac:dyDescent="0.35">
      <c r="G193" s="48"/>
      <c r="H193" s="48"/>
      <c r="I193" s="48"/>
      <c r="J193" s="48"/>
    </row>
    <row r="194" spans="7:10" x14ac:dyDescent="0.35">
      <c r="G194" s="48"/>
      <c r="H194" s="48"/>
      <c r="I194" s="48"/>
      <c r="J194" s="48"/>
    </row>
    <row r="195" spans="7:10" x14ac:dyDescent="0.35">
      <c r="G195" s="48"/>
      <c r="H195" s="48"/>
      <c r="I195" s="48"/>
      <c r="J195" s="48"/>
    </row>
    <row r="196" spans="7:10" x14ac:dyDescent="0.35">
      <c r="G196" s="48"/>
      <c r="H196" s="48"/>
      <c r="I196" s="48"/>
      <c r="J196" s="48"/>
    </row>
    <row r="197" spans="7:10" x14ac:dyDescent="0.35">
      <c r="G197" s="48"/>
      <c r="H197" s="48"/>
      <c r="I197" s="48"/>
      <c r="J197" s="48"/>
    </row>
    <row r="198" spans="7:10" x14ac:dyDescent="0.35">
      <c r="G198" s="48"/>
      <c r="H198" s="48"/>
      <c r="I198" s="48"/>
      <c r="J198" s="48"/>
    </row>
    <row r="199" spans="7:10" x14ac:dyDescent="0.35">
      <c r="G199" s="48"/>
      <c r="H199" s="48"/>
      <c r="I199" s="48"/>
      <c r="J199" s="48"/>
    </row>
    <row r="200" spans="7:10" x14ac:dyDescent="0.35">
      <c r="G200" s="48"/>
      <c r="H200" s="48"/>
      <c r="I200" s="48"/>
      <c r="J200" s="48"/>
    </row>
    <row r="201" spans="7:10" x14ac:dyDescent="0.35">
      <c r="G201" s="48"/>
      <c r="H201" s="48"/>
      <c r="I201" s="48"/>
      <c r="J201" s="48"/>
    </row>
    <row r="202" spans="7:10" x14ac:dyDescent="0.35">
      <c r="G202" s="48"/>
      <c r="H202" s="48"/>
      <c r="I202" s="48"/>
      <c r="J202" s="48"/>
    </row>
    <row r="203" spans="7:10" x14ac:dyDescent="0.35">
      <c r="G203" s="48"/>
      <c r="H203" s="48"/>
      <c r="I203" s="48"/>
      <c r="J203" s="48"/>
    </row>
    <row r="204" spans="7:10" x14ac:dyDescent="0.35">
      <c r="G204" s="48"/>
      <c r="H204" s="48"/>
      <c r="I204" s="48"/>
      <c r="J204" s="48"/>
    </row>
    <row r="205" spans="7:10" x14ac:dyDescent="0.35">
      <c r="G205" s="48"/>
      <c r="H205" s="48"/>
      <c r="I205" s="48"/>
      <c r="J205" s="48"/>
    </row>
    <row r="206" spans="7:10" x14ac:dyDescent="0.35">
      <c r="G206" s="48"/>
      <c r="H206" s="48"/>
      <c r="I206" s="48"/>
      <c r="J206" s="48"/>
    </row>
    <row r="207" spans="7:10" x14ac:dyDescent="0.35">
      <c r="G207" s="48"/>
      <c r="H207" s="48"/>
      <c r="I207" s="48"/>
      <c r="J207" s="48"/>
    </row>
    <row r="208" spans="7:10" x14ac:dyDescent="0.35">
      <c r="G208" s="48"/>
      <c r="H208" s="48"/>
      <c r="I208" s="48"/>
      <c r="J208" s="48"/>
    </row>
    <row r="209" spans="7:10" x14ac:dyDescent="0.35">
      <c r="G209" s="48"/>
      <c r="H209" s="48"/>
      <c r="I209" s="48"/>
      <c r="J209" s="48"/>
    </row>
    <row r="210" spans="7:10" x14ac:dyDescent="0.35">
      <c r="G210" s="48"/>
      <c r="H210" s="48"/>
      <c r="I210" s="48"/>
      <c r="J210" s="48"/>
    </row>
    <row r="211" spans="7:10" x14ac:dyDescent="0.35">
      <c r="G211" s="48"/>
      <c r="H211" s="48"/>
      <c r="I211" s="48"/>
      <c r="J211" s="48"/>
    </row>
    <row r="212" spans="7:10" x14ac:dyDescent="0.35">
      <c r="G212" s="48"/>
      <c r="H212" s="48"/>
      <c r="I212" s="48"/>
      <c r="J212" s="48"/>
    </row>
    <row r="213" spans="7:10" x14ac:dyDescent="0.35">
      <c r="G213" s="48"/>
      <c r="H213" s="48"/>
      <c r="I213" s="48"/>
      <c r="J213" s="48"/>
    </row>
    <row r="214" spans="7:10" x14ac:dyDescent="0.35">
      <c r="G214" s="48"/>
      <c r="H214" s="48"/>
      <c r="I214" s="48"/>
      <c r="J214" s="48"/>
    </row>
    <row r="215" spans="7:10" x14ac:dyDescent="0.35">
      <c r="G215" s="48"/>
      <c r="H215" s="48"/>
      <c r="I215" s="48"/>
      <c r="J215" s="48"/>
    </row>
    <row r="216" spans="7:10" x14ac:dyDescent="0.35">
      <c r="G216" s="48"/>
      <c r="H216" s="48"/>
      <c r="I216" s="48"/>
      <c r="J216" s="48"/>
    </row>
    <row r="217" spans="7:10" x14ac:dyDescent="0.35">
      <c r="G217" s="48"/>
      <c r="H217" s="48"/>
      <c r="I217" s="48"/>
      <c r="J217" s="48"/>
    </row>
    <row r="218" spans="7:10" x14ac:dyDescent="0.35">
      <c r="G218" s="48"/>
      <c r="H218" s="48"/>
      <c r="I218" s="48"/>
      <c r="J218" s="48"/>
    </row>
    <row r="219" spans="7:10" x14ac:dyDescent="0.35">
      <c r="G219" s="48"/>
      <c r="H219" s="48"/>
      <c r="I219" s="48"/>
      <c r="J219" s="48"/>
    </row>
    <row r="220" spans="7:10" x14ac:dyDescent="0.35">
      <c r="G220" s="48"/>
      <c r="H220" s="48"/>
      <c r="I220" s="48"/>
      <c r="J220" s="48"/>
    </row>
    <row r="221" spans="7:10" x14ac:dyDescent="0.35">
      <c r="G221" s="48"/>
      <c r="H221" s="48"/>
      <c r="I221" s="48"/>
      <c r="J221" s="48"/>
    </row>
    <row r="222" spans="7:10" x14ac:dyDescent="0.35">
      <c r="G222" s="48"/>
      <c r="H222" s="48"/>
      <c r="I222" s="48"/>
      <c r="J222" s="48"/>
    </row>
    <row r="223" spans="7:10" x14ac:dyDescent="0.35">
      <c r="G223" s="48"/>
      <c r="H223" s="48"/>
      <c r="I223" s="48"/>
      <c r="J223" s="48"/>
    </row>
    <row r="224" spans="7:10" x14ac:dyDescent="0.35">
      <c r="G224" s="48"/>
      <c r="H224" s="48"/>
      <c r="I224" s="48"/>
      <c r="J224" s="48"/>
    </row>
    <row r="225" spans="7:10" x14ac:dyDescent="0.35">
      <c r="G225" s="48"/>
      <c r="H225" s="48"/>
      <c r="I225" s="48"/>
      <c r="J225" s="48"/>
    </row>
    <row r="226" spans="7:10" x14ac:dyDescent="0.35">
      <c r="G226" s="48"/>
      <c r="H226" s="48"/>
      <c r="I226" s="48"/>
      <c r="J226" s="48"/>
    </row>
    <row r="227" spans="7:10" x14ac:dyDescent="0.35">
      <c r="G227" s="48"/>
      <c r="H227" s="48"/>
      <c r="I227" s="48"/>
      <c r="J227" s="48"/>
    </row>
    <row r="228" spans="7:10" x14ac:dyDescent="0.35">
      <c r="G228" s="48"/>
      <c r="H228" s="48"/>
      <c r="I228" s="48"/>
      <c r="J228" s="48"/>
    </row>
    <row r="229" spans="7:10" x14ac:dyDescent="0.35">
      <c r="G229" s="48"/>
      <c r="H229" s="48"/>
      <c r="I229" s="48"/>
      <c r="J229" s="48"/>
    </row>
    <row r="230" spans="7:10" x14ac:dyDescent="0.35">
      <c r="G230" s="48"/>
      <c r="H230" s="48"/>
      <c r="I230" s="48"/>
      <c r="J230" s="48"/>
    </row>
    <row r="231" spans="7:10" x14ac:dyDescent="0.35">
      <c r="G231" s="48"/>
      <c r="H231" s="48"/>
      <c r="I231" s="48"/>
      <c r="J231" s="48"/>
    </row>
    <row r="232" spans="7:10" x14ac:dyDescent="0.35">
      <c r="G232" s="48"/>
      <c r="H232" s="48"/>
      <c r="I232" s="48"/>
      <c r="J232" s="48"/>
    </row>
    <row r="233" spans="7:10" x14ac:dyDescent="0.35">
      <c r="G233" s="48"/>
      <c r="H233" s="48"/>
      <c r="I233" s="48"/>
      <c r="J233" s="48"/>
    </row>
    <row r="234" spans="7:10" x14ac:dyDescent="0.35">
      <c r="G234" s="48"/>
      <c r="H234" s="48"/>
      <c r="I234" s="48"/>
      <c r="J234" s="48"/>
    </row>
    <row r="235" spans="7:10" x14ac:dyDescent="0.35">
      <c r="G235" s="48"/>
      <c r="H235" s="48"/>
      <c r="I235" s="48"/>
      <c r="J235" s="48"/>
    </row>
    <row r="236" spans="7:10" x14ac:dyDescent="0.35">
      <c r="G236" s="48"/>
      <c r="H236" s="48"/>
      <c r="I236" s="48"/>
      <c r="J236" s="48"/>
    </row>
    <row r="237" spans="7:10" x14ac:dyDescent="0.35">
      <c r="G237" s="48"/>
      <c r="H237" s="48"/>
      <c r="I237" s="48"/>
      <c r="J237" s="48"/>
    </row>
    <row r="238" spans="7:10" x14ac:dyDescent="0.35">
      <c r="G238" s="48"/>
      <c r="H238" s="48"/>
      <c r="I238" s="48"/>
      <c r="J238" s="48"/>
    </row>
    <row r="239" spans="7:10" x14ac:dyDescent="0.35">
      <c r="G239" s="48"/>
      <c r="H239" s="48"/>
      <c r="I239" s="48"/>
      <c r="J239" s="48"/>
    </row>
    <row r="240" spans="7:10" x14ac:dyDescent="0.35">
      <c r="G240" s="48"/>
      <c r="H240" s="48"/>
      <c r="I240" s="48"/>
      <c r="J240" s="48"/>
    </row>
    <row r="241" spans="7:10" x14ac:dyDescent="0.35">
      <c r="G241" s="48"/>
      <c r="H241" s="48"/>
      <c r="I241" s="48"/>
      <c r="J241" s="48"/>
    </row>
    <row r="242" spans="7:10" x14ac:dyDescent="0.35">
      <c r="G242" s="48"/>
      <c r="H242" s="48"/>
      <c r="I242" s="48"/>
      <c r="J242" s="48"/>
    </row>
    <row r="243" spans="7:10" x14ac:dyDescent="0.35">
      <c r="G243" s="48"/>
      <c r="H243" s="48"/>
      <c r="I243" s="48"/>
      <c r="J243" s="48"/>
    </row>
    <row r="244" spans="7:10" x14ac:dyDescent="0.35">
      <c r="G244" s="48"/>
      <c r="H244" s="48"/>
      <c r="I244" s="48"/>
      <c r="J244" s="48"/>
    </row>
    <row r="245" spans="7:10" x14ac:dyDescent="0.35">
      <c r="G245" s="48"/>
      <c r="H245" s="48"/>
      <c r="I245" s="48"/>
      <c r="J245" s="48"/>
    </row>
    <row r="246" spans="7:10" x14ac:dyDescent="0.35">
      <c r="G246" s="48"/>
      <c r="H246" s="48"/>
      <c r="I246" s="48"/>
      <c r="J246" s="48"/>
    </row>
    <row r="247" spans="7:10" x14ac:dyDescent="0.35">
      <c r="G247" s="48"/>
      <c r="H247" s="48"/>
      <c r="I247" s="48"/>
      <c r="J247" s="48"/>
    </row>
    <row r="248" spans="7:10" x14ac:dyDescent="0.35">
      <c r="G248" s="48"/>
      <c r="H248" s="48"/>
      <c r="I248" s="48"/>
      <c r="J248" s="48"/>
    </row>
    <row r="249" spans="7:10" x14ac:dyDescent="0.35">
      <c r="G249" s="48"/>
      <c r="H249" s="48"/>
      <c r="I249" s="48"/>
      <c r="J249" s="48"/>
    </row>
    <row r="250" spans="7:10" x14ac:dyDescent="0.35">
      <c r="G250" s="48"/>
      <c r="H250" s="48"/>
      <c r="I250" s="48"/>
      <c r="J250" s="48"/>
    </row>
    <row r="251" spans="7:10" x14ac:dyDescent="0.35">
      <c r="G251" s="48"/>
      <c r="H251" s="48"/>
      <c r="I251" s="48"/>
      <c r="J251" s="48"/>
    </row>
    <row r="252" spans="7:10" x14ac:dyDescent="0.35">
      <c r="G252" s="48"/>
      <c r="H252" s="48"/>
      <c r="I252" s="48"/>
      <c r="J252" s="48"/>
    </row>
    <row r="253" spans="7:10" x14ac:dyDescent="0.35">
      <c r="G253" s="48"/>
      <c r="H253" s="48"/>
      <c r="I253" s="48"/>
      <c r="J253" s="48"/>
    </row>
    <row r="254" spans="7:10" x14ac:dyDescent="0.35">
      <c r="G254" s="48"/>
      <c r="H254" s="48"/>
      <c r="I254" s="48"/>
      <c r="J254" s="48"/>
    </row>
    <row r="255" spans="7:10" x14ac:dyDescent="0.35">
      <c r="G255" s="48"/>
      <c r="H255" s="48"/>
      <c r="I255" s="48"/>
      <c r="J255" s="48"/>
    </row>
    <row r="256" spans="7:10" x14ac:dyDescent="0.35">
      <c r="G256" s="48"/>
      <c r="H256" s="48"/>
      <c r="I256" s="48"/>
      <c r="J256" s="48"/>
    </row>
    <row r="257" spans="7:10" x14ac:dyDescent="0.35">
      <c r="G257" s="48"/>
      <c r="H257" s="48"/>
      <c r="I257" s="48"/>
      <c r="J257" s="48"/>
    </row>
    <row r="258" spans="7:10" x14ac:dyDescent="0.35">
      <c r="G258" s="48"/>
      <c r="H258" s="48"/>
      <c r="I258" s="48"/>
      <c r="J258" s="48"/>
    </row>
    <row r="259" spans="7:10" x14ac:dyDescent="0.35">
      <c r="G259" s="48"/>
      <c r="H259" s="48"/>
      <c r="I259" s="48"/>
      <c r="J259" s="48"/>
    </row>
    <row r="260" spans="7:10" x14ac:dyDescent="0.35">
      <c r="G260" s="48"/>
      <c r="H260" s="48"/>
      <c r="I260" s="48"/>
      <c r="J260" s="48"/>
    </row>
    <row r="261" spans="7:10" x14ac:dyDescent="0.35">
      <c r="G261" s="48"/>
      <c r="H261" s="48"/>
      <c r="I261" s="48"/>
      <c r="J261" s="48"/>
    </row>
    <row r="262" spans="7:10" x14ac:dyDescent="0.35">
      <c r="G262" s="48"/>
      <c r="H262" s="48"/>
      <c r="I262" s="48"/>
      <c r="J262" s="48"/>
    </row>
    <row r="263" spans="7:10" x14ac:dyDescent="0.35">
      <c r="G263" s="48"/>
      <c r="H263" s="48"/>
      <c r="I263" s="48"/>
      <c r="J263" s="48"/>
    </row>
    <row r="264" spans="7:10" x14ac:dyDescent="0.35">
      <c r="G264" s="48"/>
      <c r="H264" s="48"/>
      <c r="I264" s="48"/>
      <c r="J264" s="48"/>
    </row>
    <row r="265" spans="7:10" x14ac:dyDescent="0.35">
      <c r="G265" s="48"/>
      <c r="H265" s="48"/>
      <c r="I265" s="48"/>
      <c r="J265" s="48"/>
    </row>
    <row r="266" spans="7:10" x14ac:dyDescent="0.35">
      <c r="G266" s="48"/>
      <c r="H266" s="48"/>
      <c r="I266" s="48"/>
      <c r="J266" s="48"/>
    </row>
    <row r="267" spans="7:10" x14ac:dyDescent="0.35">
      <c r="G267" s="48"/>
      <c r="H267" s="48"/>
      <c r="I267" s="48"/>
      <c r="J267" s="48"/>
    </row>
    <row r="268" spans="7:10" x14ac:dyDescent="0.35">
      <c r="G268" s="48"/>
      <c r="H268" s="48"/>
      <c r="I268" s="48"/>
      <c r="J268" s="48"/>
    </row>
    <row r="269" spans="7:10" x14ac:dyDescent="0.35">
      <c r="G269" s="48"/>
      <c r="H269" s="48"/>
      <c r="I269" s="48"/>
      <c r="J269" s="48"/>
    </row>
    <row r="270" spans="7:10" x14ac:dyDescent="0.35">
      <c r="G270" s="48"/>
      <c r="H270" s="48"/>
      <c r="I270" s="48"/>
      <c r="J270" s="48"/>
    </row>
    <row r="271" spans="7:10" x14ac:dyDescent="0.35">
      <c r="G271" s="48"/>
      <c r="H271" s="48"/>
      <c r="I271" s="48"/>
      <c r="J271" s="48"/>
    </row>
    <row r="272" spans="7:10" x14ac:dyDescent="0.35">
      <c r="G272" s="48"/>
      <c r="H272" s="48"/>
      <c r="I272" s="48"/>
      <c r="J272" s="48"/>
    </row>
    <row r="273" spans="7:10" x14ac:dyDescent="0.35">
      <c r="G273" s="48"/>
      <c r="H273" s="48"/>
      <c r="I273" s="48"/>
      <c r="J273" s="48"/>
    </row>
    <row r="274" spans="7:10" x14ac:dyDescent="0.35">
      <c r="G274" s="48"/>
      <c r="H274" s="48"/>
      <c r="I274" s="48"/>
      <c r="J274" s="48"/>
    </row>
    <row r="275" spans="7:10" x14ac:dyDescent="0.35">
      <c r="G275" s="48"/>
      <c r="H275" s="48"/>
      <c r="I275" s="48"/>
      <c r="J275" s="48"/>
    </row>
    <row r="276" spans="7:10" x14ac:dyDescent="0.35">
      <c r="G276" s="48"/>
      <c r="H276" s="48"/>
      <c r="I276" s="48"/>
      <c r="J276" s="48"/>
    </row>
    <row r="277" spans="7:10" x14ac:dyDescent="0.35">
      <c r="G277" s="48"/>
      <c r="H277" s="48"/>
      <c r="I277" s="48"/>
      <c r="J277" s="48"/>
    </row>
    <row r="278" spans="7:10" x14ac:dyDescent="0.35">
      <c r="G278" s="48"/>
      <c r="H278" s="48"/>
      <c r="I278" s="48"/>
      <c r="J278" s="48"/>
    </row>
    <row r="279" spans="7:10" x14ac:dyDescent="0.35">
      <c r="G279" s="48"/>
      <c r="H279" s="48"/>
      <c r="I279" s="48"/>
      <c r="J279" s="48"/>
    </row>
    <row r="280" spans="7:10" x14ac:dyDescent="0.35">
      <c r="G280" s="48"/>
      <c r="H280" s="48"/>
      <c r="I280" s="48"/>
      <c r="J280" s="48"/>
    </row>
    <row r="281" spans="7:10" x14ac:dyDescent="0.35">
      <c r="G281" s="48"/>
      <c r="H281" s="48"/>
      <c r="I281" s="48"/>
      <c r="J281" s="48"/>
    </row>
    <row r="282" spans="7:10" x14ac:dyDescent="0.35">
      <c r="G282" s="48"/>
      <c r="H282" s="48"/>
      <c r="I282" s="48"/>
      <c r="J282" s="48"/>
    </row>
    <row r="283" spans="7:10" x14ac:dyDescent="0.35">
      <c r="G283" s="48"/>
      <c r="H283" s="48"/>
      <c r="I283" s="48"/>
      <c r="J283" s="48"/>
    </row>
    <row r="284" spans="7:10" x14ac:dyDescent="0.35">
      <c r="G284" s="48"/>
      <c r="H284" s="48"/>
      <c r="I284" s="48"/>
      <c r="J284" s="48"/>
    </row>
    <row r="285" spans="7:10" x14ac:dyDescent="0.35">
      <c r="G285" s="48"/>
      <c r="H285" s="48"/>
      <c r="I285" s="48"/>
      <c r="J285" s="48"/>
    </row>
    <row r="286" spans="7:10" x14ac:dyDescent="0.35">
      <c r="G286" s="48"/>
      <c r="H286" s="48"/>
      <c r="I286" s="48"/>
      <c r="J286" s="48"/>
    </row>
    <row r="287" spans="7:10" x14ac:dyDescent="0.35">
      <c r="G287" s="48"/>
      <c r="H287" s="48"/>
      <c r="I287" s="48"/>
      <c r="J287" s="48"/>
    </row>
    <row r="288" spans="7:10" x14ac:dyDescent="0.35">
      <c r="G288" s="48"/>
      <c r="H288" s="48"/>
      <c r="I288" s="48"/>
      <c r="J288" s="48"/>
    </row>
    <row r="289" spans="7:10" x14ac:dyDescent="0.35">
      <c r="G289" s="48"/>
      <c r="H289" s="48"/>
      <c r="I289" s="48"/>
      <c r="J289" s="48"/>
    </row>
    <row r="290" spans="7:10" x14ac:dyDescent="0.35">
      <c r="G290" s="48"/>
      <c r="H290" s="48"/>
      <c r="I290" s="48"/>
      <c r="J290" s="48"/>
    </row>
    <row r="291" spans="7:10" x14ac:dyDescent="0.35">
      <c r="G291" s="48"/>
      <c r="H291" s="48"/>
      <c r="I291" s="48"/>
      <c r="J291" s="48"/>
    </row>
    <row r="292" spans="7:10" x14ac:dyDescent="0.35">
      <c r="G292" s="48"/>
      <c r="H292" s="48"/>
      <c r="I292" s="48"/>
      <c r="J292" s="48"/>
    </row>
    <row r="293" spans="7:10" x14ac:dyDescent="0.35">
      <c r="G293" s="48"/>
      <c r="H293" s="48"/>
      <c r="I293" s="48"/>
      <c r="J293" s="48"/>
    </row>
    <row r="294" spans="7:10" x14ac:dyDescent="0.35">
      <c r="G294" s="48"/>
      <c r="H294" s="48"/>
      <c r="I294" s="48"/>
      <c r="J294" s="48"/>
    </row>
    <row r="295" spans="7:10" x14ac:dyDescent="0.35">
      <c r="G295" s="48"/>
      <c r="H295" s="48"/>
      <c r="I295" s="48"/>
      <c r="J295" s="48"/>
    </row>
    <row r="296" spans="7:10" x14ac:dyDescent="0.35">
      <c r="G296" s="48"/>
      <c r="H296" s="48"/>
      <c r="I296" s="48"/>
      <c r="J296" s="48"/>
    </row>
    <row r="297" spans="7:10" x14ac:dyDescent="0.35">
      <c r="G297" s="48"/>
      <c r="H297" s="48"/>
      <c r="I297" s="48"/>
      <c r="J297" s="48"/>
    </row>
    <row r="298" spans="7:10" x14ac:dyDescent="0.35">
      <c r="G298" s="48"/>
      <c r="H298" s="48"/>
      <c r="I298" s="48"/>
      <c r="J298" s="48"/>
    </row>
    <row r="299" spans="7:10" x14ac:dyDescent="0.35">
      <c r="G299" s="48"/>
      <c r="H299" s="48"/>
      <c r="I299" s="48"/>
      <c r="J299" s="48"/>
    </row>
    <row r="300" spans="7:10" x14ac:dyDescent="0.35">
      <c r="G300" s="48"/>
      <c r="H300" s="48"/>
      <c r="I300" s="48"/>
      <c r="J300" s="48"/>
    </row>
    <row r="301" spans="7:10" x14ac:dyDescent="0.35">
      <c r="G301" s="48"/>
      <c r="H301" s="48"/>
      <c r="I301" s="48"/>
      <c r="J301" s="48"/>
    </row>
    <row r="302" spans="7:10" x14ac:dyDescent="0.35">
      <c r="G302" s="48"/>
      <c r="H302" s="48"/>
      <c r="I302" s="48"/>
      <c r="J302" s="48"/>
    </row>
    <row r="303" spans="7:10" x14ac:dyDescent="0.35">
      <c r="G303" s="48"/>
      <c r="H303" s="48"/>
      <c r="I303" s="48"/>
      <c r="J303" s="48"/>
    </row>
    <row r="304" spans="7:10" x14ac:dyDescent="0.35">
      <c r="G304" s="48"/>
      <c r="H304" s="48"/>
      <c r="I304" s="48"/>
      <c r="J304" s="48"/>
    </row>
    <row r="305" spans="7:10" x14ac:dyDescent="0.35">
      <c r="G305" s="48"/>
      <c r="H305" s="48"/>
      <c r="I305" s="48"/>
      <c r="J305" s="48"/>
    </row>
    <row r="306" spans="7:10" x14ac:dyDescent="0.35">
      <c r="G306" s="48"/>
      <c r="H306" s="48"/>
      <c r="I306" s="48"/>
      <c r="J306" s="48"/>
    </row>
    <row r="307" spans="7:10" x14ac:dyDescent="0.35">
      <c r="G307" s="48"/>
      <c r="H307" s="48"/>
      <c r="I307" s="48"/>
      <c r="J307" s="48"/>
    </row>
    <row r="308" spans="7:10" x14ac:dyDescent="0.35">
      <c r="G308" s="48"/>
      <c r="H308" s="48"/>
      <c r="I308" s="48"/>
      <c r="J308" s="48"/>
    </row>
    <row r="309" spans="7:10" x14ac:dyDescent="0.35">
      <c r="G309" s="48"/>
      <c r="H309" s="48"/>
      <c r="I309" s="48"/>
      <c r="J309" s="48"/>
    </row>
    <row r="310" spans="7:10" x14ac:dyDescent="0.35">
      <c r="G310" s="48"/>
      <c r="H310" s="48"/>
      <c r="I310" s="48"/>
      <c r="J310" s="48"/>
    </row>
    <row r="311" spans="7:10" x14ac:dyDescent="0.35">
      <c r="G311" s="48"/>
      <c r="H311" s="48"/>
      <c r="I311" s="48"/>
      <c r="J311" s="48"/>
    </row>
    <row r="312" spans="7:10" x14ac:dyDescent="0.35">
      <c r="G312" s="48"/>
      <c r="H312" s="48"/>
      <c r="I312" s="48"/>
      <c r="J312" s="48"/>
    </row>
    <row r="313" spans="7:10" x14ac:dyDescent="0.35">
      <c r="G313" s="48"/>
      <c r="H313" s="48"/>
      <c r="I313" s="48"/>
      <c r="J313" s="48"/>
    </row>
    <row r="314" spans="7:10" x14ac:dyDescent="0.35">
      <c r="G314" s="48"/>
      <c r="H314" s="48"/>
      <c r="I314" s="48"/>
      <c r="J314" s="48"/>
    </row>
    <row r="315" spans="7:10" x14ac:dyDescent="0.35">
      <c r="G315" s="48"/>
      <c r="H315" s="48"/>
      <c r="I315" s="48"/>
      <c r="J315" s="48"/>
    </row>
    <row r="316" spans="7:10" x14ac:dyDescent="0.35">
      <c r="G316" s="48"/>
      <c r="H316" s="48"/>
      <c r="I316" s="48"/>
      <c r="J316" s="48"/>
    </row>
    <row r="317" spans="7:10" x14ac:dyDescent="0.35">
      <c r="G317" s="48"/>
      <c r="H317" s="48"/>
      <c r="I317" s="48"/>
      <c r="J317" s="48"/>
    </row>
    <row r="318" spans="7:10" x14ac:dyDescent="0.35">
      <c r="G318" s="48"/>
      <c r="H318" s="48"/>
      <c r="I318" s="48"/>
      <c r="J318" s="48"/>
    </row>
    <row r="319" spans="7:10" x14ac:dyDescent="0.35">
      <c r="G319" s="48"/>
      <c r="H319" s="48"/>
      <c r="I319" s="48"/>
      <c r="J319" s="48"/>
    </row>
    <row r="320" spans="7:10" x14ac:dyDescent="0.35">
      <c r="G320" s="48"/>
      <c r="H320" s="48"/>
      <c r="I320" s="48"/>
      <c r="J320" s="48"/>
    </row>
    <row r="321" spans="7:10" x14ac:dyDescent="0.35">
      <c r="G321" s="48"/>
      <c r="H321" s="48"/>
      <c r="I321" s="48"/>
      <c r="J321" s="48"/>
    </row>
    <row r="322" spans="7:10" x14ac:dyDescent="0.35">
      <c r="G322" s="48"/>
      <c r="H322" s="48"/>
      <c r="I322" s="48"/>
      <c r="J322" s="48"/>
    </row>
    <row r="323" spans="7:10" x14ac:dyDescent="0.35">
      <c r="G323" s="48"/>
      <c r="H323" s="48"/>
      <c r="I323" s="48"/>
      <c r="J323" s="48"/>
    </row>
    <row r="324" spans="7:10" x14ac:dyDescent="0.35">
      <c r="G324" s="48"/>
      <c r="H324" s="48"/>
      <c r="I324" s="48"/>
      <c r="J324" s="48"/>
    </row>
    <row r="325" spans="7:10" x14ac:dyDescent="0.35">
      <c r="G325" s="48"/>
      <c r="H325" s="48"/>
      <c r="I325" s="48"/>
      <c r="J325" s="48"/>
    </row>
    <row r="326" spans="7:10" x14ac:dyDescent="0.35">
      <c r="G326" s="48"/>
      <c r="H326" s="48"/>
      <c r="I326" s="48"/>
      <c r="J326" s="48"/>
    </row>
    <row r="327" spans="7:10" x14ac:dyDescent="0.35">
      <c r="G327" s="48"/>
      <c r="H327" s="48"/>
      <c r="I327" s="48"/>
      <c r="J327" s="48"/>
    </row>
    <row r="328" spans="7:10" x14ac:dyDescent="0.35">
      <c r="G328" s="48"/>
      <c r="H328" s="48"/>
      <c r="I328" s="48"/>
      <c r="J328" s="48"/>
    </row>
    <row r="329" spans="7:10" x14ac:dyDescent="0.35">
      <c r="G329" s="48"/>
      <c r="H329" s="48"/>
      <c r="I329" s="48"/>
      <c r="J329" s="48"/>
    </row>
    <row r="330" spans="7:10" x14ac:dyDescent="0.35">
      <c r="G330" s="48"/>
      <c r="H330" s="48"/>
      <c r="I330" s="48"/>
      <c r="J330" s="48"/>
    </row>
    <row r="331" spans="7:10" x14ac:dyDescent="0.35">
      <c r="G331" s="48"/>
      <c r="H331" s="48"/>
      <c r="I331" s="48"/>
      <c r="J331" s="48"/>
    </row>
    <row r="332" spans="7:10" x14ac:dyDescent="0.35">
      <c r="G332" s="48"/>
      <c r="H332" s="48"/>
      <c r="I332" s="48"/>
      <c r="J332" s="48"/>
    </row>
    <row r="333" spans="7:10" x14ac:dyDescent="0.35">
      <c r="G333" s="48"/>
      <c r="H333" s="48"/>
      <c r="I333" s="48"/>
      <c r="J333" s="48"/>
    </row>
    <row r="334" spans="7:10" x14ac:dyDescent="0.35">
      <c r="G334" s="48"/>
      <c r="H334" s="48"/>
      <c r="I334" s="48"/>
      <c r="J334" s="48"/>
    </row>
    <row r="335" spans="7:10" x14ac:dyDescent="0.35">
      <c r="G335" s="48"/>
      <c r="H335" s="48"/>
      <c r="I335" s="48"/>
      <c r="J335" s="48"/>
    </row>
    <row r="336" spans="7:10" x14ac:dyDescent="0.35">
      <c r="G336" s="48"/>
      <c r="H336" s="48"/>
      <c r="I336" s="48"/>
      <c r="J336" s="48"/>
    </row>
    <row r="337" spans="7:10" x14ac:dyDescent="0.35">
      <c r="G337" s="48"/>
      <c r="H337" s="48"/>
      <c r="I337" s="48"/>
      <c r="J337" s="48"/>
    </row>
    <row r="338" spans="7:10" x14ac:dyDescent="0.35">
      <c r="G338" s="48"/>
      <c r="H338" s="48"/>
      <c r="I338" s="48"/>
      <c r="J338" s="48"/>
    </row>
    <row r="339" spans="7:10" x14ac:dyDescent="0.35">
      <c r="G339" s="48"/>
      <c r="H339" s="48"/>
      <c r="I339" s="48"/>
      <c r="J339" s="48"/>
    </row>
    <row r="340" spans="7:10" x14ac:dyDescent="0.35">
      <c r="G340" s="48"/>
      <c r="H340" s="48"/>
      <c r="I340" s="48"/>
      <c r="J340" s="48"/>
    </row>
    <row r="341" spans="7:10" x14ac:dyDescent="0.35">
      <c r="G341" s="48"/>
      <c r="H341" s="48"/>
      <c r="I341" s="48"/>
      <c r="J341" s="48"/>
    </row>
    <row r="342" spans="7:10" x14ac:dyDescent="0.35">
      <c r="G342" s="48"/>
      <c r="H342" s="48"/>
      <c r="I342" s="48"/>
      <c r="J342" s="48"/>
    </row>
    <row r="343" spans="7:10" x14ac:dyDescent="0.35">
      <c r="G343" s="48"/>
      <c r="H343" s="48"/>
      <c r="I343" s="48"/>
      <c r="J343" s="48"/>
    </row>
    <row r="344" spans="7:10" x14ac:dyDescent="0.35">
      <c r="G344" s="48"/>
      <c r="H344" s="48"/>
      <c r="I344" s="48"/>
      <c r="J344" s="48"/>
    </row>
    <row r="345" spans="7:10" x14ac:dyDescent="0.35">
      <c r="G345" s="48"/>
      <c r="H345" s="48"/>
      <c r="I345" s="48"/>
      <c r="J345" s="48"/>
    </row>
    <row r="346" spans="7:10" x14ac:dyDescent="0.35">
      <c r="G346" s="48"/>
      <c r="H346" s="48"/>
      <c r="I346" s="48"/>
      <c r="J346" s="48"/>
    </row>
    <row r="347" spans="7:10" x14ac:dyDescent="0.35">
      <c r="G347" s="48"/>
      <c r="H347" s="48"/>
      <c r="I347" s="48"/>
      <c r="J347" s="48"/>
    </row>
    <row r="348" spans="7:10" x14ac:dyDescent="0.35">
      <c r="G348" s="48"/>
      <c r="H348" s="48"/>
      <c r="I348" s="48"/>
      <c r="J348" s="48"/>
    </row>
    <row r="349" spans="7:10" x14ac:dyDescent="0.35">
      <c r="G349" s="48"/>
      <c r="H349" s="48"/>
      <c r="I349" s="48"/>
      <c r="J349" s="48"/>
    </row>
    <row r="350" spans="7:10" x14ac:dyDescent="0.35">
      <c r="G350" s="48"/>
      <c r="H350" s="48"/>
      <c r="I350" s="48"/>
      <c r="J350" s="48"/>
    </row>
    <row r="351" spans="7:10" x14ac:dyDescent="0.35">
      <c r="G351" s="48"/>
      <c r="H351" s="48"/>
      <c r="I351" s="48"/>
      <c r="J351" s="48"/>
    </row>
    <row r="352" spans="7:10" x14ac:dyDescent="0.35">
      <c r="G352" s="48"/>
      <c r="H352" s="48"/>
      <c r="I352" s="48"/>
      <c r="J352" s="48"/>
    </row>
    <row r="353" spans="7:10" x14ac:dyDescent="0.35">
      <c r="G353" s="48"/>
      <c r="H353" s="48"/>
      <c r="I353" s="48"/>
      <c r="J353" s="48"/>
    </row>
    <row r="354" spans="7:10" x14ac:dyDescent="0.35">
      <c r="G354" s="48"/>
      <c r="H354" s="48"/>
      <c r="I354" s="48"/>
      <c r="J354" s="48"/>
    </row>
    <row r="355" spans="7:10" x14ac:dyDescent="0.35">
      <c r="G355" s="48"/>
      <c r="H355" s="48"/>
      <c r="I355" s="48"/>
      <c r="J355" s="48"/>
    </row>
    <row r="356" spans="7:10" x14ac:dyDescent="0.35">
      <c r="G356" s="48"/>
      <c r="H356" s="48"/>
      <c r="I356" s="48"/>
      <c r="J356" s="48"/>
    </row>
    <row r="357" spans="7:10" x14ac:dyDescent="0.35">
      <c r="G357" s="48"/>
      <c r="H357" s="48"/>
      <c r="I357" s="48"/>
      <c r="J357" s="48"/>
    </row>
    <row r="358" spans="7:10" x14ac:dyDescent="0.35">
      <c r="G358" s="48"/>
      <c r="H358" s="48"/>
      <c r="I358" s="48"/>
      <c r="J358" s="48"/>
    </row>
    <row r="359" spans="7:10" x14ac:dyDescent="0.35">
      <c r="G359" s="48"/>
      <c r="H359" s="48"/>
      <c r="I359" s="48"/>
      <c r="J359" s="48"/>
    </row>
    <row r="360" spans="7:10" x14ac:dyDescent="0.35">
      <c r="G360" s="48"/>
      <c r="H360" s="48"/>
      <c r="I360" s="48"/>
      <c r="J360" s="48"/>
    </row>
    <row r="361" spans="7:10" x14ac:dyDescent="0.35">
      <c r="G361" s="48"/>
      <c r="H361" s="48"/>
      <c r="I361" s="48"/>
      <c r="J361" s="48"/>
    </row>
    <row r="362" spans="7:10" x14ac:dyDescent="0.35">
      <c r="G362" s="48"/>
      <c r="H362" s="48"/>
      <c r="I362" s="48"/>
      <c r="J362" s="48"/>
    </row>
    <row r="363" spans="7:10" x14ac:dyDescent="0.35">
      <c r="G363" s="48"/>
      <c r="H363" s="48"/>
      <c r="I363" s="48"/>
      <c r="J363" s="48"/>
    </row>
    <row r="364" spans="7:10" x14ac:dyDescent="0.35">
      <c r="G364" s="48"/>
      <c r="H364" s="48"/>
      <c r="I364" s="48"/>
      <c r="J364" s="48"/>
    </row>
    <row r="365" spans="7:10" x14ac:dyDescent="0.35">
      <c r="G365" s="48"/>
      <c r="H365" s="48"/>
      <c r="I365" s="48"/>
      <c r="J365" s="48"/>
    </row>
    <row r="366" spans="7:10" x14ac:dyDescent="0.35">
      <c r="G366" s="48"/>
      <c r="H366" s="48"/>
      <c r="I366" s="48"/>
      <c r="J366" s="48"/>
    </row>
    <row r="367" spans="7:10" x14ac:dyDescent="0.35">
      <c r="G367" s="48"/>
      <c r="H367" s="48"/>
      <c r="I367" s="48"/>
      <c r="J367" s="48"/>
    </row>
    <row r="368" spans="7:10" x14ac:dyDescent="0.35">
      <c r="G368" s="48"/>
      <c r="H368" s="48"/>
      <c r="I368" s="48"/>
      <c r="J368" s="48"/>
    </row>
    <row r="369" spans="7:10" x14ac:dyDescent="0.35">
      <c r="G369" s="48"/>
      <c r="H369" s="48"/>
      <c r="I369" s="48"/>
      <c r="J369" s="48"/>
    </row>
    <row r="370" spans="7:10" x14ac:dyDescent="0.35">
      <c r="G370" s="48"/>
      <c r="H370" s="48"/>
      <c r="I370" s="48"/>
      <c r="J370" s="48"/>
    </row>
    <row r="371" spans="7:10" x14ac:dyDescent="0.35">
      <c r="G371" s="48"/>
      <c r="H371" s="48"/>
      <c r="I371" s="48"/>
      <c r="J371" s="48"/>
    </row>
    <row r="372" spans="7:10" x14ac:dyDescent="0.35">
      <c r="G372" s="48"/>
      <c r="H372" s="48"/>
      <c r="I372" s="48"/>
      <c r="J372" s="48"/>
    </row>
    <row r="373" spans="7:10" x14ac:dyDescent="0.35">
      <c r="G373" s="48"/>
      <c r="H373" s="48"/>
      <c r="I373" s="48"/>
      <c r="J373" s="48"/>
    </row>
    <row r="374" spans="7:10" x14ac:dyDescent="0.35">
      <c r="G374" s="48"/>
      <c r="H374" s="48"/>
      <c r="I374" s="48"/>
      <c r="J374" s="48"/>
    </row>
    <row r="375" spans="7:10" x14ac:dyDescent="0.35">
      <c r="G375" s="48"/>
      <c r="H375" s="48"/>
      <c r="I375" s="48"/>
      <c r="J375" s="48"/>
    </row>
    <row r="376" spans="7:10" x14ac:dyDescent="0.35">
      <c r="G376" s="48"/>
      <c r="H376" s="48"/>
      <c r="I376" s="48"/>
      <c r="J376" s="48"/>
    </row>
    <row r="377" spans="7:10" x14ac:dyDescent="0.35">
      <c r="G377" s="48"/>
      <c r="H377" s="48"/>
      <c r="I377" s="48"/>
      <c r="J377" s="48"/>
    </row>
    <row r="378" spans="7:10" x14ac:dyDescent="0.35">
      <c r="G378" s="48"/>
      <c r="H378" s="48"/>
      <c r="I378" s="48"/>
      <c r="J378" s="48"/>
    </row>
    <row r="379" spans="7:10" x14ac:dyDescent="0.35">
      <c r="G379" s="48"/>
      <c r="H379" s="48"/>
      <c r="I379" s="48"/>
      <c r="J379" s="48"/>
    </row>
    <row r="380" spans="7:10" x14ac:dyDescent="0.35">
      <c r="G380" s="48"/>
      <c r="H380" s="48"/>
      <c r="I380" s="48"/>
      <c r="J380" s="48"/>
    </row>
    <row r="381" spans="7:10" x14ac:dyDescent="0.35">
      <c r="G381" s="48"/>
      <c r="H381" s="48"/>
      <c r="I381" s="48"/>
      <c r="J381" s="48"/>
    </row>
    <row r="382" spans="7:10" x14ac:dyDescent="0.35">
      <c r="G382" s="48"/>
      <c r="H382" s="48"/>
      <c r="I382" s="48"/>
      <c r="J382" s="48"/>
    </row>
    <row r="383" spans="7:10" x14ac:dyDescent="0.35">
      <c r="G383" s="48"/>
      <c r="H383" s="48"/>
      <c r="I383" s="48"/>
      <c r="J383" s="48"/>
    </row>
    <row r="384" spans="7:10" x14ac:dyDescent="0.35">
      <c r="G384" s="48"/>
      <c r="H384" s="48"/>
      <c r="I384" s="48"/>
      <c r="J384" s="48"/>
    </row>
    <row r="385" spans="7:10" x14ac:dyDescent="0.35">
      <c r="G385" s="48"/>
      <c r="H385" s="48"/>
      <c r="I385" s="48"/>
      <c r="J385" s="48"/>
    </row>
    <row r="386" spans="7:10" x14ac:dyDescent="0.35">
      <c r="G386" s="48"/>
      <c r="H386" s="48"/>
      <c r="I386" s="48"/>
      <c r="J386" s="48"/>
    </row>
    <row r="387" spans="7:10" x14ac:dyDescent="0.35">
      <c r="G387" s="48"/>
      <c r="H387" s="48"/>
      <c r="I387" s="48"/>
      <c r="J387" s="48"/>
    </row>
    <row r="388" spans="7:10" x14ac:dyDescent="0.35">
      <c r="G388" s="48"/>
      <c r="H388" s="48"/>
      <c r="I388" s="48"/>
      <c r="J388" s="48"/>
    </row>
    <row r="389" spans="7:10" x14ac:dyDescent="0.35">
      <c r="G389" s="48"/>
      <c r="H389" s="48"/>
      <c r="I389" s="48"/>
      <c r="J389" s="48"/>
    </row>
    <row r="390" spans="7:10" x14ac:dyDescent="0.35">
      <c r="G390" s="48"/>
      <c r="H390" s="48"/>
      <c r="I390" s="48"/>
      <c r="J390" s="48"/>
    </row>
    <row r="391" spans="7:10" x14ac:dyDescent="0.35">
      <c r="G391" s="48"/>
      <c r="H391" s="48"/>
      <c r="I391" s="48"/>
      <c r="J391" s="48"/>
    </row>
    <row r="392" spans="7:10" x14ac:dyDescent="0.35">
      <c r="G392" s="48"/>
      <c r="H392" s="48"/>
      <c r="I392" s="48"/>
      <c r="J392" s="48"/>
    </row>
    <row r="393" spans="7:10" x14ac:dyDescent="0.35">
      <c r="G393" s="48"/>
      <c r="H393" s="48"/>
      <c r="I393" s="48"/>
      <c r="J393" s="48"/>
    </row>
    <row r="394" spans="7:10" x14ac:dyDescent="0.35">
      <c r="G394" s="48"/>
      <c r="H394" s="48"/>
      <c r="I394" s="48"/>
      <c r="J394" s="48"/>
    </row>
    <row r="395" spans="7:10" x14ac:dyDescent="0.35">
      <c r="G395" s="48"/>
      <c r="H395" s="48"/>
      <c r="I395" s="48"/>
      <c r="J395" s="48"/>
    </row>
    <row r="396" spans="7:10" x14ac:dyDescent="0.35">
      <c r="G396" s="48"/>
      <c r="H396" s="48"/>
      <c r="I396" s="48"/>
      <c r="J396" s="48"/>
    </row>
    <row r="397" spans="7:10" x14ac:dyDescent="0.35">
      <c r="G397" s="48"/>
      <c r="H397" s="48"/>
      <c r="I397" s="48"/>
      <c r="J397" s="48"/>
    </row>
    <row r="398" spans="7:10" x14ac:dyDescent="0.35">
      <c r="G398" s="48"/>
      <c r="H398" s="48"/>
      <c r="I398" s="48"/>
      <c r="J398" s="48"/>
    </row>
    <row r="399" spans="7:10" x14ac:dyDescent="0.35">
      <c r="G399" s="48"/>
      <c r="H399" s="48"/>
      <c r="I399" s="48"/>
      <c r="J399" s="48"/>
    </row>
    <row r="400" spans="7:10" x14ac:dyDescent="0.35">
      <c r="G400" s="48"/>
      <c r="H400" s="48"/>
      <c r="I400" s="48"/>
      <c r="J400" s="48"/>
    </row>
  </sheetData>
  <mergeCells count="31">
    <mergeCell ref="A3:H3"/>
    <mergeCell ref="B10:J10"/>
    <mergeCell ref="B11:J11"/>
    <mergeCell ref="D14:J14"/>
    <mergeCell ref="G20:I20"/>
    <mergeCell ref="D71:D72"/>
    <mergeCell ref="O71:O72"/>
    <mergeCell ref="P71:P72"/>
    <mergeCell ref="O20:P20"/>
    <mergeCell ref="D21:D22"/>
    <mergeCell ref="O21:O22"/>
    <mergeCell ref="P21:P22"/>
    <mergeCell ref="B55:D55"/>
    <mergeCell ref="B60:J60"/>
    <mergeCell ref="K20:M20"/>
    <mergeCell ref="B61:J61"/>
    <mergeCell ref="D64:J64"/>
    <mergeCell ref="G70:I70"/>
    <mergeCell ref="K70:M70"/>
    <mergeCell ref="O70:P70"/>
    <mergeCell ref="B105:D105"/>
    <mergeCell ref="B110:J110"/>
    <mergeCell ref="B111:J111"/>
    <mergeCell ref="D114:J114"/>
    <mergeCell ref="G120:I120"/>
    <mergeCell ref="O120:P120"/>
    <mergeCell ref="D121:D122"/>
    <mergeCell ref="O121:O122"/>
    <mergeCell ref="P121:P122"/>
    <mergeCell ref="B155:D155"/>
    <mergeCell ref="K120:M120"/>
  </mergeCells>
  <conditionalFormatting sqref="G163:J400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0:J16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0:G162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3:D74 D123:D124 D26:D27 D76:D77 D126:D127" xr:uid="{87316A2D-0BAC-4D50-923E-0E8F5634C772}">
      <formula1>"per 30 days, per kWh, per kW, per kVA"</formula1>
    </dataValidation>
    <dataValidation type="list" allowBlank="1" showInputMessage="1" showErrorMessage="1" sqref="D16 D66 D116" xr:uid="{7A5FE342-E6FC-4A9D-9811-02C04A1D3EAA}">
      <formula1>"TOU, non-TOU"</formula1>
    </dataValidation>
    <dataValidation type="list" allowBlank="1" showInputMessage="1" showErrorMessage="1" prompt="Select Charge Unit - per 30 days, per kWh, per kW, per kVA." sqref="D37:D38 D40:D50 D87:D88 D90:D100 D25 D75 D137:D138 D140:D150 D125 D28:D29 D31:D35 D78:D79 D81:D85 D128:D129 D131:D135" xr:uid="{A4202EF1-7276-411C-AFDA-2F16BC81E19F}">
      <formula1>"per 30 days, per kWh, per kW, per kVA"</formula1>
    </dataValidation>
    <dataValidation type="list" allowBlank="1" showInputMessage="1" showErrorMessage="1" prompt="Select Charge Unit - monthly, per kWh, per kW" sqref="D51 D56 D101 D106 D151 D156" xr:uid="{8616831B-7F98-4B80-9A57-ADB091018B8A}">
      <formula1>"Monthly, per kWh, per kW"</formula1>
    </dataValidation>
    <dataValidation type="list" allowBlank="1" showInputMessage="1" showErrorMessage="1" sqref="E56 E106 E156 E37:E38 E40:E51 E87:E88 E90:E101 E137:E138 E140:E151 E23:E29 E31:E35 E73:E79 E81:E85 E123:E129 E131:E135" xr:uid="{E70AA7C9-A6AD-4944-A85A-3C0A3747F2A5}">
      <formula1>#REF!</formula1>
    </dataValidation>
  </dataValidations>
  <printOptions horizontalCentered="1" gridLines="1"/>
  <pageMargins left="0" right="0" top="0" bottom="0" header="0" footer="0"/>
  <pageSetup scale="38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rowBreaks count="2" manualBreakCount="2">
    <brk id="58" min="1" max="43" man="1"/>
    <brk id="10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66</xdr:row>
                    <xdr:rowOff>107950</xdr:rowOff>
                  </from>
                  <to>
                    <xdr:col>17</xdr:col>
                    <xdr:colOff>127000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66</xdr:row>
                    <xdr:rowOff>184150</xdr:rowOff>
                  </from>
                  <to>
                    <xdr:col>10</xdr:col>
                    <xdr:colOff>488950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116</xdr:row>
                    <xdr:rowOff>152400</xdr:rowOff>
                  </from>
                  <to>
                    <xdr:col>10</xdr:col>
                    <xdr:colOff>584200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603250</xdr:colOff>
                    <xdr:row>116</xdr:row>
                    <xdr:rowOff>31750</xdr:rowOff>
                  </from>
                  <to>
                    <xdr:col>16</xdr:col>
                    <xdr:colOff>431800</xdr:colOff>
                    <xdr:row>118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527050</xdr:colOff>
                    <xdr:row>17</xdr:row>
                    <xdr:rowOff>31750</xdr:rowOff>
                  </from>
                  <to>
                    <xdr:col>14</xdr:col>
                    <xdr:colOff>736600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D9DD-1941-4939-9B7A-E51A2EC9BB7E}">
  <sheetPr>
    <pageSetUpPr fitToPage="1"/>
  </sheetPr>
  <dimension ref="A1:AF217"/>
  <sheetViews>
    <sheetView topLeftCell="A10" zoomScale="70" zoomScaleNormal="70" workbookViewId="0"/>
  </sheetViews>
  <sheetFormatPr defaultColWidth="9.453125" defaultRowHeight="14.5" x14ac:dyDescent="0.35"/>
  <cols>
    <col min="1" max="1" width="1.54296875" style="220" customWidth="1"/>
    <col min="2" max="2" width="116.453125" style="220" bestFit="1" customWidth="1"/>
    <col min="3" max="3" width="1.54296875" style="220" customWidth="1"/>
    <col min="4" max="4" width="12.54296875" style="337" customWidth="1"/>
    <col min="5" max="5" width="1.54296875" style="220" customWidth="1"/>
    <col min="6" max="6" width="1.453125" style="220" customWidth="1"/>
    <col min="7" max="7" width="12.54296875" style="220" customWidth="1"/>
    <col min="8" max="8" width="11.453125" style="220" customWidth="1"/>
    <col min="9" max="9" width="12.1796875" style="220" bestFit="1" customWidth="1"/>
    <col min="10" max="10" width="1.81640625" style="220" customWidth="1"/>
    <col min="11" max="11" width="12.54296875" style="220" bestFit="1" customWidth="1"/>
    <col min="12" max="13" width="11.54296875" style="220" customWidth="1"/>
    <col min="14" max="14" width="1.81640625" style="220" customWidth="1"/>
    <col min="15" max="16" width="11.54296875" style="220" customWidth="1"/>
    <col min="17" max="30" width="13.54296875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217"/>
      <c r="J1" s="217"/>
      <c r="M1" s="221"/>
      <c r="N1" s="221">
        <v>1</v>
      </c>
      <c r="O1" s="221">
        <v>1</v>
      </c>
      <c r="P1" s="221"/>
      <c r="Q1" s="221"/>
      <c r="R1" s="221"/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J2" s="217"/>
      <c r="M2" s="221"/>
      <c r="N2" s="4"/>
      <c r="O2" s="4"/>
      <c r="P2" s="4"/>
      <c r="Q2" s="4"/>
      <c r="R2" s="4"/>
      <c r="S2" s="4"/>
      <c r="T2" s="4"/>
      <c r="U2" s="4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J3" s="217"/>
      <c r="N3" s="4"/>
      <c r="O3" s="4"/>
      <c r="P3" s="4"/>
      <c r="Q3" s="4"/>
      <c r="R3" s="4"/>
      <c r="S3" s="4"/>
      <c r="T3" s="4"/>
      <c r="U3" s="4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J4" s="217"/>
      <c r="N4" s="4"/>
      <c r="O4" s="4"/>
      <c r="P4" s="4"/>
      <c r="Q4" s="4"/>
      <c r="R4" s="4"/>
      <c r="S4" s="4"/>
      <c r="T4" s="4"/>
      <c r="U4" s="4"/>
    </row>
    <row r="5" spans="1:32" ht="15.5" x14ac:dyDescent="0.35">
      <c r="A5" s="217"/>
      <c r="B5" s="217"/>
      <c r="C5" s="225"/>
      <c r="D5" s="226"/>
      <c r="E5" s="225"/>
      <c r="F5" s="217"/>
      <c r="G5" s="217"/>
      <c r="H5" s="217"/>
      <c r="I5" s="217"/>
      <c r="J5" s="217"/>
      <c r="N5" s="4"/>
      <c r="O5" s="4"/>
      <c r="P5" s="4"/>
      <c r="Q5" s="4"/>
      <c r="R5" s="4"/>
      <c r="S5" s="4"/>
      <c r="T5" s="4"/>
      <c r="U5" s="4"/>
    </row>
    <row r="6" spans="1:32" x14ac:dyDescent="0.35">
      <c r="A6" s="217"/>
      <c r="B6" s="217"/>
      <c r="C6" s="217"/>
      <c r="D6" s="227"/>
      <c r="E6" s="217"/>
      <c r="F6" s="217"/>
      <c r="G6" s="217"/>
      <c r="H6" s="217"/>
      <c r="I6" s="217"/>
      <c r="J6" s="217"/>
      <c r="N6" s="4"/>
      <c r="O6" s="4"/>
      <c r="P6" s="4"/>
      <c r="Q6" s="4"/>
      <c r="R6" s="4"/>
      <c r="S6" s="4"/>
      <c r="T6" s="4"/>
      <c r="U6" s="4"/>
    </row>
    <row r="7" spans="1:32" x14ac:dyDescent="0.35">
      <c r="A7" s="217"/>
      <c r="B7" s="217"/>
      <c r="C7" s="217"/>
      <c r="D7" s="227"/>
      <c r="E7" s="217"/>
      <c r="F7" s="217"/>
      <c r="G7" s="217"/>
      <c r="H7" s="217"/>
      <c r="I7" s="217"/>
      <c r="J7" s="217"/>
      <c r="N7" s="4"/>
      <c r="O7" s="4"/>
      <c r="P7" s="4"/>
      <c r="Q7" s="4"/>
      <c r="R7" s="4"/>
      <c r="S7" s="4"/>
      <c r="T7" s="4"/>
      <c r="U7" s="4"/>
    </row>
    <row r="8" spans="1:32" x14ac:dyDescent="0.35">
      <c r="A8" s="228"/>
      <c r="B8" s="217"/>
      <c r="C8" s="217"/>
      <c r="D8" s="227"/>
      <c r="E8" s="217"/>
      <c r="F8" s="217"/>
      <c r="G8" s="217"/>
      <c r="H8" s="217"/>
      <c r="I8" s="217"/>
      <c r="J8" s="217"/>
      <c r="N8" s="4"/>
      <c r="O8" s="4"/>
      <c r="P8" s="4"/>
      <c r="Q8" s="4"/>
      <c r="R8" s="4"/>
      <c r="S8" s="4"/>
      <c r="T8" s="4"/>
      <c r="U8" s="4"/>
    </row>
    <row r="9" spans="1:32" x14ac:dyDescent="0.35">
      <c r="A9" s="229"/>
      <c r="B9" s="229"/>
      <c r="C9" s="229"/>
      <c r="D9" s="230"/>
      <c r="E9" s="229"/>
      <c r="F9" s="229"/>
      <c r="G9" s="229"/>
      <c r="H9" s="229"/>
      <c r="N9" s="4"/>
      <c r="O9" s="4"/>
      <c r="P9" s="4"/>
      <c r="Q9" s="4"/>
      <c r="R9" s="4"/>
      <c r="S9" s="4"/>
      <c r="T9" s="4"/>
      <c r="U9" s="4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J10" s="523"/>
      <c r="N10" s="4"/>
      <c r="O10" s="4"/>
      <c r="P10" s="4"/>
      <c r="Q10" s="4"/>
      <c r="R10" s="4"/>
      <c r="S10" s="4"/>
      <c r="T10" s="4"/>
      <c r="U10" s="4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J11" s="523"/>
      <c r="N11" s="221">
        <v>2</v>
      </c>
      <c r="S11" s="4"/>
      <c r="T11" s="4"/>
      <c r="U11" s="4"/>
    </row>
    <row r="12" spans="1:32" x14ac:dyDescent="0.35">
      <c r="A12" s="229"/>
      <c r="B12" s="229"/>
      <c r="C12" s="229"/>
      <c r="D12" s="230"/>
      <c r="E12" s="229"/>
      <c r="F12" s="229"/>
      <c r="G12" s="229"/>
      <c r="H12" s="229"/>
      <c r="N12" s="4"/>
      <c r="S12" s="4"/>
      <c r="T12" s="4"/>
      <c r="U12" s="4"/>
    </row>
    <row r="13" spans="1:32" x14ac:dyDescent="0.35">
      <c r="A13" s="229"/>
      <c r="B13" s="229"/>
      <c r="C13" s="229"/>
      <c r="D13" s="230"/>
      <c r="E13" s="229"/>
      <c r="F13" s="229"/>
      <c r="G13" s="229"/>
      <c r="H13" s="229"/>
      <c r="S13" s="19"/>
      <c r="T13" s="19"/>
    </row>
    <row r="14" spans="1:32" ht="15.5" x14ac:dyDescent="0.35">
      <c r="A14" s="229"/>
      <c r="B14" s="231" t="s">
        <v>2</v>
      </c>
      <c r="C14" s="229"/>
      <c r="D14" s="525" t="s">
        <v>54</v>
      </c>
      <c r="E14" s="525"/>
      <c r="F14" s="525"/>
      <c r="G14" s="525"/>
      <c r="H14" s="525"/>
      <c r="I14" s="525"/>
      <c r="J14" s="525"/>
      <c r="K14" s="525"/>
      <c r="L14" s="525"/>
      <c r="M14" s="525"/>
      <c r="S14" s="19"/>
      <c r="T14" s="19"/>
    </row>
    <row r="15" spans="1:32" ht="15.5" x14ac:dyDescent="0.35">
      <c r="A15" s="229"/>
      <c r="B15" s="232"/>
      <c r="C15" s="229"/>
      <c r="D15" s="233"/>
      <c r="E15" s="233"/>
      <c r="F15" s="234"/>
      <c r="G15" s="234"/>
      <c r="H15" s="234"/>
      <c r="I15" s="234"/>
      <c r="J15" s="234"/>
      <c r="K15" s="235"/>
      <c r="L15" s="235"/>
      <c r="M15" s="234"/>
      <c r="N15" s="235"/>
      <c r="O15" s="235"/>
      <c r="P15" s="235"/>
      <c r="Q15" s="235"/>
      <c r="R15" s="235"/>
      <c r="S15" s="235"/>
      <c r="T15" s="234"/>
      <c r="U15" s="235"/>
      <c r="V15" s="235"/>
      <c r="W15" s="235"/>
      <c r="X15" s="235"/>
      <c r="Y15" s="235"/>
      <c r="Z15" s="235"/>
      <c r="AA15" s="234"/>
      <c r="AB15" s="235"/>
      <c r="AC15" s="235"/>
      <c r="AD15" s="235"/>
      <c r="AE15" s="235"/>
      <c r="AF15" s="235"/>
    </row>
    <row r="16" spans="1:32" ht="15.5" x14ac:dyDescent="0.35">
      <c r="A16" s="229"/>
      <c r="B16" s="231" t="s">
        <v>4</v>
      </c>
      <c r="C16" s="229"/>
      <c r="D16" s="236" t="s">
        <v>5</v>
      </c>
      <c r="E16" s="233"/>
      <c r="F16" s="234"/>
      <c r="G16" s="235"/>
      <c r="H16" s="234"/>
      <c r="I16" s="237"/>
      <c r="J16" s="234"/>
      <c r="K16" s="238"/>
      <c r="L16" s="235"/>
      <c r="M16" s="237"/>
      <c r="N16" s="235"/>
      <c r="O16" s="239"/>
      <c r="P16" s="240"/>
      <c r="Q16" s="235"/>
      <c r="R16" s="238"/>
      <c r="S16" s="235"/>
      <c r="T16" s="237"/>
      <c r="U16" s="235"/>
      <c r="V16" s="239"/>
      <c r="W16" s="240"/>
      <c r="X16" s="235"/>
      <c r="Y16" s="238"/>
      <c r="Z16" s="235"/>
      <c r="AA16" s="237"/>
      <c r="AB16" s="235"/>
      <c r="AC16" s="239"/>
      <c r="AD16" s="240"/>
      <c r="AE16" s="235"/>
      <c r="AF16" s="235"/>
    </row>
    <row r="17" spans="1:18" ht="15.5" x14ac:dyDescent="0.35">
      <c r="A17" s="229"/>
      <c r="B17" s="232"/>
      <c r="C17" s="229"/>
      <c r="D17" s="233"/>
      <c r="E17" s="233"/>
      <c r="F17" s="233"/>
      <c r="G17" s="233"/>
      <c r="H17" s="233"/>
      <c r="I17" s="233"/>
      <c r="J17" s="233"/>
    </row>
    <row r="18" spans="1:18" x14ac:dyDescent="0.35">
      <c r="A18" s="229"/>
      <c r="B18" s="241"/>
      <c r="C18" s="229"/>
      <c r="D18" s="242" t="s">
        <v>6</v>
      </c>
      <c r="E18" s="243"/>
      <c r="F18" s="229"/>
      <c r="G18" s="244">
        <v>300</v>
      </c>
      <c r="H18" s="243" t="s">
        <v>7</v>
      </c>
      <c r="I18" s="229"/>
      <c r="J18" s="229"/>
    </row>
    <row r="19" spans="1:18" x14ac:dyDescent="0.35">
      <c r="A19" s="229"/>
      <c r="B19" s="241"/>
      <c r="C19" s="229"/>
      <c r="D19" s="230"/>
      <c r="E19" s="229"/>
      <c r="F19" s="229"/>
      <c r="G19" s="229"/>
      <c r="H19" s="229"/>
      <c r="I19" s="245"/>
      <c r="J19" s="229"/>
    </row>
    <row r="20" spans="1:18" s="19" customFormat="1" x14ac:dyDescent="0.35">
      <c r="A20" s="17"/>
      <c r="B20" s="43"/>
      <c r="C20" s="17"/>
      <c r="D20" s="51"/>
      <c r="E20" s="50"/>
      <c r="F20" s="17"/>
      <c r="G20" s="514" t="s">
        <v>8</v>
      </c>
      <c r="H20" s="515"/>
      <c r="I20" s="516"/>
      <c r="J20" s="37"/>
      <c r="K20" s="514" t="s">
        <v>9</v>
      </c>
      <c r="L20" s="515"/>
      <c r="M20" s="516"/>
      <c r="N20" s="17"/>
      <c r="O20" s="514" t="s">
        <v>10</v>
      </c>
      <c r="P20" s="516"/>
      <c r="Q20" s="37"/>
    </row>
    <row r="21" spans="1:18" ht="15" customHeight="1" x14ac:dyDescent="0.35">
      <c r="A21" s="229"/>
      <c r="B21" s="246"/>
      <c r="C21" s="229"/>
      <c r="D21" s="517" t="s">
        <v>11</v>
      </c>
      <c r="E21" s="242"/>
      <c r="F21" s="229"/>
      <c r="G21" s="247" t="s">
        <v>12</v>
      </c>
      <c r="H21" s="248" t="s">
        <v>13</v>
      </c>
      <c r="I21" s="249" t="s">
        <v>14</v>
      </c>
      <c r="J21" s="235"/>
      <c r="K21" s="247" t="s">
        <v>12</v>
      </c>
      <c r="L21" s="248" t="s">
        <v>13</v>
      </c>
      <c r="M21" s="249" t="s">
        <v>14</v>
      </c>
      <c r="N21" s="229"/>
      <c r="O21" s="519" t="s">
        <v>15</v>
      </c>
      <c r="P21" s="521" t="s">
        <v>16</v>
      </c>
      <c r="Q21" s="235"/>
    </row>
    <row r="22" spans="1:18" x14ac:dyDescent="0.35">
      <c r="A22" s="229"/>
      <c r="B22" s="246"/>
      <c r="C22" s="229"/>
      <c r="D22" s="518"/>
      <c r="E22" s="242"/>
      <c r="F22" s="229"/>
      <c r="G22" s="250" t="s">
        <v>17</v>
      </c>
      <c r="H22" s="251"/>
      <c r="I22" s="251" t="s">
        <v>17</v>
      </c>
      <c r="J22" s="235"/>
      <c r="K22" s="250" t="s">
        <v>17</v>
      </c>
      <c r="L22" s="251"/>
      <c r="M22" s="251" t="s">
        <v>17</v>
      </c>
      <c r="N22" s="229"/>
      <c r="O22" s="520"/>
      <c r="P22" s="522"/>
      <c r="Q22" s="235"/>
    </row>
    <row r="23" spans="1:18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35.53</v>
      </c>
      <c r="H23" s="61">
        <v>1</v>
      </c>
      <c r="I23" s="62">
        <f t="shared" ref="I23:I27" si="0">H23*G23</f>
        <v>35.53</v>
      </c>
      <c r="J23" s="63"/>
      <c r="K23" s="60">
        <v>37.159999999999997</v>
      </c>
      <c r="L23" s="61">
        <v>1</v>
      </c>
      <c r="M23" s="62">
        <f t="shared" ref="M23:M27" si="1">L23*K23</f>
        <v>37.159999999999997</v>
      </c>
      <c r="N23" s="64"/>
      <c r="O23" s="65">
        <f t="shared" ref="O23:O48" si="2">M23-I23</f>
        <v>1.6299999999999955</v>
      </c>
      <c r="P23" s="66">
        <f t="shared" ref="P23:P48" si="3">IF(OR(I23=0,M23=0),"",(O23/I23))</f>
        <v>4.587672389529962E-2</v>
      </c>
      <c r="Q23" s="63"/>
      <c r="R23" s="67"/>
    </row>
    <row r="24" spans="1:18" x14ac:dyDescent="0.35">
      <c r="A24" s="229"/>
      <c r="B24" s="252" t="s">
        <v>21</v>
      </c>
      <c r="C24" s="253"/>
      <c r="D24" s="254" t="s">
        <v>19</v>
      </c>
      <c r="E24" s="253"/>
      <c r="F24" s="255"/>
      <c r="G24" s="256">
        <v>-0.01</v>
      </c>
      <c r="H24" s="257">
        <v>1</v>
      </c>
      <c r="I24" s="258">
        <f t="shared" si="0"/>
        <v>-0.01</v>
      </c>
      <c r="J24" s="235"/>
      <c r="K24" s="256">
        <v>-0.01</v>
      </c>
      <c r="L24" s="257">
        <v>1</v>
      </c>
      <c r="M24" s="258">
        <f t="shared" si="1"/>
        <v>-0.01</v>
      </c>
      <c r="N24" s="255"/>
      <c r="O24" s="259">
        <f t="shared" si="2"/>
        <v>0</v>
      </c>
      <c r="P24" s="260">
        <f t="shared" si="3"/>
        <v>0</v>
      </c>
      <c r="Q24" s="235"/>
    </row>
    <row r="25" spans="1:18" x14ac:dyDescent="0.35">
      <c r="A25" s="229"/>
      <c r="B25" s="252" t="s">
        <v>55</v>
      </c>
      <c r="C25" s="253"/>
      <c r="D25" s="254" t="s">
        <v>19</v>
      </c>
      <c r="E25" s="253"/>
      <c r="F25" s="255"/>
      <c r="G25" s="256">
        <v>-1.45</v>
      </c>
      <c r="H25" s="261">
        <v>1</v>
      </c>
      <c r="I25" s="258">
        <f t="shared" si="0"/>
        <v>-1.45</v>
      </c>
      <c r="J25" s="235"/>
      <c r="K25" s="256">
        <v>-1.45</v>
      </c>
      <c r="L25" s="261">
        <v>1</v>
      </c>
      <c r="M25" s="258">
        <f t="shared" si="1"/>
        <v>-1.45</v>
      </c>
      <c r="N25" s="255"/>
      <c r="O25" s="259">
        <f t="shared" si="2"/>
        <v>0</v>
      </c>
      <c r="P25" s="260">
        <f t="shared" si="3"/>
        <v>0</v>
      </c>
      <c r="Q25" s="235"/>
    </row>
    <row r="26" spans="1:18" x14ac:dyDescent="0.35">
      <c r="A26" s="229"/>
      <c r="B26" s="252" t="s">
        <v>23</v>
      </c>
      <c r="C26" s="253"/>
      <c r="D26" s="254" t="s">
        <v>19</v>
      </c>
      <c r="E26" s="253"/>
      <c r="F26" s="255"/>
      <c r="G26" s="256">
        <v>-0.21</v>
      </c>
      <c r="H26" s="261">
        <v>1</v>
      </c>
      <c r="I26" s="258">
        <f t="shared" si="0"/>
        <v>-0.21</v>
      </c>
      <c r="J26" s="235"/>
      <c r="K26" s="256">
        <v>-0.21</v>
      </c>
      <c r="L26" s="261">
        <v>1</v>
      </c>
      <c r="M26" s="258">
        <f t="shared" si="1"/>
        <v>-0.21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25</v>
      </c>
      <c r="C27" s="253"/>
      <c r="D27" s="254" t="s">
        <v>26</v>
      </c>
      <c r="E27" s="253"/>
      <c r="F27" s="255"/>
      <c r="G27" s="262">
        <v>0</v>
      </c>
      <c r="H27" s="263">
        <f>+$G$18</f>
        <v>300</v>
      </c>
      <c r="I27" s="264">
        <f t="shared" si="0"/>
        <v>0</v>
      </c>
      <c r="J27" s="235"/>
      <c r="K27" s="262">
        <v>0</v>
      </c>
      <c r="L27" s="263">
        <f>+$G$18</f>
        <v>300</v>
      </c>
      <c r="M27" s="264">
        <f t="shared" si="1"/>
        <v>0</v>
      </c>
      <c r="N27" s="255"/>
      <c r="O27" s="259">
        <f t="shared" si="2"/>
        <v>0</v>
      </c>
      <c r="P27" s="260" t="str">
        <f t="shared" si="3"/>
        <v/>
      </c>
      <c r="Q27" s="235"/>
    </row>
    <row r="28" spans="1:18" s="275" customFormat="1" x14ac:dyDescent="0.35">
      <c r="A28" s="265"/>
      <c r="B28" s="162" t="s">
        <v>27</v>
      </c>
      <c r="C28" s="266"/>
      <c r="D28" s="267"/>
      <c r="E28" s="266"/>
      <c r="F28" s="268"/>
      <c r="G28" s="269"/>
      <c r="H28" s="270"/>
      <c r="I28" s="271">
        <f>SUM(I23:I27)</f>
        <v>33.86</v>
      </c>
      <c r="J28" s="272"/>
      <c r="K28" s="269"/>
      <c r="L28" s="270"/>
      <c r="M28" s="271">
        <f>SUM(M23:M27)</f>
        <v>35.489999999999995</v>
      </c>
      <c r="N28" s="268"/>
      <c r="O28" s="273">
        <f t="shared" si="2"/>
        <v>1.6299999999999955</v>
      </c>
      <c r="P28" s="274">
        <f t="shared" si="3"/>
        <v>4.8139397519196561E-2</v>
      </c>
      <c r="Q28" s="272"/>
    </row>
    <row r="29" spans="1:18" ht="15.75" customHeight="1" x14ac:dyDescent="0.35">
      <c r="A29" s="229"/>
      <c r="B29" s="69" t="s">
        <v>28</v>
      </c>
      <c r="C29" s="255"/>
      <c r="D29" s="254" t="s">
        <v>26</v>
      </c>
      <c r="E29" s="255"/>
      <c r="F29" s="255"/>
      <c r="G29" s="262">
        <f>RESIDENTIAL!$G$31</f>
        <v>0.11135</v>
      </c>
      <c r="H29" s="276">
        <f>$G$18*(1+G56)-$G$18</f>
        <v>8.8500000000000227</v>
      </c>
      <c r="I29" s="264">
        <f>H29*G29</f>
        <v>0.98544750000000259</v>
      </c>
      <c r="J29" s="235"/>
      <c r="K29" s="262">
        <f>RESIDENTIAL!$K$31</f>
        <v>0.11135</v>
      </c>
      <c r="L29" s="276">
        <f>$G$18*(1+K56)-$G$18</f>
        <v>8.8500000000000227</v>
      </c>
      <c r="M29" s="264">
        <f>L29*K29</f>
        <v>0.98544750000000259</v>
      </c>
      <c r="N29" s="255"/>
      <c r="O29" s="259">
        <f t="shared" si="2"/>
        <v>0</v>
      </c>
      <c r="P29" s="260">
        <f t="shared" si="3"/>
        <v>0</v>
      </c>
      <c r="Q29" s="235"/>
    </row>
    <row r="30" spans="1:18" s="19" customFormat="1" ht="15.75" customHeight="1" x14ac:dyDescent="0.35">
      <c r="A30" s="17"/>
      <c r="B30" s="89" t="str">
        <f>+RESIDENTIAL!$B$32</f>
        <v>Rate Rider for Disposition of Deferral/Variance Accounts - effective until December 31, 2024</v>
      </c>
      <c r="C30" s="58"/>
      <c r="D30" s="59" t="s">
        <v>26</v>
      </c>
      <c r="E30" s="58"/>
      <c r="F30" s="25"/>
      <c r="G30" s="91">
        <v>3.0300000000000001E-3</v>
      </c>
      <c r="H30" s="74">
        <f t="shared" ref="H30:H31" si="4">+$G$18</f>
        <v>300</v>
      </c>
      <c r="I30" s="72">
        <f>H30*G30</f>
        <v>0.90900000000000003</v>
      </c>
      <c r="J30" s="63"/>
      <c r="K30" s="91">
        <v>3.9899999999999996E-3</v>
      </c>
      <c r="L30" s="74">
        <f t="shared" ref="L30:L31" si="5">+$G$18</f>
        <v>300</v>
      </c>
      <c r="M30" s="72">
        <f>L30*K30</f>
        <v>1.1969999999999998</v>
      </c>
      <c r="N30" s="64"/>
      <c r="O30" s="65">
        <f t="shared" si="2"/>
        <v>0.28799999999999981</v>
      </c>
      <c r="P30" s="260">
        <f t="shared" si="3"/>
        <v>0.31683168316831661</v>
      </c>
      <c r="Q30" s="63"/>
      <c r="R30" s="67"/>
    </row>
    <row r="31" spans="1:18" s="19" customFormat="1" ht="15.75" customHeight="1" x14ac:dyDescent="0.35">
      <c r="A31" s="17"/>
      <c r="B31" s="89" t="str">
        <f>+RESIDENTIAL!$B$33</f>
        <v>Rate Rider for Disposition of Capacity Based Recovery Account - Applicable only for Class B Customers - effective until December 31, 2024</v>
      </c>
      <c r="C31" s="58"/>
      <c r="D31" s="59" t="s">
        <v>26</v>
      </c>
      <c r="E31" s="58"/>
      <c r="F31" s="25"/>
      <c r="G31" s="91">
        <v>-1.4999999999999999E-4</v>
      </c>
      <c r="H31" s="74">
        <f t="shared" si="4"/>
        <v>300</v>
      </c>
      <c r="I31" s="72">
        <f>H31*G31</f>
        <v>-4.4999999999999998E-2</v>
      </c>
      <c r="J31" s="63"/>
      <c r="K31" s="91">
        <v>-1.2999999999999999E-4</v>
      </c>
      <c r="L31" s="74">
        <f t="shared" si="5"/>
        <v>300</v>
      </c>
      <c r="M31" s="72">
        <f>L31*K31</f>
        <v>-3.9E-2</v>
      </c>
      <c r="N31" s="64"/>
      <c r="O31" s="65">
        <f t="shared" si="2"/>
        <v>5.9999999999999984E-3</v>
      </c>
      <c r="P31" s="260">
        <f t="shared" si="3"/>
        <v>-0.1333333333333333</v>
      </c>
      <c r="Q31" s="63"/>
      <c r="R31" s="67"/>
    </row>
    <row r="32" spans="1:18" s="19" customFormat="1" ht="15.75" customHeight="1" x14ac:dyDescent="0.35">
      <c r="A32" s="17"/>
      <c r="B32" s="89" t="str">
        <f>+RESIDENTIAL!$B$34</f>
        <v>Rate Rider for Disposition of Global Adjustment Account - Applicable only for Non-RPP Customers - effective until December 31, 2023</v>
      </c>
      <c r="C32" s="58"/>
      <c r="D32" s="59" t="s">
        <v>26</v>
      </c>
      <c r="E32" s="58"/>
      <c r="F32" s="25"/>
      <c r="G32" s="91">
        <v>-2.5100000000000001E-3</v>
      </c>
      <c r="H32" s="92"/>
      <c r="I32" s="72">
        <f t="shared" ref="I32" si="6">H32*G32</f>
        <v>0</v>
      </c>
      <c r="J32" s="63"/>
      <c r="K32" s="91">
        <v>0</v>
      </c>
      <c r="L32" s="92"/>
      <c r="M32" s="72">
        <f t="shared" ref="M32" si="7">L32*K32</f>
        <v>0</v>
      </c>
      <c r="N32" s="64"/>
      <c r="O32" s="65">
        <f t="shared" si="2"/>
        <v>0</v>
      </c>
      <c r="P32" s="260" t="str">
        <f t="shared" si="3"/>
        <v/>
      </c>
      <c r="Q32" s="63"/>
      <c r="R32" s="67"/>
    </row>
    <row r="33" spans="1:18" ht="15.75" customHeight="1" x14ac:dyDescent="0.35">
      <c r="A33" s="229"/>
      <c r="B33" s="252" t="str">
        <f>RESIDENTIAL!B35</f>
        <v>Rate Rider for Smart Metering Entity Charge - effective until December 31, 2027</v>
      </c>
      <c r="C33" s="253"/>
      <c r="D33" s="254" t="s">
        <v>19</v>
      </c>
      <c r="E33" s="253"/>
      <c r="F33" s="255"/>
      <c r="G33" s="277">
        <f>RESIDENTIAL!$G$35</f>
        <v>0.41</v>
      </c>
      <c r="H33" s="257">
        <v>1</v>
      </c>
      <c r="I33" s="258">
        <f>H33*G33</f>
        <v>0.41</v>
      </c>
      <c r="J33" s="235"/>
      <c r="K33" s="277">
        <f>RESIDENTIAL!$K$35</f>
        <v>0.41</v>
      </c>
      <c r="L33" s="257"/>
      <c r="M33" s="258">
        <f>L33*K33</f>
        <v>0</v>
      </c>
      <c r="N33" s="255"/>
      <c r="O33" s="259">
        <f t="shared" si="2"/>
        <v>-0.41</v>
      </c>
      <c r="P33" s="260" t="str">
        <f t="shared" si="3"/>
        <v/>
      </c>
      <c r="Q33" s="235"/>
    </row>
    <row r="34" spans="1:18" s="275" customFormat="1" x14ac:dyDescent="0.35">
      <c r="A34" s="265"/>
      <c r="B34" s="278" t="s">
        <v>33</v>
      </c>
      <c r="C34" s="279"/>
      <c r="D34" s="280"/>
      <c r="E34" s="279"/>
      <c r="F34" s="268"/>
      <c r="G34" s="281"/>
      <c r="H34" s="282"/>
      <c r="I34" s="283">
        <f>SUM(I29:I33)+I28</f>
        <v>36.1194475</v>
      </c>
      <c r="J34" s="272"/>
      <c r="K34" s="281"/>
      <c r="L34" s="282"/>
      <c r="M34" s="283">
        <f>SUM(M29:M33)+M28</f>
        <v>37.633447499999996</v>
      </c>
      <c r="N34" s="268"/>
      <c r="O34" s="273">
        <f t="shared" si="2"/>
        <v>1.5139999999999958</v>
      </c>
      <c r="P34" s="274">
        <f t="shared" si="3"/>
        <v>4.1916477266159616E-2</v>
      </c>
      <c r="Q34" s="272"/>
    </row>
    <row r="35" spans="1:18" x14ac:dyDescent="0.35">
      <c r="A35" s="229"/>
      <c r="B35" s="284" t="s">
        <v>34</v>
      </c>
      <c r="C35" s="255"/>
      <c r="D35" s="254" t="s">
        <v>26</v>
      </c>
      <c r="E35" s="255"/>
      <c r="F35" s="255"/>
      <c r="G35" s="262">
        <v>1.158E-2</v>
      </c>
      <c r="H35" s="285">
        <f>$G$18*(1+G56)</f>
        <v>308.85000000000002</v>
      </c>
      <c r="I35" s="264">
        <f>H35*G35</f>
        <v>3.5764830000000001</v>
      </c>
      <c r="J35" s="235"/>
      <c r="K35" s="262">
        <v>1.2239999999999999E-2</v>
      </c>
      <c r="L35" s="285">
        <f>$G$18*(1+K56)</f>
        <v>308.85000000000002</v>
      </c>
      <c r="M35" s="264">
        <f>L35*K35</f>
        <v>3.7803239999999998</v>
      </c>
      <c r="N35" s="255"/>
      <c r="O35" s="259">
        <f t="shared" si="2"/>
        <v>0.20384099999999972</v>
      </c>
      <c r="P35" s="260">
        <f t="shared" si="3"/>
        <v>5.6994818652849659E-2</v>
      </c>
      <c r="Q35" s="235"/>
    </row>
    <row r="36" spans="1:18" x14ac:dyDescent="0.35">
      <c r="A36" s="229"/>
      <c r="B36" s="286" t="s">
        <v>35</v>
      </c>
      <c r="C36" s="255"/>
      <c r="D36" s="254" t="s">
        <v>26</v>
      </c>
      <c r="E36" s="255"/>
      <c r="F36" s="255"/>
      <c r="G36" s="262">
        <v>7.3299999999999997E-3</v>
      </c>
      <c r="H36" s="276">
        <f>+H35</f>
        <v>308.85000000000002</v>
      </c>
      <c r="I36" s="264">
        <f>H36*G36</f>
        <v>2.2638704999999999</v>
      </c>
      <c r="J36" s="235"/>
      <c r="K36" s="262">
        <v>8.4499999999999992E-3</v>
      </c>
      <c r="L36" s="276">
        <f>+L35</f>
        <v>308.85000000000002</v>
      </c>
      <c r="M36" s="264">
        <f>L36*K36</f>
        <v>2.6097825000000001</v>
      </c>
      <c r="N36" s="255"/>
      <c r="O36" s="259">
        <f t="shared" si="2"/>
        <v>0.34591200000000022</v>
      </c>
      <c r="P36" s="260">
        <f t="shared" si="3"/>
        <v>0.15279672578444758</v>
      </c>
      <c r="Q36" s="235"/>
    </row>
    <row r="37" spans="1:18" s="275" customFormat="1" x14ac:dyDescent="0.35">
      <c r="A37" s="265"/>
      <c r="B37" s="278" t="s">
        <v>36</v>
      </c>
      <c r="C37" s="266"/>
      <c r="D37" s="287"/>
      <c r="E37" s="266"/>
      <c r="F37" s="288"/>
      <c r="G37" s="289"/>
      <c r="H37" s="290"/>
      <c r="I37" s="283">
        <f>SUM(I34:I36)</f>
        <v>41.959801000000006</v>
      </c>
      <c r="J37" s="272"/>
      <c r="K37" s="289"/>
      <c r="L37" s="290"/>
      <c r="M37" s="283">
        <f>SUM(M34:M36)</f>
        <v>44.023553999999997</v>
      </c>
      <c r="N37" s="288"/>
      <c r="O37" s="273">
        <f t="shared" si="2"/>
        <v>2.0637529999999913</v>
      </c>
      <c r="P37" s="274">
        <f t="shared" si="3"/>
        <v>4.9184051182702013E-2</v>
      </c>
      <c r="Q37" s="272"/>
    </row>
    <row r="38" spans="1:18" x14ac:dyDescent="0.35">
      <c r="A38" s="229"/>
      <c r="B38" s="286" t="s">
        <v>37</v>
      </c>
      <c r="C38" s="255"/>
      <c r="D38" s="254" t="s">
        <v>26</v>
      </c>
      <c r="E38" s="255"/>
      <c r="F38" s="255"/>
      <c r="G38" s="108">
        <v>4.1000000000000003E-3</v>
      </c>
      <c r="H38" s="276">
        <f>+H35</f>
        <v>308.85000000000002</v>
      </c>
      <c r="I38" s="264">
        <f t="shared" ref="I38:I48" si="8">H38*G38</f>
        <v>1.2662850000000001</v>
      </c>
      <c r="J38" s="235"/>
      <c r="K38" s="108">
        <v>4.1000000000000003E-3</v>
      </c>
      <c r="L38" s="276">
        <f>+L35</f>
        <v>308.85000000000002</v>
      </c>
      <c r="M38" s="264">
        <f t="shared" ref="M38:M48" si="9">L38*K38</f>
        <v>1.2662850000000001</v>
      </c>
      <c r="N38" s="255"/>
      <c r="O38" s="259">
        <f t="shared" si="2"/>
        <v>0</v>
      </c>
      <c r="P38" s="260">
        <f t="shared" si="3"/>
        <v>0</v>
      </c>
      <c r="Q38" s="235"/>
    </row>
    <row r="39" spans="1:18" x14ac:dyDescent="0.35">
      <c r="A39" s="229"/>
      <c r="B39" s="286" t="s">
        <v>38</v>
      </c>
      <c r="C39" s="255"/>
      <c r="D39" s="254" t="s">
        <v>26</v>
      </c>
      <c r="E39" s="255"/>
      <c r="F39" s="255"/>
      <c r="G39" s="108">
        <v>6.9999999999999999E-4</v>
      </c>
      <c r="H39" s="276">
        <f>+H35</f>
        <v>308.85000000000002</v>
      </c>
      <c r="I39" s="264">
        <f t="shared" si="8"/>
        <v>0.21619500000000003</v>
      </c>
      <c r="J39" s="235"/>
      <c r="K39" s="108">
        <v>6.9999999999999999E-4</v>
      </c>
      <c r="L39" s="276">
        <f>+L35</f>
        <v>308.85000000000002</v>
      </c>
      <c r="M39" s="264">
        <f t="shared" si="9"/>
        <v>0.21619500000000003</v>
      </c>
      <c r="N39" s="255"/>
      <c r="O39" s="259">
        <f t="shared" si="2"/>
        <v>0</v>
      </c>
      <c r="P39" s="260">
        <f t="shared" si="3"/>
        <v>0</v>
      </c>
      <c r="Q39" s="235"/>
    </row>
    <row r="40" spans="1:18" x14ac:dyDescent="0.35">
      <c r="A40" s="229"/>
      <c r="B40" s="286" t="s">
        <v>39</v>
      </c>
      <c r="C40" s="255"/>
      <c r="D40" s="254" t="s">
        <v>26</v>
      </c>
      <c r="E40" s="255"/>
      <c r="F40" s="255"/>
      <c r="G40" s="108">
        <v>4.0000000000000002E-4</v>
      </c>
      <c r="H40" s="276">
        <f>+H35</f>
        <v>308.85000000000002</v>
      </c>
      <c r="I40" s="264">
        <f t="shared" si="8"/>
        <v>0.12354000000000001</v>
      </c>
      <c r="J40" s="235"/>
      <c r="K40" s="108">
        <v>4.0000000000000002E-4</v>
      </c>
      <c r="L40" s="276">
        <f>+L35</f>
        <v>308.85000000000002</v>
      </c>
      <c r="M40" s="264">
        <f t="shared" si="9"/>
        <v>0.12354000000000001</v>
      </c>
      <c r="N40" s="255"/>
      <c r="O40" s="259">
        <f t="shared" si="2"/>
        <v>0</v>
      </c>
      <c r="P40" s="260">
        <f t="shared" si="3"/>
        <v>0</v>
      </c>
      <c r="Q40" s="235"/>
    </row>
    <row r="41" spans="1:18" s="19" customFormat="1" x14ac:dyDescent="0.35">
      <c r="A41" s="17"/>
      <c r="B41" s="69" t="s">
        <v>40</v>
      </c>
      <c r="C41" s="58"/>
      <c r="D41" s="291" t="s">
        <v>19</v>
      </c>
      <c r="E41" s="58"/>
      <c r="F41" s="25"/>
      <c r="G41" s="109">
        <v>0.25</v>
      </c>
      <c r="H41" s="61">
        <v>1</v>
      </c>
      <c r="I41" s="62">
        <f t="shared" si="8"/>
        <v>0.25</v>
      </c>
      <c r="J41" s="292"/>
      <c r="K41" s="109">
        <v>0.25</v>
      </c>
      <c r="L41" s="61">
        <v>1</v>
      </c>
      <c r="M41" s="62">
        <f t="shared" si="9"/>
        <v>0.25</v>
      </c>
      <c r="N41" s="64"/>
      <c r="O41" s="65">
        <f t="shared" si="2"/>
        <v>0</v>
      </c>
      <c r="P41" s="66">
        <f t="shared" si="3"/>
        <v>0</v>
      </c>
      <c r="Q41" s="292"/>
      <c r="R41" s="67"/>
    </row>
    <row r="42" spans="1:18" s="19" customFormat="1" x14ac:dyDescent="0.35">
      <c r="A42" s="17"/>
      <c r="B42" s="69" t="s">
        <v>41</v>
      </c>
      <c r="C42" s="58"/>
      <c r="D42" s="59" t="s">
        <v>26</v>
      </c>
      <c r="E42" s="58"/>
      <c r="F42" s="25"/>
      <c r="G42" s="108">
        <v>8.6999999999999994E-2</v>
      </c>
      <c r="H42" s="92">
        <f>$D$106*$G$18</f>
        <v>189</v>
      </c>
      <c r="I42" s="72">
        <f t="shared" si="8"/>
        <v>16.442999999999998</v>
      </c>
      <c r="J42" s="63"/>
      <c r="K42" s="108">
        <v>8.6999999999999994E-2</v>
      </c>
      <c r="L42" s="92">
        <f>$D$106*$G$18</f>
        <v>189</v>
      </c>
      <c r="M42" s="72">
        <f t="shared" si="9"/>
        <v>16.442999999999998</v>
      </c>
      <c r="N42" s="64"/>
      <c r="O42" s="65">
        <f t="shared" si="2"/>
        <v>0</v>
      </c>
      <c r="P42" s="66">
        <f t="shared" si="3"/>
        <v>0</v>
      </c>
      <c r="Q42" s="63"/>
      <c r="R42" s="67"/>
    </row>
    <row r="43" spans="1:18" s="19" customFormat="1" x14ac:dyDescent="0.35">
      <c r="A43" s="17"/>
      <c r="B43" s="69" t="s">
        <v>42</v>
      </c>
      <c r="C43" s="58"/>
      <c r="D43" s="59" t="s">
        <v>26</v>
      </c>
      <c r="E43" s="58"/>
      <c r="F43" s="25"/>
      <c r="G43" s="108">
        <v>0.122</v>
      </c>
      <c r="H43" s="92">
        <f>$D$107*$G$18</f>
        <v>54</v>
      </c>
      <c r="I43" s="72">
        <f t="shared" si="8"/>
        <v>6.5880000000000001</v>
      </c>
      <c r="J43" s="63"/>
      <c r="K43" s="108">
        <v>0.122</v>
      </c>
      <c r="L43" s="92">
        <f>$D$107*$G$18</f>
        <v>54</v>
      </c>
      <c r="M43" s="72">
        <f t="shared" si="9"/>
        <v>6.5880000000000001</v>
      </c>
      <c r="N43" s="64"/>
      <c r="O43" s="65">
        <f t="shared" si="2"/>
        <v>0</v>
      </c>
      <c r="P43" s="66">
        <f t="shared" si="3"/>
        <v>0</v>
      </c>
      <c r="Q43" s="63"/>
      <c r="R43" s="67"/>
    </row>
    <row r="44" spans="1:18" s="19" customFormat="1" x14ac:dyDescent="0.35">
      <c r="A44" s="17"/>
      <c r="B44" s="69" t="s">
        <v>43</v>
      </c>
      <c r="C44" s="58"/>
      <c r="D44" s="59" t="s">
        <v>26</v>
      </c>
      <c r="E44" s="58"/>
      <c r="F44" s="25"/>
      <c r="G44" s="108">
        <v>0.182</v>
      </c>
      <c r="H44" s="92">
        <f>$D$108*$G$18</f>
        <v>57</v>
      </c>
      <c r="I44" s="72">
        <f t="shared" si="8"/>
        <v>10.374000000000001</v>
      </c>
      <c r="J44" s="63"/>
      <c r="K44" s="108">
        <v>0.182</v>
      </c>
      <c r="L44" s="92">
        <f>$D$108*$G$18</f>
        <v>57</v>
      </c>
      <c r="M44" s="72">
        <f t="shared" si="9"/>
        <v>10.374000000000001</v>
      </c>
      <c r="N44" s="64"/>
      <c r="O44" s="65">
        <f t="shared" si="2"/>
        <v>0</v>
      </c>
      <c r="P44" s="66">
        <f t="shared" si="3"/>
        <v>0</v>
      </c>
      <c r="Q44" s="63"/>
      <c r="R44" s="67"/>
    </row>
    <row r="45" spans="1:18" s="19" customFormat="1" x14ac:dyDescent="0.35">
      <c r="A45" s="17"/>
      <c r="B45" s="69" t="s">
        <v>44</v>
      </c>
      <c r="C45" s="58"/>
      <c r="D45" s="59" t="s">
        <v>26</v>
      </c>
      <c r="E45" s="58"/>
      <c r="F45" s="25"/>
      <c r="G45" s="108">
        <v>0.10299999999999999</v>
      </c>
      <c r="H45" s="92">
        <f>IF(AND($N$1=1, $G$18&gt;=600), 600, IF(AND($N$1=1, AND($G$18&lt;600, $G$18&gt;=0)), $G$18, IF(AND($N$1=2, $G$18&gt;=1000), 1000, IF(AND($N$1=2, AND($G$18&lt;1000, $G$18&gt;=0)), $G$18))))</f>
        <v>300</v>
      </c>
      <c r="I45" s="72">
        <f t="shared" si="8"/>
        <v>30.9</v>
      </c>
      <c r="J45" s="63"/>
      <c r="K45" s="108">
        <v>0.10299999999999999</v>
      </c>
      <c r="L45" s="92">
        <f>IF(AND($N$1=1, $G$18&gt;=600), 600, IF(AND($N$1=1, AND($G$18&lt;600, $G$18&gt;=0)), $G$18, IF(AND($N$1=2, $G$18&gt;=1000), 1000, IF(AND($N$1=2, AND($G$18&lt;1000, $G$18&gt;=0)), $G$18))))</f>
        <v>300</v>
      </c>
      <c r="M45" s="72">
        <f t="shared" si="9"/>
        <v>30.9</v>
      </c>
      <c r="N45" s="64"/>
      <c r="O45" s="65">
        <f t="shared" si="2"/>
        <v>0</v>
      </c>
      <c r="P45" s="66">
        <f t="shared" si="3"/>
        <v>0</v>
      </c>
      <c r="Q45" s="63"/>
      <c r="R45" s="67"/>
    </row>
    <row r="46" spans="1:18" s="19" customFormat="1" x14ac:dyDescent="0.35">
      <c r="A46" s="17"/>
      <c r="B46" s="69" t="s">
        <v>45</v>
      </c>
      <c r="C46" s="58"/>
      <c r="D46" s="59" t="s">
        <v>26</v>
      </c>
      <c r="E46" s="58"/>
      <c r="F46" s="25"/>
      <c r="G46" s="108">
        <v>0.125</v>
      </c>
      <c r="H46" s="92">
        <f>IF(AND($N$1=1, $G$18&gt;=600), $G$18-600, IF(AND($N$1=1, AND($G$18&lt;600, $G$18&gt;=0)), 0, IF(AND($N$1=2, $G$18&gt;=1000), $G$18-1000, IF(AND($N$1=2, AND($G$18&lt;1000, $G$18&gt;=0)), 0))))</f>
        <v>0</v>
      </c>
      <c r="I46" s="72">
        <f t="shared" si="8"/>
        <v>0</v>
      </c>
      <c r="J46" s="63"/>
      <c r="K46" s="108">
        <v>0.125</v>
      </c>
      <c r="L46" s="92">
        <f>IF(AND($N$1=1, $G$18&gt;=600), $G$18-600, IF(AND($N$1=1, AND($G$18&lt;600, $G$18&gt;=0)), 0, IF(AND($N$1=2, $G$18&gt;=1000), $G$18-1000, IF(AND($N$1=2, AND($G$18&lt;1000, $G$18&gt;=0)), 0))))</f>
        <v>0</v>
      </c>
      <c r="M46" s="72">
        <f t="shared" si="9"/>
        <v>0</v>
      </c>
      <c r="N46" s="64"/>
      <c r="O46" s="65">
        <f t="shared" si="2"/>
        <v>0</v>
      </c>
      <c r="P46" s="66" t="str">
        <f t="shared" si="3"/>
        <v/>
      </c>
      <c r="Q46" s="63"/>
      <c r="R46" s="67"/>
    </row>
    <row r="47" spans="1:18" s="19" customFormat="1" x14ac:dyDescent="0.35">
      <c r="A47" s="17"/>
      <c r="B47" s="69" t="s">
        <v>46</v>
      </c>
      <c r="C47" s="58"/>
      <c r="D47" s="59" t="s">
        <v>26</v>
      </c>
      <c r="E47" s="58"/>
      <c r="F47" s="25"/>
      <c r="G47" s="108">
        <v>0.1076</v>
      </c>
      <c r="H47" s="92">
        <v>0</v>
      </c>
      <c r="I47" s="72">
        <f t="shared" si="8"/>
        <v>0</v>
      </c>
      <c r="J47" s="63"/>
      <c r="K47" s="108">
        <v>0.1076</v>
      </c>
      <c r="L47" s="92">
        <v>0</v>
      </c>
      <c r="M47" s="72">
        <f t="shared" si="9"/>
        <v>0</v>
      </c>
      <c r="N47" s="64"/>
      <c r="O47" s="65">
        <f t="shared" si="2"/>
        <v>0</v>
      </c>
      <c r="P47" s="66" t="str">
        <f t="shared" si="3"/>
        <v/>
      </c>
      <c r="Q47" s="63"/>
      <c r="R47" s="67"/>
    </row>
    <row r="48" spans="1:18" s="19" customFormat="1" ht="15" thickBot="1" x14ac:dyDescent="0.4">
      <c r="A48" s="17"/>
      <c r="B48" s="69" t="s">
        <v>47</v>
      </c>
      <c r="C48" s="58"/>
      <c r="D48" s="59" t="s">
        <v>26</v>
      </c>
      <c r="E48" s="58"/>
      <c r="F48" s="25"/>
      <c r="G48" s="108">
        <f>G47</f>
        <v>0.1076</v>
      </c>
      <c r="H48" s="92">
        <v>0</v>
      </c>
      <c r="I48" s="72">
        <f t="shared" si="8"/>
        <v>0</v>
      </c>
      <c r="J48" s="63"/>
      <c r="K48" s="108">
        <f>K47</f>
        <v>0.1076</v>
      </c>
      <c r="L48" s="92">
        <v>0</v>
      </c>
      <c r="M48" s="72">
        <f t="shared" si="9"/>
        <v>0</v>
      </c>
      <c r="N48" s="64"/>
      <c r="O48" s="65">
        <f t="shared" si="2"/>
        <v>0</v>
      </c>
      <c r="P48" s="66" t="str">
        <f t="shared" si="3"/>
        <v/>
      </c>
      <c r="Q48" s="63"/>
      <c r="R48" s="67"/>
    </row>
    <row r="49" spans="1:32" ht="15" thickBot="1" x14ac:dyDescent="0.4">
      <c r="A49" s="229"/>
      <c r="B49" s="293"/>
      <c r="C49" s="294"/>
      <c r="D49" s="295"/>
      <c r="E49" s="294"/>
      <c r="F49" s="296"/>
      <c r="G49" s="297"/>
      <c r="H49" s="298"/>
      <c r="I49" s="299"/>
      <c r="J49" s="235"/>
      <c r="K49" s="297"/>
      <c r="L49" s="298"/>
      <c r="M49" s="299"/>
      <c r="N49" s="296"/>
      <c r="O49" s="300"/>
      <c r="P49" s="301"/>
      <c r="Q49" s="235"/>
    </row>
    <row r="50" spans="1:32" x14ac:dyDescent="0.35">
      <c r="A50" s="229"/>
      <c r="B50" s="302" t="s">
        <v>48</v>
      </c>
      <c r="C50" s="253"/>
      <c r="D50" s="303"/>
      <c r="E50" s="253"/>
      <c r="F50" s="304"/>
      <c r="G50" s="305"/>
      <c r="H50" s="305"/>
      <c r="I50" s="306">
        <f>SUM(I38:I44,I37)</f>
        <v>77.220821000000001</v>
      </c>
      <c r="J50" s="235"/>
      <c r="K50" s="305"/>
      <c r="L50" s="305"/>
      <c r="M50" s="306">
        <f>SUM(M38:M44,M37)</f>
        <v>79.284573999999992</v>
      </c>
      <c r="N50" s="307"/>
      <c r="O50" s="308">
        <f>M50-I50</f>
        <v>2.0637529999999913</v>
      </c>
      <c r="P50" s="309">
        <f>IF(OR(I50=0,M50=0),"",(O50/I50))</f>
        <v>2.6725343932823394E-2</v>
      </c>
      <c r="Q50" s="235"/>
    </row>
    <row r="51" spans="1:32" x14ac:dyDescent="0.35">
      <c r="A51" s="229"/>
      <c r="B51" s="302" t="s">
        <v>49</v>
      </c>
      <c r="C51" s="253"/>
      <c r="D51" s="303"/>
      <c r="E51" s="253"/>
      <c r="F51" s="304"/>
      <c r="G51" s="310">
        <v>-0.193</v>
      </c>
      <c r="H51" s="311"/>
      <c r="I51" s="259">
        <f>+I50*G51</f>
        <v>-14.903618453</v>
      </c>
      <c r="J51" s="235"/>
      <c r="K51" s="310">
        <v>-0.193</v>
      </c>
      <c r="L51" s="311"/>
      <c r="M51" s="259">
        <f>+M50*K51</f>
        <v>-15.301922781999998</v>
      </c>
      <c r="N51" s="307"/>
      <c r="O51" s="259">
        <f>M51-I51</f>
        <v>-0.39830432899999835</v>
      </c>
      <c r="P51" s="260">
        <f>IF(OR(I51=0,M51=0),"",(O51/I51))</f>
        <v>2.6725343932823397E-2</v>
      </c>
      <c r="Q51" s="235"/>
    </row>
    <row r="52" spans="1:32" x14ac:dyDescent="0.35">
      <c r="A52" s="229"/>
      <c r="B52" s="312" t="s">
        <v>50</v>
      </c>
      <c r="C52" s="253"/>
      <c r="D52" s="303"/>
      <c r="E52" s="253"/>
      <c r="F52" s="261"/>
      <c r="G52" s="313">
        <v>0.13</v>
      </c>
      <c r="H52" s="261"/>
      <c r="I52" s="259">
        <f>I50*G52</f>
        <v>10.038706730000001</v>
      </c>
      <c r="J52" s="235"/>
      <c r="K52" s="313">
        <v>0.13</v>
      </c>
      <c r="L52" s="261"/>
      <c r="M52" s="259">
        <f>M50*K52</f>
        <v>10.306994619999999</v>
      </c>
      <c r="N52" s="314"/>
      <c r="O52" s="259">
        <f>M52-I52</f>
        <v>0.26828788999999809</v>
      </c>
      <c r="P52" s="260">
        <f>IF(OR(I52=0,M52=0),"",(O52/I52))</f>
        <v>2.6725343932823314E-2</v>
      </c>
      <c r="Q52" s="235"/>
    </row>
    <row r="53" spans="1:32" ht="15" thickBot="1" x14ac:dyDescent="0.4">
      <c r="A53" s="229"/>
      <c r="B53" s="512" t="s">
        <v>51</v>
      </c>
      <c r="C53" s="512"/>
      <c r="D53" s="512"/>
      <c r="E53" s="315"/>
      <c r="F53" s="316"/>
      <c r="G53" s="316"/>
      <c r="H53" s="316"/>
      <c r="I53" s="317">
        <f>SUM(I50:I52)</f>
        <v>72.355909276999995</v>
      </c>
      <c r="J53" s="235"/>
      <c r="K53" s="316"/>
      <c r="L53" s="316"/>
      <c r="M53" s="317">
        <f>SUM(M50:M52)</f>
        <v>74.289645837999998</v>
      </c>
      <c r="N53" s="318"/>
      <c r="O53" s="319">
        <f>M53-I53</f>
        <v>1.9337365610000035</v>
      </c>
      <c r="P53" s="320">
        <f>IF(OR(I53=0,M53=0),"",(O53/I53))</f>
        <v>2.6725343932823557E-2</v>
      </c>
      <c r="Q53" s="235"/>
    </row>
    <row r="54" spans="1:32" ht="15" thickBot="1" x14ac:dyDescent="0.4">
      <c r="A54" s="321"/>
      <c r="B54" s="322"/>
      <c r="C54" s="323"/>
      <c r="D54" s="324"/>
      <c r="E54" s="323"/>
      <c r="F54" s="325"/>
      <c r="G54" s="326"/>
      <c r="H54" s="327"/>
      <c r="I54" s="328"/>
      <c r="J54" s="235"/>
      <c r="K54" s="326"/>
      <c r="L54" s="327"/>
      <c r="M54" s="328"/>
      <c r="N54" s="325"/>
      <c r="O54" s="329"/>
      <c r="P54" s="330"/>
      <c r="Q54" s="235"/>
    </row>
    <row r="55" spans="1:32" x14ac:dyDescent="0.35">
      <c r="A55" s="229"/>
      <c r="B55" s="229"/>
      <c r="C55" s="229"/>
      <c r="D55" s="230"/>
      <c r="E55" s="229"/>
      <c r="F55" s="229"/>
      <c r="G55" s="229"/>
      <c r="H55" s="229"/>
      <c r="I55" s="245"/>
      <c r="J55" s="235"/>
      <c r="K55" s="229"/>
      <c r="L55" s="229"/>
      <c r="M55" s="245"/>
      <c r="N55" s="229"/>
      <c r="O55" s="229"/>
      <c r="P55" s="229"/>
      <c r="Q55" s="235"/>
    </row>
    <row r="56" spans="1:32" x14ac:dyDescent="0.35">
      <c r="A56" s="229"/>
      <c r="B56" s="243" t="s">
        <v>53</v>
      </c>
      <c r="C56" s="229"/>
      <c r="D56" s="230"/>
      <c r="E56" s="229"/>
      <c r="F56" s="229"/>
      <c r="G56" s="331">
        <f>RESIDENTIAL!G58</f>
        <v>2.9499999999999998E-2</v>
      </c>
      <c r="H56" s="332"/>
      <c r="I56" s="332"/>
      <c r="J56" s="333"/>
      <c r="K56" s="331">
        <f>RESIDENTIAL!K58</f>
        <v>2.9499999999999998E-2</v>
      </c>
      <c r="L56" s="229"/>
      <c r="M56" s="229"/>
      <c r="N56" s="229"/>
      <c r="O56" s="229"/>
      <c r="P56" s="229"/>
      <c r="Q56" s="235"/>
    </row>
    <row r="57" spans="1:32" x14ac:dyDescent="0.35">
      <c r="A57" s="229"/>
      <c r="B57" s="229"/>
      <c r="C57" s="229"/>
      <c r="D57" s="230"/>
      <c r="E57" s="229"/>
      <c r="F57" s="229"/>
      <c r="G57" s="229"/>
      <c r="H57" s="229"/>
      <c r="I57" s="229"/>
      <c r="J57" s="229"/>
    </row>
    <row r="58" spans="1:32" ht="18" x14ac:dyDescent="0.4">
      <c r="A58" s="229"/>
      <c r="B58" s="523" t="s">
        <v>0</v>
      </c>
      <c r="C58" s="523"/>
      <c r="D58" s="523"/>
      <c r="E58" s="523"/>
      <c r="F58" s="523"/>
      <c r="G58" s="523"/>
      <c r="H58" s="523"/>
      <c r="I58" s="523"/>
      <c r="J58" s="523"/>
    </row>
    <row r="59" spans="1:32" ht="18" x14ac:dyDescent="0.4">
      <c r="A59" s="229"/>
      <c r="B59" s="513" t="s">
        <v>1</v>
      </c>
      <c r="C59" s="513"/>
      <c r="D59" s="513"/>
      <c r="E59" s="513"/>
      <c r="F59" s="513"/>
      <c r="G59" s="513"/>
      <c r="H59" s="513"/>
      <c r="I59" s="513"/>
      <c r="J59" s="513"/>
      <c r="N59" s="221">
        <v>2</v>
      </c>
    </row>
    <row r="60" spans="1:32" x14ac:dyDescent="0.35">
      <c r="A60" s="229"/>
      <c r="B60" s="229"/>
      <c r="C60" s="229"/>
      <c r="D60" s="230"/>
      <c r="E60" s="229"/>
      <c r="F60" s="229"/>
      <c r="G60" s="229"/>
      <c r="H60" s="229"/>
    </row>
    <row r="61" spans="1:32" x14ac:dyDescent="0.35">
      <c r="A61" s="229"/>
      <c r="B61" s="229"/>
      <c r="C61" s="229"/>
      <c r="D61" s="230"/>
      <c r="E61" s="229"/>
      <c r="F61" s="229"/>
      <c r="G61" s="229"/>
      <c r="H61" s="229"/>
    </row>
    <row r="62" spans="1:32" ht="15.5" x14ac:dyDescent="0.35">
      <c r="A62" s="229"/>
      <c r="B62" s="231" t="s">
        <v>2</v>
      </c>
      <c r="C62" s="229"/>
      <c r="D62" s="334" t="s">
        <v>54</v>
      </c>
      <c r="E62" s="334"/>
      <c r="F62" s="334"/>
      <c r="G62" s="334"/>
      <c r="H62" s="334"/>
      <c r="I62" s="334"/>
      <c r="J62" s="334"/>
      <c r="K62" s="334"/>
      <c r="L62" s="275"/>
      <c r="M62" s="275"/>
    </row>
    <row r="63" spans="1:32" ht="15.5" x14ac:dyDescent="0.35">
      <c r="A63" s="229"/>
      <c r="B63" s="232"/>
      <c r="C63" s="229"/>
      <c r="D63" s="233"/>
      <c r="E63" s="233"/>
      <c r="F63" s="234"/>
      <c r="G63" s="234"/>
      <c r="H63" s="234"/>
      <c r="I63" s="234"/>
      <c r="J63" s="234"/>
      <c r="K63" s="235"/>
      <c r="L63" s="235"/>
      <c r="M63" s="234"/>
      <c r="N63" s="235"/>
      <c r="O63" s="235"/>
      <c r="P63" s="235"/>
      <c r="Q63" s="235"/>
      <c r="R63" s="235"/>
      <c r="S63" s="235"/>
      <c r="T63" s="234"/>
      <c r="U63" s="235"/>
      <c r="V63" s="235"/>
      <c r="W63" s="235"/>
      <c r="X63" s="235"/>
      <c r="Y63" s="235"/>
      <c r="Z63" s="235"/>
      <c r="AA63" s="234"/>
      <c r="AB63" s="235"/>
      <c r="AC63" s="235"/>
      <c r="AD63" s="235"/>
      <c r="AE63" s="235"/>
      <c r="AF63" s="235"/>
    </row>
    <row r="64" spans="1:32" ht="15.5" x14ac:dyDescent="0.35">
      <c r="A64" s="229"/>
      <c r="B64" s="231" t="s">
        <v>4</v>
      </c>
      <c r="C64" s="229"/>
      <c r="D64" s="236" t="s">
        <v>5</v>
      </c>
      <c r="E64" s="233"/>
      <c r="F64" s="234"/>
      <c r="G64" s="235"/>
      <c r="H64" s="234"/>
      <c r="I64" s="237"/>
      <c r="J64" s="234"/>
      <c r="K64" s="238"/>
      <c r="L64" s="235"/>
      <c r="M64" s="237"/>
      <c r="N64" s="235"/>
      <c r="O64" s="239"/>
      <c r="P64" s="240"/>
      <c r="Q64" s="235"/>
      <c r="R64" s="238"/>
      <c r="S64" s="235"/>
      <c r="T64" s="237"/>
      <c r="U64" s="235"/>
      <c r="V64" s="239"/>
      <c r="W64" s="240"/>
      <c r="X64" s="235"/>
      <c r="Y64" s="238"/>
      <c r="Z64" s="235"/>
      <c r="AA64" s="237"/>
      <c r="AB64" s="235"/>
      <c r="AC64" s="239"/>
      <c r="AD64" s="240"/>
      <c r="AE64" s="235"/>
      <c r="AF64" s="235"/>
    </row>
    <row r="65" spans="1:18" ht="15.5" x14ac:dyDescent="0.35">
      <c r="A65" s="229"/>
      <c r="B65" s="232"/>
      <c r="C65" s="229"/>
      <c r="D65" s="233"/>
      <c r="E65" s="233"/>
      <c r="F65" s="233"/>
      <c r="G65" s="233"/>
      <c r="H65" s="233"/>
      <c r="I65" s="233"/>
      <c r="J65" s="233"/>
    </row>
    <row r="66" spans="1:18" x14ac:dyDescent="0.35">
      <c r="A66" s="229"/>
      <c r="B66" s="241"/>
      <c r="C66" s="229"/>
      <c r="D66" s="242" t="s">
        <v>6</v>
      </c>
      <c r="E66" s="243"/>
      <c r="F66" s="229"/>
      <c r="G66" s="244">
        <v>198</v>
      </c>
      <c r="H66" s="243" t="s">
        <v>7</v>
      </c>
      <c r="I66" s="229"/>
      <c r="J66" s="229"/>
    </row>
    <row r="67" spans="1:18" x14ac:dyDescent="0.35">
      <c r="A67" s="229"/>
      <c r="B67" s="241"/>
      <c r="C67" s="229"/>
      <c r="D67" s="230"/>
      <c r="E67" s="229"/>
      <c r="F67" s="229"/>
      <c r="G67" s="229"/>
      <c r="H67" s="229"/>
      <c r="I67" s="245"/>
      <c r="J67" s="229"/>
    </row>
    <row r="68" spans="1:18" s="19" customFormat="1" x14ac:dyDescent="0.35">
      <c r="A68" s="17"/>
      <c r="B68" s="43"/>
      <c r="C68" s="17"/>
      <c r="D68" s="51"/>
      <c r="E68" s="50"/>
      <c r="F68" s="17"/>
      <c r="G68" s="514" t="s">
        <v>8</v>
      </c>
      <c r="H68" s="515"/>
      <c r="I68" s="516"/>
      <c r="J68" s="37"/>
      <c r="K68" s="514" t="s">
        <v>9</v>
      </c>
      <c r="L68" s="515"/>
      <c r="M68" s="516"/>
      <c r="N68" s="17"/>
      <c r="O68" s="514" t="s">
        <v>10</v>
      </c>
      <c r="P68" s="516"/>
      <c r="Q68" s="37"/>
    </row>
    <row r="69" spans="1:18" x14ac:dyDescent="0.35">
      <c r="A69" s="229"/>
      <c r="B69" s="241"/>
      <c r="C69" s="229"/>
      <c r="D69" s="517" t="s">
        <v>11</v>
      </c>
      <c r="E69" s="242"/>
      <c r="F69" s="229"/>
      <c r="G69" s="247" t="s">
        <v>12</v>
      </c>
      <c r="H69" s="248" t="s">
        <v>13</v>
      </c>
      <c r="I69" s="249" t="s">
        <v>14</v>
      </c>
      <c r="J69" s="235"/>
      <c r="K69" s="247" t="s">
        <v>12</v>
      </c>
      <c r="L69" s="248" t="s">
        <v>13</v>
      </c>
      <c r="M69" s="249" t="s">
        <v>14</v>
      </c>
      <c r="N69" s="229"/>
      <c r="O69" s="519" t="s">
        <v>15</v>
      </c>
      <c r="P69" s="521" t="s">
        <v>16</v>
      </c>
      <c r="Q69" s="235"/>
    </row>
    <row r="70" spans="1:18" x14ac:dyDescent="0.35">
      <c r="A70" s="229"/>
      <c r="B70" s="241"/>
      <c r="C70" s="229"/>
      <c r="D70" s="518"/>
      <c r="E70" s="242"/>
      <c r="F70" s="229"/>
      <c r="G70" s="250" t="s">
        <v>17</v>
      </c>
      <c r="H70" s="251"/>
      <c r="I70" s="251" t="s">
        <v>17</v>
      </c>
      <c r="J70" s="235"/>
      <c r="K70" s="250" t="s">
        <v>17</v>
      </c>
      <c r="L70" s="251"/>
      <c r="M70" s="251" t="s">
        <v>17</v>
      </c>
      <c r="N70" s="229"/>
      <c r="O70" s="520"/>
      <c r="P70" s="522"/>
      <c r="Q70" s="235"/>
    </row>
    <row r="71" spans="1:18" s="19" customFormat="1" x14ac:dyDescent="0.35">
      <c r="A71" s="17"/>
      <c r="B71" s="57" t="s">
        <v>18</v>
      </c>
      <c r="C71" s="58"/>
      <c r="D71" s="59" t="s">
        <v>19</v>
      </c>
      <c r="E71" s="58"/>
      <c r="F71" s="25"/>
      <c r="G71" s="60">
        <v>35.53</v>
      </c>
      <c r="H71" s="61">
        <v>1</v>
      </c>
      <c r="I71" s="62">
        <f t="shared" ref="I71:I75" si="10">H71*G71</f>
        <v>35.53</v>
      </c>
      <c r="J71" s="63"/>
      <c r="K71" s="60">
        <v>37.159999999999997</v>
      </c>
      <c r="L71" s="61">
        <v>1</v>
      </c>
      <c r="M71" s="62">
        <f t="shared" ref="M71:M75" si="11">L71*K71</f>
        <v>37.159999999999997</v>
      </c>
      <c r="N71" s="64"/>
      <c r="O71" s="65">
        <f t="shared" ref="O71:O96" si="12">M71-I71</f>
        <v>1.6299999999999955</v>
      </c>
      <c r="P71" s="66">
        <f t="shared" ref="P71:P96" si="13">IF(OR(I71=0,M71=0),"",(O71/I71))</f>
        <v>4.587672389529962E-2</v>
      </c>
      <c r="Q71" s="63"/>
      <c r="R71" s="67"/>
    </row>
    <row r="72" spans="1:18" x14ac:dyDescent="0.35">
      <c r="A72" s="229"/>
      <c r="B72" s="252" t="s">
        <v>21</v>
      </c>
      <c r="C72" s="253"/>
      <c r="D72" s="254" t="s">
        <v>19</v>
      </c>
      <c r="E72" s="253"/>
      <c r="F72" s="255"/>
      <c r="G72" s="256">
        <v>-0.01</v>
      </c>
      <c r="H72" s="257">
        <v>1</v>
      </c>
      <c r="I72" s="258">
        <f t="shared" si="10"/>
        <v>-0.01</v>
      </c>
      <c r="J72" s="235"/>
      <c r="K72" s="256">
        <v>-0.01</v>
      </c>
      <c r="L72" s="257">
        <v>1</v>
      </c>
      <c r="M72" s="258">
        <f t="shared" si="11"/>
        <v>-0.01</v>
      </c>
      <c r="N72" s="255"/>
      <c r="O72" s="259">
        <f t="shared" si="12"/>
        <v>0</v>
      </c>
      <c r="P72" s="260">
        <f t="shared" si="13"/>
        <v>0</v>
      </c>
      <c r="Q72" s="235"/>
    </row>
    <row r="73" spans="1:18" x14ac:dyDescent="0.35">
      <c r="A73" s="229"/>
      <c r="B73" s="252" t="s">
        <v>22</v>
      </c>
      <c r="C73" s="253"/>
      <c r="D73" s="254" t="s">
        <v>19</v>
      </c>
      <c r="E73" s="253"/>
      <c r="F73" s="255"/>
      <c r="G73" s="256">
        <v>-1.45</v>
      </c>
      <c r="H73" s="261">
        <v>1</v>
      </c>
      <c r="I73" s="258">
        <f t="shared" si="10"/>
        <v>-1.45</v>
      </c>
      <c r="J73" s="235"/>
      <c r="K73" s="256">
        <v>-1.45</v>
      </c>
      <c r="L73" s="261">
        <v>1</v>
      </c>
      <c r="M73" s="258">
        <f t="shared" si="11"/>
        <v>-1.45</v>
      </c>
      <c r="N73" s="255"/>
      <c r="O73" s="259">
        <f t="shared" si="12"/>
        <v>0</v>
      </c>
      <c r="P73" s="260">
        <f t="shared" si="13"/>
        <v>0</v>
      </c>
      <c r="Q73" s="235"/>
    </row>
    <row r="74" spans="1:18" x14ac:dyDescent="0.35">
      <c r="A74" s="229"/>
      <c r="B74" s="252" t="s">
        <v>23</v>
      </c>
      <c r="C74" s="253"/>
      <c r="D74" s="254" t="s">
        <v>19</v>
      </c>
      <c r="E74" s="253"/>
      <c r="F74" s="255"/>
      <c r="G74" s="256">
        <v>-0.21</v>
      </c>
      <c r="H74" s="261">
        <v>1</v>
      </c>
      <c r="I74" s="258">
        <f t="shared" si="10"/>
        <v>-0.21</v>
      </c>
      <c r="J74" s="235"/>
      <c r="K74" s="256">
        <v>-0.21</v>
      </c>
      <c r="L74" s="261">
        <v>1</v>
      </c>
      <c r="M74" s="258">
        <f t="shared" si="11"/>
        <v>-0.21</v>
      </c>
      <c r="N74" s="255"/>
      <c r="O74" s="259">
        <f t="shared" si="12"/>
        <v>0</v>
      </c>
      <c r="P74" s="260">
        <f t="shared" si="13"/>
        <v>0</v>
      </c>
      <c r="Q74" s="235"/>
    </row>
    <row r="75" spans="1:18" x14ac:dyDescent="0.35">
      <c r="A75" s="229"/>
      <c r="B75" s="252" t="s">
        <v>25</v>
      </c>
      <c r="C75" s="253"/>
      <c r="D75" s="254" t="s">
        <v>26</v>
      </c>
      <c r="E75" s="253"/>
      <c r="F75" s="255"/>
      <c r="G75" s="262">
        <f>G27</f>
        <v>0</v>
      </c>
      <c r="H75" s="263">
        <f>+$G$66</f>
        <v>198</v>
      </c>
      <c r="I75" s="264">
        <f t="shared" si="10"/>
        <v>0</v>
      </c>
      <c r="J75" s="235"/>
      <c r="K75" s="262">
        <f>K27</f>
        <v>0</v>
      </c>
      <c r="L75" s="263">
        <f>+$G$66</f>
        <v>198</v>
      </c>
      <c r="M75" s="264">
        <f t="shared" si="11"/>
        <v>0</v>
      </c>
      <c r="N75" s="255"/>
      <c r="O75" s="259">
        <f t="shared" si="12"/>
        <v>0</v>
      </c>
      <c r="P75" s="260" t="str">
        <f t="shared" si="13"/>
        <v/>
      </c>
      <c r="Q75" s="235"/>
    </row>
    <row r="76" spans="1:18" s="275" customFormat="1" x14ac:dyDescent="0.35">
      <c r="A76" s="265"/>
      <c r="B76" s="162" t="s">
        <v>27</v>
      </c>
      <c r="C76" s="266"/>
      <c r="D76" s="267"/>
      <c r="E76" s="266"/>
      <c r="F76" s="268"/>
      <c r="G76" s="269"/>
      <c r="H76" s="270"/>
      <c r="I76" s="271">
        <f>SUM(I71:I75)</f>
        <v>33.86</v>
      </c>
      <c r="J76" s="272"/>
      <c r="K76" s="269"/>
      <c r="L76" s="270"/>
      <c r="M76" s="271">
        <f>SUM(M71:M75)</f>
        <v>35.489999999999995</v>
      </c>
      <c r="N76" s="268"/>
      <c r="O76" s="273">
        <f t="shared" si="12"/>
        <v>1.6299999999999955</v>
      </c>
      <c r="P76" s="274">
        <f t="shared" si="13"/>
        <v>4.8139397519196561E-2</v>
      </c>
      <c r="Q76" s="272"/>
    </row>
    <row r="77" spans="1:18" ht="15.75" customHeight="1" x14ac:dyDescent="0.35">
      <c r="A77" s="229"/>
      <c r="B77" s="69" t="s">
        <v>28</v>
      </c>
      <c r="C77" s="255"/>
      <c r="D77" s="254" t="s">
        <v>26</v>
      </c>
      <c r="E77" s="255"/>
      <c r="F77" s="255"/>
      <c r="G77" s="262">
        <f>+$G$29</f>
        <v>0.11135</v>
      </c>
      <c r="H77" s="276">
        <f>$G$66*(1+G104)-$G$66</f>
        <v>5.8410000000000082</v>
      </c>
      <c r="I77" s="264">
        <f>H77*G77</f>
        <v>0.65039535000000093</v>
      </c>
      <c r="J77" s="235"/>
      <c r="K77" s="262">
        <f>+$K$29</f>
        <v>0.11135</v>
      </c>
      <c r="L77" s="276">
        <f>$G$66*(1+K104)-$G$66</f>
        <v>5.8410000000000082</v>
      </c>
      <c r="M77" s="264">
        <f>L77*K77</f>
        <v>0.65039535000000093</v>
      </c>
      <c r="N77" s="255"/>
      <c r="O77" s="259">
        <f t="shared" si="12"/>
        <v>0</v>
      </c>
      <c r="P77" s="260">
        <f t="shared" si="13"/>
        <v>0</v>
      </c>
      <c r="Q77" s="235"/>
    </row>
    <row r="78" spans="1:18" s="19" customFormat="1" ht="15.75" customHeight="1" x14ac:dyDescent="0.35">
      <c r="A78" s="17"/>
      <c r="B78" s="89" t="str">
        <f>+RESIDENTIAL!$B$32</f>
        <v>Rate Rider for Disposition of Deferral/Variance Accounts - effective until December 31, 2024</v>
      </c>
      <c r="C78" s="58"/>
      <c r="D78" s="59" t="s">
        <v>26</v>
      </c>
      <c r="E78" s="58"/>
      <c r="F78" s="25"/>
      <c r="G78" s="91">
        <v>3.0300000000000001E-3</v>
      </c>
      <c r="H78" s="74">
        <f>+$G$66</f>
        <v>198</v>
      </c>
      <c r="I78" s="72">
        <f>H78*G78</f>
        <v>0.59994000000000003</v>
      </c>
      <c r="J78" s="63"/>
      <c r="K78" s="91">
        <v>3.9899999999999996E-3</v>
      </c>
      <c r="L78" s="74">
        <f>+$G$66</f>
        <v>198</v>
      </c>
      <c r="M78" s="72">
        <f>L78*K78</f>
        <v>0.79001999999999994</v>
      </c>
      <c r="N78" s="64"/>
      <c r="O78" s="65">
        <f t="shared" si="12"/>
        <v>0.19007999999999992</v>
      </c>
      <c r="P78" s="260">
        <f t="shared" si="13"/>
        <v>0.31683168316831667</v>
      </c>
      <c r="Q78" s="63"/>
      <c r="R78" s="67"/>
    </row>
    <row r="79" spans="1:18" s="19" customFormat="1" ht="15.75" customHeight="1" x14ac:dyDescent="0.35">
      <c r="A79" s="17"/>
      <c r="B79" s="89" t="str">
        <f>+RESIDENTIAL!$B$33</f>
        <v>Rate Rider for Disposition of Capacity Based Recovery Account - Applicable only for Class B Customers - effective until December 31, 2024</v>
      </c>
      <c r="C79" s="58"/>
      <c r="D79" s="59" t="s">
        <v>26</v>
      </c>
      <c r="E79" s="58"/>
      <c r="F79" s="25"/>
      <c r="G79" s="91">
        <v>-1.4999999999999999E-4</v>
      </c>
      <c r="H79" s="74">
        <f>+$G$66</f>
        <v>198</v>
      </c>
      <c r="I79" s="72">
        <f>H79*G79</f>
        <v>-2.9699999999999997E-2</v>
      </c>
      <c r="J79" s="63"/>
      <c r="K79" s="91">
        <v>-1.2999999999999999E-4</v>
      </c>
      <c r="L79" s="74">
        <f>+$G$66</f>
        <v>198</v>
      </c>
      <c r="M79" s="72">
        <f>L79*K79</f>
        <v>-2.5739999999999999E-2</v>
      </c>
      <c r="N79" s="64"/>
      <c r="O79" s="65">
        <f t="shared" si="12"/>
        <v>3.9599999999999982E-3</v>
      </c>
      <c r="P79" s="260">
        <f t="shared" si="13"/>
        <v>-0.13333333333333328</v>
      </c>
      <c r="Q79" s="63"/>
      <c r="R79" s="67"/>
    </row>
    <row r="80" spans="1:18" s="19" customFormat="1" ht="15.75" customHeight="1" x14ac:dyDescent="0.35">
      <c r="A80" s="17"/>
      <c r="B80" s="89" t="str">
        <f>+RESIDENTIAL!$B$34</f>
        <v>Rate Rider for Disposition of Global Adjustment Account - Applicable only for Non-RPP Customers - effective until December 31, 2023</v>
      </c>
      <c r="C80" s="58"/>
      <c r="D80" s="59" t="s">
        <v>26</v>
      </c>
      <c r="E80" s="58"/>
      <c r="F80" s="25"/>
      <c r="G80" s="91">
        <v>-2.5100000000000001E-3</v>
      </c>
      <c r="H80" s="92"/>
      <c r="I80" s="72">
        <f t="shared" ref="I80" si="14">H80*G80</f>
        <v>0</v>
      </c>
      <c r="J80" s="63"/>
      <c r="K80" s="91">
        <v>0</v>
      </c>
      <c r="L80" s="92"/>
      <c r="M80" s="72">
        <f t="shared" ref="M80" si="15">L80*K80</f>
        <v>0</v>
      </c>
      <c r="N80" s="64"/>
      <c r="O80" s="65">
        <f t="shared" si="12"/>
        <v>0</v>
      </c>
      <c r="P80" s="260" t="str">
        <f t="shared" si="13"/>
        <v/>
      </c>
      <c r="Q80" s="63"/>
      <c r="R80" s="67"/>
    </row>
    <row r="81" spans="1:18" ht="15.75" customHeight="1" x14ac:dyDescent="0.35">
      <c r="A81" s="229"/>
      <c r="B81" s="252" t="str">
        <f>B33</f>
        <v>Rate Rider for Smart Metering Entity Charge - effective until December 31, 2027</v>
      </c>
      <c r="C81" s="253"/>
      <c r="D81" s="254" t="s">
        <v>19</v>
      </c>
      <c r="E81" s="253"/>
      <c r="F81" s="255"/>
      <c r="G81" s="277">
        <f>G33</f>
        <v>0.41</v>
      </c>
      <c r="H81" s="257">
        <v>1</v>
      </c>
      <c r="I81" s="258">
        <f>H81*G81</f>
        <v>0.41</v>
      </c>
      <c r="J81" s="235"/>
      <c r="K81" s="277">
        <f>K33</f>
        <v>0.41</v>
      </c>
      <c r="L81" s="257">
        <v>1</v>
      </c>
      <c r="M81" s="258">
        <f>L81*K81</f>
        <v>0.41</v>
      </c>
      <c r="N81" s="255"/>
      <c r="O81" s="259">
        <f t="shared" si="12"/>
        <v>0</v>
      </c>
      <c r="P81" s="260">
        <f t="shared" si="13"/>
        <v>0</v>
      </c>
      <c r="Q81" s="235"/>
    </row>
    <row r="82" spans="1:18" s="275" customFormat="1" x14ac:dyDescent="0.35">
      <c r="A82" s="265"/>
      <c r="B82" s="278" t="s">
        <v>33</v>
      </c>
      <c r="C82" s="279"/>
      <c r="D82" s="280"/>
      <c r="E82" s="279"/>
      <c r="F82" s="268"/>
      <c r="G82" s="281"/>
      <c r="H82" s="282"/>
      <c r="I82" s="283">
        <f>SUM(I77:I81)+I76</f>
        <v>35.490635349999998</v>
      </c>
      <c r="J82" s="272"/>
      <c r="K82" s="281"/>
      <c r="L82" s="282"/>
      <c r="M82" s="283">
        <f>SUM(M77:M81)+M76</f>
        <v>37.314675349999995</v>
      </c>
      <c r="N82" s="268"/>
      <c r="O82" s="273">
        <f t="shared" si="12"/>
        <v>1.8240399999999966</v>
      </c>
      <c r="P82" s="274">
        <f t="shared" si="13"/>
        <v>5.1394966080819872E-2</v>
      </c>
      <c r="Q82" s="272"/>
    </row>
    <row r="83" spans="1:18" x14ac:dyDescent="0.35">
      <c r="A83" s="229"/>
      <c r="B83" s="284" t="s">
        <v>34</v>
      </c>
      <c r="C83" s="255"/>
      <c r="D83" s="254" t="s">
        <v>26</v>
      </c>
      <c r="E83" s="255"/>
      <c r="F83" s="255"/>
      <c r="G83" s="262">
        <f>G35</f>
        <v>1.158E-2</v>
      </c>
      <c r="H83" s="285">
        <f>$G$66*(1+G104)</f>
        <v>203.84100000000001</v>
      </c>
      <c r="I83" s="264">
        <f>H83*G83</f>
        <v>2.3604787800000002</v>
      </c>
      <c r="J83" s="235"/>
      <c r="K83" s="262">
        <f>K35</f>
        <v>1.2239999999999999E-2</v>
      </c>
      <c r="L83" s="285">
        <f>$G$66*(1+K104)</f>
        <v>203.84100000000001</v>
      </c>
      <c r="M83" s="264">
        <f>L83*K83</f>
        <v>2.4950138399999999</v>
      </c>
      <c r="N83" s="255"/>
      <c r="O83" s="259">
        <f t="shared" si="12"/>
        <v>0.13453505999999971</v>
      </c>
      <c r="P83" s="260">
        <f t="shared" si="13"/>
        <v>5.699481865284961E-2</v>
      </c>
      <c r="Q83" s="235"/>
    </row>
    <row r="84" spans="1:18" x14ac:dyDescent="0.35">
      <c r="A84" s="229"/>
      <c r="B84" s="286" t="s">
        <v>35</v>
      </c>
      <c r="C84" s="255"/>
      <c r="D84" s="254" t="s">
        <v>26</v>
      </c>
      <c r="E84" s="255"/>
      <c r="F84" s="255"/>
      <c r="G84" s="262">
        <f>G36</f>
        <v>7.3299999999999997E-3</v>
      </c>
      <c r="H84" s="276">
        <f>+H83</f>
        <v>203.84100000000001</v>
      </c>
      <c r="I84" s="264">
        <f>H84*G84</f>
        <v>1.4941545300000001</v>
      </c>
      <c r="J84" s="235"/>
      <c r="K84" s="262">
        <f>K36</f>
        <v>8.4499999999999992E-3</v>
      </c>
      <c r="L84" s="276">
        <f>+L83</f>
        <v>203.84100000000001</v>
      </c>
      <c r="M84" s="264">
        <f>L84*K84</f>
        <v>1.7224564499999999</v>
      </c>
      <c r="N84" s="255"/>
      <c r="O84" s="259">
        <f t="shared" si="12"/>
        <v>0.22830191999999982</v>
      </c>
      <c r="P84" s="260">
        <f t="shared" si="13"/>
        <v>0.15279672578444736</v>
      </c>
      <c r="Q84" s="235"/>
    </row>
    <row r="85" spans="1:18" s="275" customFormat="1" x14ac:dyDescent="0.35">
      <c r="A85" s="265"/>
      <c r="B85" s="278" t="s">
        <v>36</v>
      </c>
      <c r="C85" s="266"/>
      <c r="D85" s="287"/>
      <c r="E85" s="266"/>
      <c r="F85" s="288"/>
      <c r="G85" s="289"/>
      <c r="H85" s="290"/>
      <c r="I85" s="283">
        <f>SUM(I82:I84)</f>
        <v>39.345268660000002</v>
      </c>
      <c r="J85" s="272"/>
      <c r="K85" s="289"/>
      <c r="L85" s="290"/>
      <c r="M85" s="283">
        <f>SUM(M82:M84)</f>
        <v>41.532145639999996</v>
      </c>
      <c r="N85" s="288"/>
      <c r="O85" s="273">
        <f t="shared" si="12"/>
        <v>2.1868769799999939</v>
      </c>
      <c r="P85" s="274">
        <f t="shared" si="13"/>
        <v>5.5581701548355719E-2</v>
      </c>
      <c r="Q85" s="272"/>
    </row>
    <row r="86" spans="1:18" x14ac:dyDescent="0.35">
      <c r="A86" s="229"/>
      <c r="B86" s="286" t="s">
        <v>37</v>
      </c>
      <c r="C86" s="255"/>
      <c r="D86" s="254" t="s">
        <v>26</v>
      </c>
      <c r="E86" s="255"/>
      <c r="F86" s="255"/>
      <c r="G86" s="108">
        <v>4.1000000000000003E-3</v>
      </c>
      <c r="H86" s="276">
        <f>+H83</f>
        <v>203.84100000000001</v>
      </c>
      <c r="I86" s="264">
        <f t="shared" ref="I86:I96" si="16">H86*G86</f>
        <v>0.8357481000000001</v>
      </c>
      <c r="J86" s="235"/>
      <c r="K86" s="108">
        <v>4.1000000000000003E-3</v>
      </c>
      <c r="L86" s="276">
        <f>+L83</f>
        <v>203.84100000000001</v>
      </c>
      <c r="M86" s="264">
        <f t="shared" ref="M86:M96" si="17">L86*K86</f>
        <v>0.8357481000000001</v>
      </c>
      <c r="N86" s="255"/>
      <c r="O86" s="259">
        <f t="shared" si="12"/>
        <v>0</v>
      </c>
      <c r="P86" s="260">
        <f t="shared" si="13"/>
        <v>0</v>
      </c>
      <c r="Q86" s="235"/>
    </row>
    <row r="87" spans="1:18" x14ac:dyDescent="0.35">
      <c r="A87" s="229"/>
      <c r="B87" s="286" t="s">
        <v>38</v>
      </c>
      <c r="C87" s="255"/>
      <c r="D87" s="254" t="s">
        <v>26</v>
      </c>
      <c r="E87" s="255"/>
      <c r="F87" s="255"/>
      <c r="G87" s="108">
        <v>6.9999999999999999E-4</v>
      </c>
      <c r="H87" s="276">
        <f>+H83</f>
        <v>203.84100000000001</v>
      </c>
      <c r="I87" s="264">
        <f t="shared" si="16"/>
        <v>0.1426887</v>
      </c>
      <c r="J87" s="235"/>
      <c r="K87" s="108">
        <v>6.9999999999999999E-4</v>
      </c>
      <c r="L87" s="276">
        <f>+L83</f>
        <v>203.84100000000001</v>
      </c>
      <c r="M87" s="264">
        <f t="shared" si="17"/>
        <v>0.1426887</v>
      </c>
      <c r="N87" s="255"/>
      <c r="O87" s="259">
        <f t="shared" si="12"/>
        <v>0</v>
      </c>
      <c r="P87" s="260">
        <f t="shared" si="13"/>
        <v>0</v>
      </c>
      <c r="Q87" s="235"/>
    </row>
    <row r="88" spans="1:18" x14ac:dyDescent="0.35">
      <c r="A88" s="229"/>
      <c r="B88" s="286" t="s">
        <v>39</v>
      </c>
      <c r="C88" s="255"/>
      <c r="D88" s="254" t="s">
        <v>26</v>
      </c>
      <c r="E88" s="255"/>
      <c r="F88" s="255"/>
      <c r="G88" s="108">
        <v>4.0000000000000002E-4</v>
      </c>
      <c r="H88" s="276">
        <f>+H83</f>
        <v>203.84100000000001</v>
      </c>
      <c r="I88" s="264">
        <f t="shared" si="16"/>
        <v>8.1536400000000009E-2</v>
      </c>
      <c r="J88" s="235"/>
      <c r="K88" s="108">
        <v>4.0000000000000002E-4</v>
      </c>
      <c r="L88" s="276">
        <f>+L83</f>
        <v>203.84100000000001</v>
      </c>
      <c r="M88" s="264">
        <f t="shared" si="17"/>
        <v>8.1536400000000009E-2</v>
      </c>
      <c r="N88" s="255"/>
      <c r="O88" s="259">
        <f t="shared" si="12"/>
        <v>0</v>
      </c>
      <c r="P88" s="260">
        <f t="shared" si="13"/>
        <v>0</v>
      </c>
      <c r="Q88" s="235"/>
    </row>
    <row r="89" spans="1:18" s="19" customFormat="1" x14ac:dyDescent="0.35">
      <c r="A89" s="17"/>
      <c r="B89" s="69" t="s">
        <v>40</v>
      </c>
      <c r="C89" s="58"/>
      <c r="D89" s="291" t="s">
        <v>19</v>
      </c>
      <c r="E89" s="58"/>
      <c r="F89" s="25"/>
      <c r="G89" s="109">
        <v>0.25</v>
      </c>
      <c r="H89" s="61">
        <v>1</v>
      </c>
      <c r="I89" s="62">
        <f t="shared" si="16"/>
        <v>0.25</v>
      </c>
      <c r="J89" s="292"/>
      <c r="K89" s="109">
        <v>0.25</v>
      </c>
      <c r="L89" s="61">
        <v>1</v>
      </c>
      <c r="M89" s="62">
        <f t="shared" si="17"/>
        <v>0.25</v>
      </c>
      <c r="N89" s="64"/>
      <c r="O89" s="65">
        <f t="shared" si="12"/>
        <v>0</v>
      </c>
      <c r="P89" s="66">
        <f t="shared" si="13"/>
        <v>0</v>
      </c>
      <c r="Q89" s="292"/>
      <c r="R89" s="67"/>
    </row>
    <row r="90" spans="1:18" s="19" customFormat="1" x14ac:dyDescent="0.35">
      <c r="A90" s="17"/>
      <c r="B90" s="69" t="s">
        <v>41</v>
      </c>
      <c r="C90" s="58"/>
      <c r="D90" s="59" t="s">
        <v>26</v>
      </c>
      <c r="E90" s="58"/>
      <c r="F90" s="25"/>
      <c r="G90" s="108">
        <v>8.6999999999999994E-2</v>
      </c>
      <c r="H90" s="92">
        <f>$G$66*$D$106</f>
        <v>124.74</v>
      </c>
      <c r="I90" s="72">
        <f t="shared" si="16"/>
        <v>10.852379999999998</v>
      </c>
      <c r="J90" s="63"/>
      <c r="K90" s="108">
        <v>8.6999999999999994E-2</v>
      </c>
      <c r="L90" s="92">
        <f>$G$66*$D$106</f>
        <v>124.74</v>
      </c>
      <c r="M90" s="72">
        <f t="shared" si="17"/>
        <v>10.852379999999998</v>
      </c>
      <c r="N90" s="64"/>
      <c r="O90" s="65">
        <f t="shared" si="12"/>
        <v>0</v>
      </c>
      <c r="P90" s="66">
        <f t="shared" si="13"/>
        <v>0</v>
      </c>
      <c r="Q90" s="63"/>
      <c r="R90" s="67"/>
    </row>
    <row r="91" spans="1:18" s="19" customFormat="1" x14ac:dyDescent="0.35">
      <c r="A91" s="17"/>
      <c r="B91" s="69" t="s">
        <v>42</v>
      </c>
      <c r="C91" s="58"/>
      <c r="D91" s="59" t="s">
        <v>26</v>
      </c>
      <c r="E91" s="58"/>
      <c r="F91" s="25"/>
      <c r="G91" s="108">
        <v>0.122</v>
      </c>
      <c r="H91" s="92">
        <f>$G$66*$D$107</f>
        <v>35.64</v>
      </c>
      <c r="I91" s="72">
        <f t="shared" si="16"/>
        <v>4.3480800000000004</v>
      </c>
      <c r="J91" s="63"/>
      <c r="K91" s="108">
        <v>0.122</v>
      </c>
      <c r="L91" s="92">
        <f>$G$66*$D$107</f>
        <v>35.64</v>
      </c>
      <c r="M91" s="72">
        <f t="shared" si="17"/>
        <v>4.3480800000000004</v>
      </c>
      <c r="N91" s="64"/>
      <c r="O91" s="65">
        <f t="shared" si="12"/>
        <v>0</v>
      </c>
      <c r="P91" s="66">
        <f t="shared" si="13"/>
        <v>0</v>
      </c>
      <c r="Q91" s="63"/>
      <c r="R91" s="67"/>
    </row>
    <row r="92" spans="1:18" s="19" customFormat="1" x14ac:dyDescent="0.35">
      <c r="A92" s="17"/>
      <c r="B92" s="69" t="s">
        <v>43</v>
      </c>
      <c r="C92" s="58"/>
      <c r="D92" s="59" t="s">
        <v>26</v>
      </c>
      <c r="E92" s="58"/>
      <c r="F92" s="25"/>
      <c r="G92" s="108">
        <v>0.182</v>
      </c>
      <c r="H92" s="92">
        <f>$G$66*$D$108</f>
        <v>37.619999999999997</v>
      </c>
      <c r="I92" s="72">
        <f t="shared" si="16"/>
        <v>6.8468399999999994</v>
      </c>
      <c r="J92" s="63"/>
      <c r="K92" s="108">
        <v>0.182</v>
      </c>
      <c r="L92" s="92">
        <f>$G$66*$D$108</f>
        <v>37.619999999999997</v>
      </c>
      <c r="M92" s="72">
        <f t="shared" si="17"/>
        <v>6.8468399999999994</v>
      </c>
      <c r="N92" s="64"/>
      <c r="O92" s="65">
        <f t="shared" si="12"/>
        <v>0</v>
      </c>
      <c r="P92" s="66">
        <f t="shared" si="13"/>
        <v>0</v>
      </c>
      <c r="Q92" s="63"/>
      <c r="R92" s="67"/>
    </row>
    <row r="93" spans="1:18" s="19" customFormat="1" x14ac:dyDescent="0.35">
      <c r="A93" s="17"/>
      <c r="B93" s="69" t="s">
        <v>44</v>
      </c>
      <c r="C93" s="58"/>
      <c r="D93" s="59" t="s">
        <v>26</v>
      </c>
      <c r="E93" s="58"/>
      <c r="F93" s="25"/>
      <c r="G93" s="108">
        <v>0.10299999999999999</v>
      </c>
      <c r="H93" s="92">
        <f>IF(AND($N$1=1, $G$66&gt;=600), 600, IF(AND($N$1=1, AND($G$66&lt;600, $G$66&gt;=0)), $G$66, IF(AND($N$1=2, $G$66&gt;=1000), 1000, IF(AND($N$1=2, AND($G$66&lt;1000, $G$66&gt;=0)), $G$66))))</f>
        <v>198</v>
      </c>
      <c r="I93" s="72">
        <f t="shared" si="16"/>
        <v>20.393999999999998</v>
      </c>
      <c r="J93" s="63"/>
      <c r="K93" s="108">
        <v>0.10299999999999999</v>
      </c>
      <c r="L93" s="92">
        <f>IF(AND($N$1=1, $G$66&gt;=600), 600, IF(AND($N$1=1, AND($G$66&lt;600, $G$66&gt;=0)), $G$66, IF(AND($N$1=2, $G$66&gt;=1000), 1000, IF(AND($N$1=2, AND($G$66&lt;1000, $G$66&gt;=0)), $G$66))))</f>
        <v>198</v>
      </c>
      <c r="M93" s="72">
        <f t="shared" si="17"/>
        <v>20.393999999999998</v>
      </c>
      <c r="N93" s="64"/>
      <c r="O93" s="65">
        <f t="shared" si="12"/>
        <v>0</v>
      </c>
      <c r="P93" s="66">
        <f t="shared" si="13"/>
        <v>0</v>
      </c>
      <c r="Q93" s="63"/>
      <c r="R93" s="67"/>
    </row>
    <row r="94" spans="1:18" s="19" customFormat="1" x14ac:dyDescent="0.35">
      <c r="A94" s="17"/>
      <c r="B94" s="69" t="s">
        <v>45</v>
      </c>
      <c r="C94" s="58"/>
      <c r="D94" s="59" t="s">
        <v>26</v>
      </c>
      <c r="E94" s="58"/>
      <c r="F94" s="25"/>
      <c r="G94" s="108">
        <v>0.125</v>
      </c>
      <c r="H94" s="92">
        <f>IF(AND($N$1=1, $G$66&gt;=600), $G$66-600, IF(AND($N$1=1, AND($G$66&lt;600, $G$66&gt;=0)), 0, IF(AND($N$1=2, $G$66&gt;=1000), $G$66-1000, IF(AND($N$1=2, AND($G$66&lt;1000, $G$66&gt;=0)), 0))))</f>
        <v>0</v>
      </c>
      <c r="I94" s="72">
        <f t="shared" si="16"/>
        <v>0</v>
      </c>
      <c r="J94" s="63"/>
      <c r="K94" s="108">
        <v>0.125</v>
      </c>
      <c r="L94" s="92">
        <f>IF(AND($N$1=1, $G$66&gt;=600), $G$66-600, IF(AND($N$1=1, AND($G$66&lt;600, $G$66&gt;=0)), 0, IF(AND($N$1=2, $G$66&gt;=1000), $G$66-1000, IF(AND($N$1=2, AND($G$66&lt;1000, $G$66&gt;=0)), 0))))</f>
        <v>0</v>
      </c>
      <c r="M94" s="72">
        <f t="shared" si="17"/>
        <v>0</v>
      </c>
      <c r="N94" s="64"/>
      <c r="O94" s="65">
        <f t="shared" si="12"/>
        <v>0</v>
      </c>
      <c r="P94" s="66" t="str">
        <f t="shared" si="13"/>
        <v/>
      </c>
      <c r="Q94" s="63"/>
      <c r="R94" s="67"/>
    </row>
    <row r="95" spans="1:18" s="19" customFormat="1" x14ac:dyDescent="0.35">
      <c r="A95" s="17"/>
      <c r="B95" s="69" t="s">
        <v>46</v>
      </c>
      <c r="C95" s="58"/>
      <c r="D95" s="59" t="s">
        <v>26</v>
      </c>
      <c r="E95" s="58"/>
      <c r="F95" s="25"/>
      <c r="G95" s="108">
        <v>0.1076</v>
      </c>
      <c r="H95" s="92">
        <f>H47</f>
        <v>0</v>
      </c>
      <c r="I95" s="72">
        <f t="shared" si="16"/>
        <v>0</v>
      </c>
      <c r="J95" s="63"/>
      <c r="K95" s="108">
        <v>0.1076</v>
      </c>
      <c r="L95" s="92">
        <f>H95</f>
        <v>0</v>
      </c>
      <c r="M95" s="72">
        <f t="shared" si="17"/>
        <v>0</v>
      </c>
      <c r="N95" s="64"/>
      <c r="O95" s="65">
        <f t="shared" si="12"/>
        <v>0</v>
      </c>
      <c r="P95" s="66" t="str">
        <f t="shared" si="13"/>
        <v/>
      </c>
      <c r="Q95" s="63"/>
      <c r="R95" s="67"/>
    </row>
    <row r="96" spans="1:18" s="19" customFormat="1" ht="15" thickBot="1" x14ac:dyDescent="0.4">
      <c r="A96" s="17"/>
      <c r="B96" s="69" t="s">
        <v>47</v>
      </c>
      <c r="C96" s="58"/>
      <c r="D96" s="59" t="s">
        <v>26</v>
      </c>
      <c r="E96" s="58"/>
      <c r="F96" s="25"/>
      <c r="G96" s="108">
        <f>G95</f>
        <v>0.1076</v>
      </c>
      <c r="H96" s="92">
        <f>H48</f>
        <v>0</v>
      </c>
      <c r="I96" s="72">
        <f t="shared" si="16"/>
        <v>0</v>
      </c>
      <c r="J96" s="63"/>
      <c r="K96" s="108">
        <f>K95</f>
        <v>0.1076</v>
      </c>
      <c r="L96" s="92">
        <f>H96</f>
        <v>0</v>
      </c>
      <c r="M96" s="72">
        <f t="shared" si="17"/>
        <v>0</v>
      </c>
      <c r="N96" s="64"/>
      <c r="O96" s="65">
        <f t="shared" si="12"/>
        <v>0</v>
      </c>
      <c r="P96" s="66" t="str">
        <f t="shared" si="13"/>
        <v/>
      </c>
      <c r="Q96" s="63"/>
      <c r="R96" s="67"/>
    </row>
    <row r="97" spans="1:31" ht="15" thickBot="1" x14ac:dyDescent="0.4">
      <c r="A97" s="229"/>
      <c r="B97" s="293"/>
      <c r="C97" s="294"/>
      <c r="D97" s="295"/>
      <c r="E97" s="294"/>
      <c r="F97" s="296"/>
      <c r="G97" s="297"/>
      <c r="H97" s="298"/>
      <c r="I97" s="299"/>
      <c r="J97" s="235"/>
      <c r="K97" s="297"/>
      <c r="L97" s="298"/>
      <c r="M97" s="299"/>
      <c r="N97" s="296"/>
      <c r="O97" s="300"/>
      <c r="P97" s="301"/>
      <c r="Q97" s="235"/>
    </row>
    <row r="98" spans="1:31" x14ac:dyDescent="0.35">
      <c r="A98" s="229"/>
      <c r="B98" s="302" t="s">
        <v>48</v>
      </c>
      <c r="C98" s="253"/>
      <c r="D98" s="303"/>
      <c r="E98" s="253"/>
      <c r="F98" s="304"/>
      <c r="G98" s="305"/>
      <c r="H98" s="305"/>
      <c r="I98" s="306">
        <f>SUM(I86:I92,I85)</f>
        <v>62.702541859999997</v>
      </c>
      <c r="J98" s="235"/>
      <c r="K98" s="305"/>
      <c r="L98" s="305"/>
      <c r="M98" s="306">
        <f>SUM(M86:M92,M85)</f>
        <v>64.88941883999999</v>
      </c>
      <c r="N98" s="307"/>
      <c r="O98" s="308">
        <f>M98-I98</f>
        <v>2.1868769799999939</v>
      </c>
      <c r="P98" s="309">
        <f>IF(OR(I98=0,M98=0),"",(O98/I98))</f>
        <v>3.4877006818683283E-2</v>
      </c>
      <c r="Q98" s="235"/>
    </row>
    <row r="99" spans="1:31" x14ac:dyDescent="0.35">
      <c r="A99" s="229"/>
      <c r="B99" s="302" t="s">
        <v>49</v>
      </c>
      <c r="C99" s="253"/>
      <c r="D99" s="303"/>
      <c r="E99" s="253"/>
      <c r="F99" s="304"/>
      <c r="G99" s="310">
        <f>G51</f>
        <v>-0.193</v>
      </c>
      <c r="H99" s="311"/>
      <c r="I99" s="259">
        <f>+I98*G99</f>
        <v>-12.10159057898</v>
      </c>
      <c r="J99" s="235"/>
      <c r="K99" s="310">
        <f>K51</f>
        <v>-0.193</v>
      </c>
      <c r="L99" s="311"/>
      <c r="M99" s="259">
        <f>+M98*K99</f>
        <v>-12.523657836119998</v>
      </c>
      <c r="N99" s="307"/>
      <c r="O99" s="259">
        <f>M99-I99</f>
        <v>-0.42206725713999838</v>
      </c>
      <c r="P99" s="260">
        <f>IF(OR(I99=0,M99=0),"",(O99/I99))</f>
        <v>3.4877006818683248E-2</v>
      </c>
      <c r="Q99" s="235"/>
    </row>
    <row r="100" spans="1:31" x14ac:dyDescent="0.35">
      <c r="A100" s="229"/>
      <c r="B100" s="312" t="s">
        <v>50</v>
      </c>
      <c r="C100" s="253"/>
      <c r="D100" s="303"/>
      <c r="E100" s="253"/>
      <c r="F100" s="261"/>
      <c r="G100" s="313">
        <v>0.13</v>
      </c>
      <c r="H100" s="261"/>
      <c r="I100" s="259">
        <f>I98*G100</f>
        <v>8.151330441799999</v>
      </c>
      <c r="J100" s="235"/>
      <c r="K100" s="313">
        <v>0.13</v>
      </c>
      <c r="L100" s="261"/>
      <c r="M100" s="259">
        <f>M98*K100</f>
        <v>8.4356244491999988</v>
      </c>
      <c r="N100" s="314"/>
      <c r="O100" s="259">
        <f>M100-I100</f>
        <v>0.28429400739999977</v>
      </c>
      <c r="P100" s="260">
        <f>IF(OR(I100=0,M100=0),"",(O100/I100))</f>
        <v>3.4877006818683352E-2</v>
      </c>
      <c r="Q100" s="235"/>
    </row>
    <row r="101" spans="1:31" ht="15" thickBot="1" x14ac:dyDescent="0.4">
      <c r="A101" s="229"/>
      <c r="B101" s="512" t="s">
        <v>51</v>
      </c>
      <c r="C101" s="512"/>
      <c r="D101" s="512"/>
      <c r="E101" s="315"/>
      <c r="F101" s="316"/>
      <c r="G101" s="316"/>
      <c r="H101" s="316"/>
      <c r="I101" s="317">
        <f>SUM(I98:I100)</f>
        <v>58.752281722819994</v>
      </c>
      <c r="J101" s="235"/>
      <c r="K101" s="316"/>
      <c r="L101" s="316"/>
      <c r="M101" s="317">
        <f>SUM(M98:M100)</f>
        <v>60.801385453079995</v>
      </c>
      <c r="N101" s="318"/>
      <c r="O101" s="319">
        <f>M101-I101</f>
        <v>2.0491037302600006</v>
      </c>
      <c r="P101" s="320">
        <f>IF(OR(I101=0,M101=0),"",(O101/I101))</f>
        <v>3.4877006818683394E-2</v>
      </c>
      <c r="Q101" s="235"/>
    </row>
    <row r="102" spans="1:31" ht="15" thickBot="1" x14ac:dyDescent="0.4">
      <c r="A102" s="321"/>
      <c r="B102" s="322"/>
      <c r="C102" s="323"/>
      <c r="D102" s="324"/>
      <c r="E102" s="323"/>
      <c r="F102" s="325"/>
      <c r="G102" s="326"/>
      <c r="H102" s="327"/>
      <c r="I102" s="328"/>
      <c r="J102" s="235"/>
      <c r="K102" s="326"/>
      <c r="L102" s="327"/>
      <c r="M102" s="328"/>
      <c r="N102" s="325"/>
      <c r="O102" s="329"/>
      <c r="P102" s="330"/>
      <c r="Q102" s="235"/>
    </row>
    <row r="103" spans="1:31" x14ac:dyDescent="0.35">
      <c r="A103" s="229"/>
      <c r="B103" s="229"/>
      <c r="C103" s="229"/>
      <c r="D103" s="230"/>
      <c r="E103" s="229"/>
      <c r="F103" s="229"/>
      <c r="G103" s="229"/>
      <c r="H103" s="229"/>
      <c r="I103" s="245"/>
      <c r="J103" s="235"/>
      <c r="K103" s="229"/>
      <c r="L103" s="229"/>
      <c r="M103" s="245"/>
      <c r="N103" s="229"/>
      <c r="O103" s="229"/>
      <c r="P103" s="229"/>
      <c r="Q103" s="235"/>
    </row>
    <row r="104" spans="1:31" x14ac:dyDescent="0.35">
      <c r="A104" s="229"/>
      <c r="B104" s="243" t="s">
        <v>53</v>
      </c>
      <c r="C104" s="229"/>
      <c r="D104" s="230"/>
      <c r="E104" s="229"/>
      <c r="F104" s="229"/>
      <c r="G104" s="331">
        <f>G56</f>
        <v>2.9499999999999998E-2</v>
      </c>
      <c r="H104" s="332"/>
      <c r="I104" s="332"/>
      <c r="J104" s="333"/>
      <c r="K104" s="331">
        <f>K56</f>
        <v>2.9499999999999998E-2</v>
      </c>
      <c r="L104" s="229"/>
      <c r="M104" s="229"/>
      <c r="N104" s="229"/>
      <c r="O104" s="229"/>
      <c r="P104" s="229"/>
      <c r="Q104" s="235"/>
    </row>
    <row r="105" spans="1:31" s="19" customFormat="1" x14ac:dyDescent="0.35">
      <c r="D105" s="21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s="19" customFormat="1" x14ac:dyDescent="0.35">
      <c r="D106" s="203">
        <v>0.63</v>
      </c>
      <c r="E106" s="204" t="s">
        <v>41</v>
      </c>
      <c r="F106" s="205"/>
      <c r="G106" s="206"/>
      <c r="H106" s="48"/>
      <c r="I106" s="48"/>
      <c r="J106" s="48"/>
      <c r="K106" s="18"/>
      <c r="L106" s="18"/>
      <c r="M106" s="18"/>
      <c r="N106" s="18"/>
      <c r="O106" s="18"/>
      <c r="P106" s="18"/>
      <c r="Q106" s="18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</row>
    <row r="107" spans="1:31" s="19" customFormat="1" x14ac:dyDescent="0.35">
      <c r="D107" s="208">
        <v>0.18</v>
      </c>
      <c r="E107" s="209" t="s">
        <v>42</v>
      </c>
      <c r="F107" s="210"/>
      <c r="G107" s="211"/>
      <c r="H107" s="48"/>
      <c r="I107" s="48"/>
      <c r="J107" s="48"/>
      <c r="K107" s="18"/>
      <c r="L107" s="18"/>
      <c r="M107" s="18"/>
      <c r="N107" s="18"/>
      <c r="O107" s="18"/>
      <c r="P107" s="18"/>
      <c r="Q107" s="18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</row>
    <row r="108" spans="1:31" s="19" customFormat="1" x14ac:dyDescent="0.35">
      <c r="D108" s="212">
        <v>0.19</v>
      </c>
      <c r="E108" s="213" t="s">
        <v>43</v>
      </c>
      <c r="F108" s="214"/>
      <c r="G108" s="215"/>
      <c r="H108" s="48"/>
      <c r="I108" s="48"/>
      <c r="J108" s="48"/>
      <c r="K108" s="18"/>
      <c r="L108" s="18"/>
      <c r="M108" s="18"/>
      <c r="N108" s="18"/>
      <c r="O108" s="18"/>
      <c r="P108" s="18"/>
      <c r="Q108" s="18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</row>
    <row r="109" spans="1:31" x14ac:dyDescent="0.35">
      <c r="D109" s="335"/>
      <c r="E109" s="336"/>
      <c r="F109" s="335"/>
      <c r="G109" s="335"/>
      <c r="H109" s="19"/>
      <c r="I109" s="19"/>
      <c r="J109" s="19"/>
      <c r="K109" s="19"/>
      <c r="L109" s="19"/>
    </row>
    <row r="110" spans="1:31" x14ac:dyDescent="0.35">
      <c r="G110" s="19"/>
      <c r="H110" s="19"/>
      <c r="I110" s="19"/>
      <c r="J110" s="207"/>
      <c r="K110" s="207"/>
      <c r="L110" s="207"/>
      <c r="M110" s="207"/>
      <c r="N110" s="207"/>
    </row>
    <row r="111" spans="1:31" x14ac:dyDescent="0.35">
      <c r="G111" s="19"/>
      <c r="H111" s="19"/>
      <c r="I111" s="19"/>
      <c r="J111" s="207"/>
      <c r="K111" s="207"/>
      <c r="L111" s="207"/>
      <c r="M111" s="207"/>
      <c r="N111" s="207"/>
    </row>
    <row r="112" spans="1:31" x14ac:dyDescent="0.35">
      <c r="G112" s="19"/>
      <c r="H112" s="19"/>
      <c r="I112" s="19"/>
      <c r="J112" s="207"/>
      <c r="K112" s="207"/>
      <c r="L112" s="207"/>
      <c r="M112" s="207"/>
      <c r="N112" s="207"/>
    </row>
    <row r="113" spans="7:14" x14ac:dyDescent="0.35">
      <c r="G113" s="19"/>
      <c r="H113" s="19"/>
      <c r="I113" s="19"/>
      <c r="J113" s="207"/>
      <c r="K113" s="207"/>
      <c r="L113" s="207"/>
      <c r="M113" s="207"/>
      <c r="N113" s="207"/>
    </row>
    <row r="114" spans="7:14" x14ac:dyDescent="0.35">
      <c r="G114" s="19"/>
      <c r="H114" s="19"/>
      <c r="I114" s="19"/>
      <c r="J114" s="207"/>
      <c r="K114" s="207"/>
      <c r="L114" s="207"/>
      <c r="M114" s="207"/>
      <c r="N114" s="207"/>
    </row>
    <row r="115" spans="7:14" x14ac:dyDescent="0.35">
      <c r="G115" s="19"/>
      <c r="H115" s="19"/>
      <c r="I115" s="19"/>
      <c r="J115" s="207"/>
      <c r="K115" s="207"/>
      <c r="L115" s="207"/>
      <c r="M115" s="207"/>
      <c r="N115" s="207"/>
    </row>
    <row r="116" spans="7:14" x14ac:dyDescent="0.35">
      <c r="G116" s="19"/>
      <c r="H116" s="19"/>
      <c r="I116" s="19"/>
      <c r="J116" s="207"/>
      <c r="K116" s="207"/>
      <c r="L116" s="207"/>
      <c r="M116" s="207"/>
      <c r="N116" s="207"/>
    </row>
    <row r="117" spans="7:14" x14ac:dyDescent="0.35">
      <c r="G117" s="19"/>
      <c r="H117" s="19"/>
      <c r="I117" s="19"/>
      <c r="J117" s="207"/>
      <c r="K117" s="207"/>
      <c r="L117" s="207"/>
      <c r="M117" s="207"/>
      <c r="N117" s="207"/>
    </row>
    <row r="118" spans="7:14" x14ac:dyDescent="0.35">
      <c r="G118" s="19"/>
      <c r="H118" s="19"/>
      <c r="I118" s="19"/>
      <c r="J118" s="207"/>
      <c r="K118" s="207"/>
      <c r="L118" s="207"/>
      <c r="M118" s="207"/>
      <c r="N118" s="207"/>
    </row>
    <row r="119" spans="7:14" x14ac:dyDescent="0.35">
      <c r="G119" s="19"/>
      <c r="H119" s="19"/>
      <c r="I119" s="19"/>
      <c r="J119" s="207"/>
      <c r="K119" s="207"/>
      <c r="L119" s="207"/>
      <c r="M119" s="207"/>
      <c r="N119" s="207"/>
    </row>
    <row r="120" spans="7:14" x14ac:dyDescent="0.35">
      <c r="G120" s="19"/>
      <c r="H120" s="19"/>
      <c r="I120" s="19"/>
      <c r="J120" s="207"/>
      <c r="K120" s="207"/>
      <c r="L120" s="207"/>
      <c r="M120" s="207"/>
      <c r="N120" s="207"/>
    </row>
    <row r="121" spans="7:14" x14ac:dyDescent="0.35">
      <c r="G121" s="19"/>
      <c r="H121" s="19"/>
      <c r="I121" s="19"/>
      <c r="J121" s="207"/>
      <c r="K121" s="207"/>
      <c r="L121" s="207"/>
      <c r="M121" s="207"/>
      <c r="N121" s="207"/>
    </row>
    <row r="122" spans="7:14" x14ac:dyDescent="0.35">
      <c r="G122" s="19"/>
      <c r="H122" s="19"/>
      <c r="I122" s="19"/>
      <c r="J122" s="207"/>
      <c r="K122" s="207"/>
      <c r="L122" s="207"/>
      <c r="M122" s="207"/>
    </row>
    <row r="123" spans="7:14" x14ac:dyDescent="0.35">
      <c r="G123" s="19"/>
      <c r="H123" s="19"/>
      <c r="I123" s="19"/>
      <c r="J123" s="207"/>
      <c r="K123" s="207"/>
      <c r="L123" s="207"/>
      <c r="M123" s="207"/>
    </row>
    <row r="124" spans="7:14" x14ac:dyDescent="0.35">
      <c r="G124" s="19"/>
      <c r="H124" s="19"/>
      <c r="I124" s="19"/>
      <c r="J124" s="207"/>
      <c r="K124" s="207"/>
      <c r="L124" s="207"/>
      <c r="M124" s="207"/>
    </row>
    <row r="125" spans="7:14" x14ac:dyDescent="0.35">
      <c r="G125" s="19"/>
      <c r="H125" s="19"/>
      <c r="I125" s="19"/>
      <c r="J125" s="207"/>
      <c r="K125" s="207"/>
      <c r="L125" s="207"/>
      <c r="M125" s="207"/>
    </row>
    <row r="126" spans="7:14" x14ac:dyDescent="0.35">
      <c r="G126" s="19"/>
      <c r="H126" s="19"/>
      <c r="I126" s="19"/>
      <c r="J126" s="207"/>
      <c r="K126" s="207"/>
      <c r="L126" s="207"/>
      <c r="M126" s="207"/>
    </row>
    <row r="127" spans="7:14" x14ac:dyDescent="0.35">
      <c r="G127" s="19"/>
      <c r="H127" s="19"/>
      <c r="I127" s="19"/>
      <c r="J127" s="207"/>
      <c r="K127" s="207"/>
      <c r="L127" s="207"/>
      <c r="M127" s="207"/>
    </row>
    <row r="128" spans="7:14" x14ac:dyDescent="0.35">
      <c r="G128" s="19"/>
      <c r="H128" s="19"/>
      <c r="I128" s="19"/>
      <c r="J128" s="207"/>
      <c r="K128" s="207"/>
      <c r="L128" s="207"/>
      <c r="M128" s="207"/>
    </row>
    <row r="129" spans="7:13" x14ac:dyDescent="0.35">
      <c r="G129" s="19"/>
      <c r="H129" s="19"/>
      <c r="I129" s="19"/>
      <c r="J129" s="207"/>
      <c r="K129" s="207"/>
      <c r="L129" s="207"/>
      <c r="M129" s="207"/>
    </row>
    <row r="130" spans="7:13" x14ac:dyDescent="0.35">
      <c r="G130" s="19"/>
      <c r="H130" s="19"/>
      <c r="I130" s="19"/>
      <c r="J130" s="207"/>
      <c r="K130" s="207"/>
      <c r="L130" s="207"/>
      <c r="M130" s="207"/>
    </row>
    <row r="131" spans="7:13" x14ac:dyDescent="0.35">
      <c r="G131" s="19"/>
      <c r="H131" s="19"/>
      <c r="I131" s="19"/>
      <c r="J131" s="207"/>
      <c r="K131" s="207"/>
      <c r="L131" s="207"/>
      <c r="M131" s="207"/>
    </row>
    <row r="132" spans="7:13" x14ac:dyDescent="0.35">
      <c r="G132" s="19"/>
      <c r="H132" s="19"/>
      <c r="I132" s="19"/>
      <c r="J132" s="207"/>
      <c r="K132" s="207"/>
      <c r="L132" s="207"/>
      <c r="M132" s="207"/>
    </row>
    <row r="133" spans="7:13" x14ac:dyDescent="0.35">
      <c r="G133" s="19"/>
      <c r="H133" s="19"/>
      <c r="I133" s="19"/>
      <c r="J133" s="207"/>
      <c r="K133" s="207"/>
      <c r="L133" s="207"/>
      <c r="M133" s="207"/>
    </row>
    <row r="134" spans="7:13" x14ac:dyDescent="0.35">
      <c r="G134" s="19"/>
      <c r="H134" s="19"/>
      <c r="I134" s="19"/>
      <c r="J134" s="207"/>
      <c r="K134" s="207"/>
      <c r="L134" s="207"/>
      <c r="M134" s="207"/>
    </row>
    <row r="135" spans="7:13" x14ac:dyDescent="0.35">
      <c r="G135" s="19"/>
      <c r="H135" s="19"/>
      <c r="I135" s="19"/>
      <c r="J135" s="207"/>
      <c r="K135" s="207"/>
      <c r="L135" s="207"/>
      <c r="M135" s="207"/>
    </row>
    <row r="136" spans="7:13" x14ac:dyDescent="0.35">
      <c r="G136" s="19"/>
      <c r="H136" s="19"/>
      <c r="I136" s="19"/>
      <c r="J136" s="207"/>
      <c r="K136" s="207"/>
      <c r="L136" s="207"/>
      <c r="M136" s="207"/>
    </row>
    <row r="137" spans="7:13" x14ac:dyDescent="0.35">
      <c r="G137" s="19"/>
      <c r="H137" s="19"/>
      <c r="I137" s="19"/>
      <c r="J137" s="207"/>
      <c r="K137" s="207"/>
      <c r="L137" s="207"/>
      <c r="M137" s="207"/>
    </row>
    <row r="138" spans="7:13" x14ac:dyDescent="0.35">
      <c r="G138" s="19"/>
      <c r="H138" s="19"/>
      <c r="I138" s="19"/>
      <c r="J138" s="207"/>
      <c r="K138" s="207"/>
      <c r="L138" s="207"/>
      <c r="M138" s="207"/>
    </row>
    <row r="139" spans="7:13" x14ac:dyDescent="0.35">
      <c r="G139" s="19"/>
      <c r="H139" s="19"/>
      <c r="I139" s="19"/>
      <c r="J139" s="207"/>
      <c r="K139" s="207"/>
      <c r="L139" s="207"/>
      <c r="M139" s="207"/>
    </row>
    <row r="140" spans="7:13" x14ac:dyDescent="0.35">
      <c r="G140" s="19"/>
      <c r="H140" s="19"/>
      <c r="I140" s="19"/>
      <c r="J140" s="207"/>
      <c r="K140" s="207"/>
      <c r="L140" s="207"/>
      <c r="M140" s="207"/>
    </row>
    <row r="141" spans="7:13" x14ac:dyDescent="0.35">
      <c r="G141" s="19"/>
      <c r="H141" s="19"/>
      <c r="I141" s="19"/>
      <c r="J141" s="207"/>
      <c r="K141" s="207"/>
      <c r="L141" s="207"/>
      <c r="M141" s="207"/>
    </row>
    <row r="142" spans="7:13" x14ac:dyDescent="0.35">
      <c r="G142" s="19"/>
      <c r="H142" s="19"/>
      <c r="I142" s="19"/>
      <c r="J142" s="207"/>
      <c r="K142" s="207"/>
      <c r="L142" s="207"/>
      <c r="M142" s="207"/>
    </row>
    <row r="143" spans="7:13" x14ac:dyDescent="0.35">
      <c r="G143" s="19"/>
      <c r="H143" s="19"/>
      <c r="I143" s="19"/>
      <c r="J143" s="207"/>
      <c r="K143" s="207"/>
      <c r="L143" s="207"/>
      <c r="M143" s="207"/>
    </row>
    <row r="144" spans="7:13" x14ac:dyDescent="0.35">
      <c r="G144" s="19"/>
      <c r="H144" s="19"/>
      <c r="I144" s="19"/>
      <c r="J144" s="207"/>
      <c r="K144" s="207"/>
      <c r="L144" s="207"/>
      <c r="M144" s="207"/>
    </row>
    <row r="145" spans="7:13" x14ac:dyDescent="0.35">
      <c r="G145" s="19"/>
      <c r="H145" s="19"/>
      <c r="I145" s="19"/>
      <c r="J145" s="207"/>
      <c r="K145" s="207"/>
      <c r="L145" s="207"/>
      <c r="M145" s="207"/>
    </row>
    <row r="146" spans="7:13" x14ac:dyDescent="0.35">
      <c r="G146" s="19"/>
      <c r="H146" s="19"/>
      <c r="I146" s="19"/>
      <c r="J146" s="207"/>
      <c r="K146" s="207"/>
      <c r="L146" s="207"/>
      <c r="M146" s="207"/>
    </row>
    <row r="147" spans="7:13" x14ac:dyDescent="0.35">
      <c r="G147" s="19"/>
      <c r="H147" s="19"/>
      <c r="I147" s="19"/>
      <c r="J147" s="207"/>
      <c r="K147" s="207"/>
      <c r="L147" s="207"/>
      <c r="M147" s="207"/>
    </row>
    <row r="148" spans="7:13" x14ac:dyDescent="0.35">
      <c r="G148" s="19"/>
      <c r="H148" s="19"/>
      <c r="I148" s="19"/>
      <c r="J148" s="207"/>
      <c r="K148" s="207"/>
      <c r="L148" s="207"/>
      <c r="M148" s="207"/>
    </row>
    <row r="149" spans="7:13" x14ac:dyDescent="0.35">
      <c r="G149" s="19"/>
      <c r="H149" s="19"/>
      <c r="I149" s="19"/>
      <c r="J149" s="207"/>
      <c r="K149" s="207"/>
      <c r="L149" s="207"/>
      <c r="M149" s="207"/>
    </row>
    <row r="150" spans="7:13" x14ac:dyDescent="0.35">
      <c r="G150" s="19"/>
      <c r="H150" s="19"/>
      <c r="I150" s="19"/>
      <c r="J150" s="207"/>
      <c r="K150" s="207"/>
      <c r="L150" s="207"/>
      <c r="M150" s="207"/>
    </row>
    <row r="151" spans="7:13" x14ac:dyDescent="0.35">
      <c r="G151" s="19"/>
      <c r="H151" s="19"/>
      <c r="I151" s="19"/>
      <c r="J151" s="207"/>
      <c r="K151" s="207"/>
      <c r="L151" s="207"/>
      <c r="M151" s="207"/>
    </row>
    <row r="152" spans="7:13" x14ac:dyDescent="0.35">
      <c r="G152" s="19"/>
      <c r="H152" s="19"/>
      <c r="I152" s="19"/>
      <c r="J152" s="207"/>
      <c r="K152" s="207"/>
      <c r="L152" s="207"/>
      <c r="M152" s="207"/>
    </row>
    <row r="153" spans="7:13" x14ac:dyDescent="0.35">
      <c r="G153" s="19"/>
      <c r="H153" s="19"/>
      <c r="I153" s="19"/>
      <c r="J153" s="207"/>
      <c r="K153" s="207"/>
      <c r="L153" s="207"/>
      <c r="M153" s="207"/>
    </row>
    <row r="154" spans="7:13" x14ac:dyDescent="0.35">
      <c r="G154" s="19"/>
      <c r="H154" s="19"/>
      <c r="I154" s="19"/>
      <c r="J154" s="207"/>
      <c r="K154" s="207"/>
      <c r="L154" s="207"/>
      <c r="M154" s="207"/>
    </row>
    <row r="155" spans="7:13" x14ac:dyDescent="0.35">
      <c r="G155" s="19"/>
      <c r="H155" s="19"/>
      <c r="I155" s="19"/>
      <c r="J155" s="207"/>
      <c r="K155" s="207"/>
      <c r="L155" s="207"/>
      <c r="M155" s="207"/>
    </row>
    <row r="156" spans="7:13" x14ac:dyDescent="0.35">
      <c r="G156" s="19"/>
      <c r="H156" s="19"/>
      <c r="I156" s="19"/>
      <c r="J156" s="207"/>
      <c r="K156" s="207"/>
      <c r="L156" s="207"/>
      <c r="M156" s="207"/>
    </row>
    <row r="157" spans="7:13" x14ac:dyDescent="0.35">
      <c r="G157" s="19"/>
      <c r="H157" s="19"/>
      <c r="I157" s="19"/>
      <c r="J157" s="207"/>
      <c r="K157" s="207"/>
      <c r="L157" s="207"/>
      <c r="M157" s="207"/>
    </row>
    <row r="158" spans="7:13" x14ac:dyDescent="0.35">
      <c r="G158" s="19"/>
      <c r="H158" s="19"/>
      <c r="I158" s="19"/>
      <c r="J158" s="207"/>
      <c r="K158" s="207"/>
      <c r="L158" s="207"/>
      <c r="M158" s="207"/>
    </row>
    <row r="159" spans="7:13" x14ac:dyDescent="0.35">
      <c r="G159" s="19"/>
      <c r="H159" s="19"/>
      <c r="I159" s="19"/>
      <c r="J159" s="207"/>
      <c r="K159" s="207"/>
      <c r="L159" s="207"/>
      <c r="M159" s="207"/>
    </row>
    <row r="160" spans="7:13" x14ac:dyDescent="0.35">
      <c r="G160" s="19"/>
      <c r="H160" s="19"/>
      <c r="I160" s="19"/>
      <c r="J160" s="207"/>
      <c r="K160" s="207"/>
      <c r="L160" s="207"/>
      <c r="M160" s="207"/>
    </row>
    <row r="161" spans="7:13" x14ac:dyDescent="0.35">
      <c r="G161" s="19"/>
      <c r="H161" s="19"/>
      <c r="I161" s="19"/>
      <c r="J161" s="207"/>
      <c r="K161" s="207"/>
      <c r="L161" s="207"/>
      <c r="M161" s="207"/>
    </row>
    <row r="162" spans="7:13" x14ac:dyDescent="0.35">
      <c r="G162" s="19"/>
      <c r="H162" s="19"/>
      <c r="I162" s="19"/>
      <c r="J162" s="207"/>
      <c r="K162" s="207"/>
      <c r="L162" s="207"/>
      <c r="M162" s="207"/>
    </row>
    <row r="163" spans="7:13" x14ac:dyDescent="0.35">
      <c r="G163" s="19"/>
      <c r="H163" s="19"/>
      <c r="I163" s="19"/>
      <c r="J163" s="207"/>
      <c r="K163" s="207"/>
      <c r="L163" s="207"/>
      <c r="M163" s="207"/>
    </row>
    <row r="164" spans="7:13" x14ac:dyDescent="0.35">
      <c r="G164" s="19"/>
      <c r="H164" s="19"/>
      <c r="I164" s="19"/>
      <c r="J164" s="207"/>
      <c r="K164" s="207"/>
      <c r="L164" s="207"/>
      <c r="M164" s="207"/>
    </row>
    <row r="165" spans="7:13" x14ac:dyDescent="0.35">
      <c r="G165" s="19"/>
      <c r="H165" s="19"/>
      <c r="I165" s="19"/>
      <c r="J165" s="207"/>
      <c r="K165" s="207"/>
      <c r="L165" s="207"/>
      <c r="M165" s="207"/>
    </row>
    <row r="166" spans="7:13" x14ac:dyDescent="0.35">
      <c r="G166" s="19"/>
      <c r="H166" s="19"/>
      <c r="I166" s="19"/>
      <c r="J166" s="207"/>
      <c r="K166" s="207"/>
      <c r="L166" s="207"/>
      <c r="M166" s="207"/>
    </row>
    <row r="167" spans="7:13" x14ac:dyDescent="0.35">
      <c r="G167" s="19"/>
      <c r="H167" s="19"/>
      <c r="I167" s="19"/>
      <c r="J167" s="207"/>
      <c r="K167" s="207"/>
      <c r="L167" s="207"/>
      <c r="M167" s="207"/>
    </row>
    <row r="168" spans="7:13" x14ac:dyDescent="0.35">
      <c r="G168" s="19"/>
      <c r="H168" s="19"/>
      <c r="I168" s="19"/>
      <c r="J168" s="207"/>
      <c r="K168" s="207"/>
      <c r="L168" s="207"/>
      <c r="M168" s="207"/>
    </row>
    <row r="169" spans="7:13" x14ac:dyDescent="0.35">
      <c r="G169" s="19"/>
      <c r="H169" s="19"/>
      <c r="I169" s="19"/>
      <c r="J169" s="207"/>
      <c r="K169" s="207"/>
      <c r="L169" s="207"/>
      <c r="M169" s="207"/>
    </row>
    <row r="170" spans="7:13" x14ac:dyDescent="0.35">
      <c r="G170" s="19"/>
      <c r="H170" s="19"/>
      <c r="I170" s="19"/>
      <c r="J170" s="207"/>
      <c r="K170" s="207"/>
      <c r="L170" s="207"/>
      <c r="M170" s="207"/>
    </row>
    <row r="171" spans="7:13" x14ac:dyDescent="0.35">
      <c r="G171" s="19"/>
      <c r="H171" s="19"/>
      <c r="I171" s="19"/>
      <c r="J171" s="207"/>
      <c r="K171" s="207"/>
      <c r="L171" s="207"/>
      <c r="M171" s="207"/>
    </row>
    <row r="172" spans="7:13" x14ac:dyDescent="0.35">
      <c r="G172" s="19"/>
      <c r="H172" s="19"/>
      <c r="I172" s="19"/>
      <c r="J172" s="207"/>
      <c r="K172" s="207"/>
      <c r="L172" s="207"/>
      <c r="M172" s="207"/>
    </row>
    <row r="173" spans="7:13" x14ac:dyDescent="0.35">
      <c r="G173" s="19"/>
      <c r="H173" s="19"/>
      <c r="I173" s="19"/>
      <c r="J173" s="207"/>
      <c r="K173" s="207"/>
      <c r="L173" s="207"/>
      <c r="M173" s="207"/>
    </row>
    <row r="174" spans="7:13" x14ac:dyDescent="0.35">
      <c r="G174" s="19"/>
      <c r="H174" s="19"/>
      <c r="I174" s="19"/>
      <c r="J174" s="207"/>
      <c r="K174" s="207"/>
      <c r="L174" s="207"/>
      <c r="M174" s="207"/>
    </row>
    <row r="175" spans="7:13" x14ac:dyDescent="0.35">
      <c r="G175" s="19"/>
      <c r="H175" s="19"/>
      <c r="I175" s="19"/>
      <c r="J175" s="207"/>
      <c r="K175" s="207"/>
      <c r="L175" s="207"/>
      <c r="M175" s="207"/>
    </row>
    <row r="176" spans="7:13" x14ac:dyDescent="0.35">
      <c r="G176" s="19"/>
      <c r="H176" s="19"/>
      <c r="I176" s="19"/>
      <c r="J176" s="207"/>
      <c r="K176" s="207"/>
      <c r="L176" s="207"/>
      <c r="M176" s="207"/>
    </row>
    <row r="177" spans="7:13" x14ac:dyDescent="0.35">
      <c r="G177" s="19"/>
      <c r="H177" s="19"/>
      <c r="I177" s="19"/>
      <c r="J177" s="207"/>
      <c r="K177" s="207"/>
      <c r="L177" s="207"/>
      <c r="M177" s="207"/>
    </row>
    <row r="178" spans="7:13" x14ac:dyDescent="0.35">
      <c r="G178" s="19"/>
      <c r="H178" s="19"/>
      <c r="I178" s="19"/>
      <c r="J178" s="207"/>
      <c r="K178" s="207"/>
      <c r="L178" s="207"/>
      <c r="M178" s="207"/>
    </row>
    <row r="179" spans="7:13" x14ac:dyDescent="0.35">
      <c r="G179" s="19"/>
      <c r="H179" s="19"/>
      <c r="I179" s="19"/>
      <c r="J179" s="207"/>
      <c r="K179" s="207"/>
      <c r="L179" s="207"/>
      <c r="M179" s="207"/>
    </row>
    <row r="180" spans="7:13" x14ac:dyDescent="0.35">
      <c r="G180" s="19"/>
      <c r="H180" s="19"/>
      <c r="I180" s="19"/>
      <c r="J180" s="207"/>
      <c r="K180" s="207"/>
      <c r="L180" s="207"/>
      <c r="M180" s="207"/>
    </row>
    <row r="181" spans="7:13" x14ac:dyDescent="0.35">
      <c r="G181" s="19"/>
      <c r="H181" s="19"/>
      <c r="I181" s="19"/>
      <c r="J181" s="207"/>
      <c r="K181" s="207"/>
      <c r="L181" s="207"/>
      <c r="M181" s="207"/>
    </row>
    <row r="182" spans="7:13" x14ac:dyDescent="0.35">
      <c r="G182" s="19"/>
      <c r="H182" s="19"/>
      <c r="I182" s="19"/>
      <c r="J182" s="207"/>
      <c r="K182" s="207"/>
      <c r="L182" s="207"/>
      <c r="M182" s="207"/>
    </row>
    <row r="183" spans="7:13" x14ac:dyDescent="0.35">
      <c r="G183" s="19"/>
      <c r="H183" s="19"/>
      <c r="I183" s="19"/>
      <c r="J183" s="207"/>
      <c r="K183" s="207"/>
      <c r="L183" s="207"/>
      <c r="M183" s="207"/>
    </row>
    <row r="184" spans="7:13" x14ac:dyDescent="0.35">
      <c r="G184" s="19"/>
      <c r="H184" s="19"/>
      <c r="I184" s="19"/>
      <c r="J184" s="207"/>
      <c r="K184" s="207"/>
      <c r="L184" s="207"/>
      <c r="M184" s="207"/>
    </row>
    <row r="185" spans="7:13" x14ac:dyDescent="0.35">
      <c r="G185" s="19"/>
      <c r="H185" s="19"/>
      <c r="I185" s="19"/>
      <c r="J185" s="207"/>
      <c r="K185" s="207"/>
      <c r="L185" s="207"/>
      <c r="M185" s="207"/>
    </row>
    <row r="186" spans="7:13" x14ac:dyDescent="0.35">
      <c r="G186" s="19"/>
      <c r="H186" s="19"/>
      <c r="I186" s="19"/>
      <c r="J186" s="207"/>
      <c r="K186" s="207"/>
      <c r="L186" s="207"/>
      <c r="M186" s="207"/>
    </row>
    <row r="187" spans="7:13" x14ac:dyDescent="0.35">
      <c r="G187" s="19"/>
      <c r="H187" s="19"/>
      <c r="I187" s="19"/>
      <c r="J187" s="207"/>
      <c r="K187" s="207"/>
      <c r="L187" s="207"/>
      <c r="M187" s="207"/>
    </row>
    <row r="188" spans="7:13" x14ac:dyDescent="0.35">
      <c r="G188" s="19"/>
      <c r="H188" s="19"/>
      <c r="I188" s="19"/>
      <c r="J188" s="207"/>
      <c r="K188" s="207"/>
      <c r="L188" s="207"/>
      <c r="M188" s="207"/>
    </row>
    <row r="189" spans="7:13" x14ac:dyDescent="0.35">
      <c r="G189" s="19"/>
      <c r="H189" s="19"/>
      <c r="I189" s="19"/>
      <c r="J189" s="207"/>
      <c r="K189" s="207"/>
      <c r="L189" s="207"/>
      <c r="M189" s="207"/>
    </row>
    <row r="190" spans="7:13" x14ac:dyDescent="0.35">
      <c r="G190" s="19"/>
      <c r="H190" s="19"/>
      <c r="I190" s="19"/>
      <c r="J190" s="207"/>
      <c r="K190" s="207"/>
      <c r="L190" s="207"/>
      <c r="M190" s="207"/>
    </row>
    <row r="191" spans="7:13" x14ac:dyDescent="0.35">
      <c r="G191" s="19"/>
      <c r="H191" s="19"/>
      <c r="I191" s="19"/>
      <c r="J191" s="207"/>
      <c r="K191" s="207"/>
      <c r="L191" s="207"/>
      <c r="M191" s="207"/>
    </row>
    <row r="192" spans="7:13" x14ac:dyDescent="0.35">
      <c r="G192" s="19"/>
      <c r="H192" s="19"/>
      <c r="I192" s="19"/>
      <c r="J192" s="207"/>
      <c r="K192" s="207"/>
      <c r="L192" s="207"/>
      <c r="M192" s="207"/>
    </row>
    <row r="193" spans="7:13" x14ac:dyDescent="0.35">
      <c r="G193" s="19"/>
      <c r="H193" s="19"/>
      <c r="I193" s="19"/>
      <c r="J193" s="207"/>
      <c r="K193" s="207"/>
      <c r="L193" s="207"/>
      <c r="M193" s="207"/>
    </row>
    <row r="194" spans="7:13" x14ac:dyDescent="0.35">
      <c r="G194" s="19"/>
      <c r="H194" s="19"/>
      <c r="I194" s="19"/>
      <c r="J194" s="207"/>
      <c r="K194" s="207"/>
      <c r="L194" s="207"/>
      <c r="M194" s="207"/>
    </row>
    <row r="195" spans="7:13" x14ac:dyDescent="0.35">
      <c r="G195" s="19"/>
      <c r="H195" s="19"/>
      <c r="I195" s="19"/>
      <c r="J195" s="207"/>
      <c r="K195" s="207"/>
      <c r="L195" s="207"/>
      <c r="M195" s="207"/>
    </row>
    <row r="196" spans="7:13" x14ac:dyDescent="0.35">
      <c r="G196" s="19"/>
      <c r="H196" s="19"/>
      <c r="I196" s="19"/>
      <c r="J196" s="207"/>
      <c r="K196" s="207"/>
      <c r="L196" s="207"/>
      <c r="M196" s="207"/>
    </row>
    <row r="197" spans="7:13" x14ac:dyDescent="0.35">
      <c r="G197" s="19"/>
      <c r="H197" s="19"/>
      <c r="I197" s="19"/>
      <c r="J197" s="207"/>
      <c r="K197" s="207"/>
      <c r="L197" s="207"/>
      <c r="M197" s="207"/>
    </row>
    <row r="198" spans="7:13" x14ac:dyDescent="0.35">
      <c r="G198" s="19"/>
      <c r="H198" s="19"/>
      <c r="I198" s="19"/>
      <c r="J198" s="207"/>
      <c r="K198" s="207"/>
      <c r="L198" s="207"/>
      <c r="M198" s="207"/>
    </row>
    <row r="199" spans="7:13" x14ac:dyDescent="0.35">
      <c r="G199" s="19"/>
      <c r="H199" s="19"/>
      <c r="I199" s="19"/>
      <c r="J199" s="207"/>
      <c r="K199" s="207"/>
      <c r="L199" s="207"/>
      <c r="M199" s="207"/>
    </row>
    <row r="200" spans="7:13" x14ac:dyDescent="0.35">
      <c r="G200" s="19"/>
      <c r="H200" s="19"/>
      <c r="I200" s="19"/>
      <c r="J200" s="207"/>
      <c r="K200" s="207"/>
      <c r="L200" s="207"/>
      <c r="M200" s="207"/>
    </row>
    <row r="201" spans="7:13" x14ac:dyDescent="0.35">
      <c r="G201" s="19"/>
      <c r="H201" s="19"/>
      <c r="I201" s="19"/>
      <c r="J201" s="207"/>
      <c r="K201" s="207"/>
      <c r="L201" s="207"/>
      <c r="M201" s="207"/>
    </row>
    <row r="202" spans="7:13" x14ac:dyDescent="0.35">
      <c r="G202" s="19"/>
      <c r="H202" s="19"/>
      <c r="I202" s="19"/>
      <c r="J202" s="207"/>
      <c r="K202" s="207"/>
      <c r="L202" s="207"/>
      <c r="M202" s="207"/>
    </row>
    <row r="203" spans="7:13" x14ac:dyDescent="0.35">
      <c r="G203" s="19"/>
      <c r="H203" s="19"/>
      <c r="I203" s="19"/>
      <c r="J203" s="207"/>
      <c r="K203" s="207"/>
      <c r="L203" s="207"/>
      <c r="M203" s="207"/>
    </row>
    <row r="204" spans="7:13" x14ac:dyDescent="0.35">
      <c r="G204" s="19"/>
      <c r="H204" s="19"/>
      <c r="I204" s="19"/>
      <c r="J204" s="207"/>
      <c r="K204" s="207"/>
      <c r="L204" s="207"/>
      <c r="M204" s="207"/>
    </row>
    <row r="205" spans="7:13" x14ac:dyDescent="0.35">
      <c r="G205" s="19"/>
      <c r="H205" s="19"/>
      <c r="I205" s="19"/>
      <c r="J205" s="207"/>
      <c r="K205" s="207"/>
      <c r="L205" s="207"/>
      <c r="M205" s="207"/>
    </row>
    <row r="206" spans="7:13" x14ac:dyDescent="0.35">
      <c r="G206" s="19"/>
      <c r="H206" s="19"/>
      <c r="I206" s="19"/>
      <c r="J206" s="207"/>
      <c r="K206" s="207"/>
      <c r="L206" s="207"/>
      <c r="M206" s="207"/>
    </row>
    <row r="207" spans="7:13" x14ac:dyDescent="0.35">
      <c r="G207" s="19"/>
      <c r="H207" s="19"/>
      <c r="I207" s="19"/>
      <c r="J207" s="207"/>
      <c r="K207" s="207"/>
      <c r="L207" s="207"/>
      <c r="M207" s="207"/>
    </row>
    <row r="208" spans="7:13" x14ac:dyDescent="0.35">
      <c r="G208" s="19"/>
      <c r="H208" s="19"/>
      <c r="I208" s="19"/>
      <c r="J208" s="207"/>
      <c r="K208" s="207"/>
      <c r="L208" s="207"/>
      <c r="M208" s="207"/>
    </row>
    <row r="209" spans="7:13" x14ac:dyDescent="0.35">
      <c r="G209" s="19"/>
      <c r="H209" s="19"/>
      <c r="I209" s="19"/>
      <c r="J209" s="207"/>
      <c r="K209" s="207"/>
      <c r="L209" s="207"/>
      <c r="M209" s="207"/>
    </row>
    <row r="210" spans="7:13" x14ac:dyDescent="0.35">
      <c r="G210" s="19"/>
      <c r="H210" s="19"/>
      <c r="I210" s="19"/>
      <c r="J210" s="207"/>
      <c r="K210" s="207"/>
      <c r="L210" s="207"/>
      <c r="M210" s="207"/>
    </row>
    <row r="211" spans="7:13" x14ac:dyDescent="0.35">
      <c r="G211" s="19"/>
      <c r="H211" s="19"/>
      <c r="I211" s="19"/>
      <c r="J211" s="207"/>
      <c r="K211" s="207"/>
      <c r="L211" s="207"/>
      <c r="M211" s="207"/>
    </row>
    <row r="212" spans="7:13" x14ac:dyDescent="0.35">
      <c r="G212" s="19"/>
      <c r="H212" s="19"/>
      <c r="I212" s="19"/>
      <c r="J212" s="207"/>
      <c r="K212" s="207"/>
      <c r="L212" s="207"/>
      <c r="M212" s="207"/>
    </row>
    <row r="213" spans="7:13" x14ac:dyDescent="0.35">
      <c r="G213" s="19"/>
      <c r="H213" s="19"/>
      <c r="I213" s="19"/>
      <c r="J213" s="207"/>
      <c r="K213" s="207"/>
      <c r="L213" s="207"/>
      <c r="M213" s="207"/>
    </row>
    <row r="214" spans="7:13" x14ac:dyDescent="0.35">
      <c r="G214" s="19"/>
      <c r="H214" s="19"/>
      <c r="I214" s="19"/>
      <c r="J214" s="207"/>
      <c r="K214" s="207"/>
      <c r="L214" s="207"/>
      <c r="M214" s="207"/>
    </row>
    <row r="215" spans="7:13" x14ac:dyDescent="0.35">
      <c r="G215" s="19"/>
      <c r="H215" s="19"/>
      <c r="I215" s="19"/>
      <c r="J215" s="207"/>
      <c r="K215" s="207"/>
      <c r="L215" s="207"/>
      <c r="M215" s="207"/>
    </row>
    <row r="216" spans="7:13" x14ac:dyDescent="0.35">
      <c r="G216" s="19"/>
      <c r="H216" s="19"/>
      <c r="I216" s="19"/>
      <c r="J216" s="207"/>
      <c r="K216" s="207"/>
      <c r="L216" s="207"/>
      <c r="M216" s="207"/>
    </row>
    <row r="217" spans="7:13" x14ac:dyDescent="0.35">
      <c r="G217" s="19"/>
      <c r="H217" s="19"/>
      <c r="I217" s="19"/>
      <c r="J217" s="207"/>
      <c r="K217" s="207"/>
      <c r="L217" s="207"/>
      <c r="M217" s="207"/>
    </row>
  </sheetData>
  <mergeCells count="20">
    <mergeCell ref="B58:J58"/>
    <mergeCell ref="A3:H3"/>
    <mergeCell ref="B10:J10"/>
    <mergeCell ref="B11:J11"/>
    <mergeCell ref="D14:M14"/>
    <mergeCell ref="G20:I20"/>
    <mergeCell ref="K20:M20"/>
    <mergeCell ref="O20:P20"/>
    <mergeCell ref="D21:D22"/>
    <mergeCell ref="O21:O22"/>
    <mergeCell ref="P21:P22"/>
    <mergeCell ref="B53:D53"/>
    <mergeCell ref="B101:D101"/>
    <mergeCell ref="B59:J59"/>
    <mergeCell ref="G68:I68"/>
    <mergeCell ref="K68:M68"/>
    <mergeCell ref="O68:P68"/>
    <mergeCell ref="D69:D70"/>
    <mergeCell ref="O69:O70"/>
    <mergeCell ref="P69:P70"/>
  </mergeCells>
  <conditionalFormatting sqref="N111:N121 J172:J217 J110:N110 J111:M171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2:M217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6:J108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6:G108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4" xr:uid="{D7481D97-E461-43EA-917E-B39C42518E70}">
      <formula1>"TOU, non-TOU"</formula1>
    </dataValidation>
    <dataValidation type="list" allowBlank="1" showInputMessage="1" showErrorMessage="1" sqref="D23 D26 D71 D74" xr:uid="{253D3990-F0B2-448E-9990-BD27E6FA2A7F}">
      <formula1>"per 30 days, per kWh, per kW, per kVA"</formula1>
    </dataValidation>
    <dataValidation type="list" allowBlank="1" showInputMessage="1" showErrorMessage="1" prompt="Select Charge Unit - monthly, per kWh, per kW" sqref="D49 D54 D97 D102" xr:uid="{A2E01B9C-7C97-4D48-9BCF-315A02533839}">
      <formula1>"Monthly, per kWh, per kW"</formula1>
    </dataValidation>
    <dataValidation type="list" allowBlank="1" showInputMessage="1" showErrorMessage="1" sqref="E35:E36 E54 E38:E49 E83:E84 E102 E86:E97 E23:E27 E71:E75 E29:E33 E77:E81" xr:uid="{CC22AF06-9D0C-4F2E-8F22-49FF4E036CC5}">
      <formula1>#REF!</formula1>
    </dataValidation>
    <dataValidation type="list" allowBlank="1" showInputMessage="1" showErrorMessage="1" prompt="Select Charge Unit - per 30 days, per kWh, per kW, per kVA." sqref="D35:D36 D38:D48 D83:D84 D86:D96 D24:D25 D27 D29:D33 D72:D73 D75 D77:D81" xr:uid="{D3486DCA-4587-4D9D-ADFB-D2DE58E71AFD}">
      <formula1>"per 30 days, per kWh, per kW, per kVA"</formula1>
    </dataValidation>
  </dataValidations>
  <printOptions horizontalCentered="1" gridLines="1"/>
  <pageMargins left="0" right="0" top="0" bottom="0" header="0" footer="0"/>
  <pageSetup scale="31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rowBreaks count="1" manualBreakCount="1">
    <brk id="5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69850</xdr:rowOff>
                  </from>
                  <to>
                    <xdr:col>16</xdr:col>
                    <xdr:colOff>88900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755650</xdr:colOff>
                    <xdr:row>64</xdr:row>
                    <xdr:rowOff>69850</xdr:rowOff>
                  </from>
                  <to>
                    <xdr:col>15</xdr:col>
                    <xdr:colOff>431800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64</xdr:row>
                    <xdr:rowOff>184150</xdr:rowOff>
                  </from>
                  <to>
                    <xdr:col>10</xdr:col>
                    <xdr:colOff>476250</xdr:colOff>
                    <xdr:row>66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E38F-5415-4E3A-817D-79E7626DD520}">
  <sheetPr>
    <pageSetUpPr fitToPage="1"/>
  </sheetPr>
  <dimension ref="A1:AF256"/>
  <sheetViews>
    <sheetView topLeftCell="A10" zoomScale="80" zoomScaleNormal="80" workbookViewId="0"/>
  </sheetViews>
  <sheetFormatPr defaultColWidth="9.453125" defaultRowHeight="14.5" x14ac:dyDescent="0.35"/>
  <cols>
    <col min="1" max="1" width="1.54296875" style="220" customWidth="1"/>
    <col min="2" max="2" width="116.453125" style="432" bestFit="1" customWidth="1"/>
    <col min="3" max="3" width="1.54296875" style="220" customWidth="1"/>
    <col min="4" max="4" width="13.54296875" style="337" customWidth="1"/>
    <col min="5" max="5" width="1.54296875" style="220" customWidth="1"/>
    <col min="6" max="6" width="1.453125" style="220" customWidth="1"/>
    <col min="7" max="9" width="12.54296875" style="220" customWidth="1"/>
    <col min="10" max="10" width="1.54296875" style="220" customWidth="1"/>
    <col min="11" max="13" width="13" style="220" customWidth="1"/>
    <col min="14" max="14" width="1.54296875" style="220" customWidth="1"/>
    <col min="15" max="16" width="12.81640625" style="220" customWidth="1"/>
    <col min="17" max="30" width="14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217"/>
      <c r="J1" s="217"/>
      <c r="M1" s="221"/>
      <c r="N1" s="221">
        <v>1</v>
      </c>
      <c r="O1" s="221">
        <v>1</v>
      </c>
      <c r="P1" s="221"/>
      <c r="Q1" s="221"/>
      <c r="R1" s="221"/>
      <c r="S1" s="221"/>
      <c r="T1" s="221">
        <v>1</v>
      </c>
      <c r="U1" s="221"/>
      <c r="V1" s="221"/>
      <c r="W1" s="221"/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J2" s="217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J3" s="217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J4" s="217"/>
    </row>
    <row r="5" spans="1:32" ht="15.5" x14ac:dyDescent="0.35">
      <c r="A5" s="217"/>
      <c r="B5" s="338"/>
      <c r="C5" s="225"/>
      <c r="D5" s="226"/>
      <c r="E5" s="225"/>
      <c r="F5" s="217"/>
      <c r="G5" s="217"/>
      <c r="H5" s="217"/>
      <c r="I5" s="217"/>
      <c r="J5" s="217"/>
      <c r="N5" s="4"/>
      <c r="O5" s="4"/>
      <c r="P5" s="4"/>
    </row>
    <row r="6" spans="1:32" x14ac:dyDescent="0.35">
      <c r="A6" s="217"/>
      <c r="B6" s="338"/>
      <c r="C6" s="217"/>
      <c r="D6" s="227"/>
      <c r="E6" s="217"/>
      <c r="F6" s="217"/>
      <c r="G6" s="217"/>
      <c r="H6" s="217"/>
      <c r="I6" s="217"/>
      <c r="J6" s="217"/>
      <c r="N6" s="4"/>
      <c r="O6" s="4"/>
      <c r="P6" s="4"/>
    </row>
    <row r="7" spans="1:32" x14ac:dyDescent="0.35">
      <c r="A7" s="217"/>
      <c r="B7" s="338"/>
      <c r="C7" s="217"/>
      <c r="D7" s="227"/>
      <c r="E7" s="217"/>
      <c r="F7" s="217"/>
      <c r="G7" s="217"/>
      <c r="H7" s="217"/>
      <c r="I7" s="217"/>
      <c r="J7" s="217"/>
      <c r="N7" s="4"/>
      <c r="O7" s="4"/>
      <c r="P7" s="4"/>
      <c r="Q7" s="4"/>
      <c r="R7" s="4"/>
    </row>
    <row r="8" spans="1:32" x14ac:dyDescent="0.35">
      <c r="A8" s="228"/>
      <c r="B8" s="338"/>
      <c r="C8" s="217"/>
      <c r="D8" s="227"/>
      <c r="E8" s="217"/>
      <c r="F8" s="217"/>
      <c r="G8" s="217"/>
      <c r="H8" s="217"/>
      <c r="I8" s="217"/>
      <c r="J8" s="217"/>
      <c r="N8" s="4"/>
      <c r="O8" s="4"/>
      <c r="P8" s="4"/>
      <c r="Q8" s="4"/>
      <c r="R8" s="4"/>
    </row>
    <row r="9" spans="1:32" x14ac:dyDescent="0.35">
      <c r="A9" s="229"/>
      <c r="B9" s="339"/>
      <c r="C9" s="229"/>
      <c r="D9" s="230"/>
      <c r="E9" s="229"/>
      <c r="F9" s="229"/>
      <c r="G9" s="229"/>
      <c r="H9" s="229"/>
      <c r="N9" s="4"/>
      <c r="O9" s="4"/>
      <c r="P9" s="4"/>
      <c r="Q9" s="4"/>
      <c r="R9" s="4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J10" s="523"/>
      <c r="M10" s="235"/>
      <c r="N10" s="340"/>
      <c r="O10" s="340"/>
      <c r="P10" s="340"/>
      <c r="Q10" s="340"/>
      <c r="R10" s="340"/>
      <c r="S10" s="235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J11" s="523"/>
      <c r="M11" s="235"/>
      <c r="N11" s="340"/>
      <c r="Q11" s="341"/>
      <c r="R11" s="341"/>
      <c r="S11" s="235"/>
    </row>
    <row r="12" spans="1:32" x14ac:dyDescent="0.35">
      <c r="A12" s="229"/>
      <c r="B12" s="339"/>
      <c r="C12" s="229"/>
      <c r="D12" s="230"/>
      <c r="E12" s="229"/>
      <c r="F12" s="229"/>
      <c r="G12" s="229"/>
      <c r="H12" s="229"/>
      <c r="M12" s="235"/>
      <c r="N12" s="342"/>
      <c r="Q12" s="341"/>
      <c r="R12" s="341"/>
      <c r="S12" s="235"/>
    </row>
    <row r="13" spans="1:32" x14ac:dyDescent="0.35">
      <c r="A13" s="229"/>
      <c r="B13" s="339"/>
      <c r="C13" s="229"/>
      <c r="D13" s="230"/>
      <c r="E13" s="229"/>
      <c r="F13" s="229"/>
      <c r="G13" s="229"/>
      <c r="H13" s="229"/>
      <c r="M13" s="235"/>
      <c r="N13" s="342"/>
      <c r="Q13" s="341"/>
      <c r="R13" s="341"/>
      <c r="S13" s="235"/>
    </row>
    <row r="14" spans="1:32" ht="15.5" x14ac:dyDescent="0.35">
      <c r="A14" s="229"/>
      <c r="B14" s="343" t="s">
        <v>2</v>
      </c>
      <c r="C14" s="229"/>
      <c r="D14" s="525" t="s">
        <v>56</v>
      </c>
      <c r="E14" s="525"/>
      <c r="F14" s="525"/>
      <c r="G14" s="525"/>
      <c r="H14" s="525"/>
      <c r="I14" s="525"/>
      <c r="J14" s="525"/>
      <c r="K14" s="525"/>
      <c r="L14" s="525"/>
      <c r="M14" s="235"/>
      <c r="N14" s="235"/>
      <c r="O14" s="344"/>
      <c r="P14" s="344"/>
      <c r="Q14" s="344"/>
      <c r="R14" s="344"/>
      <c r="S14" s="235"/>
    </row>
    <row r="15" spans="1:32" ht="15.5" x14ac:dyDescent="0.35">
      <c r="A15" s="229"/>
      <c r="B15" s="345"/>
      <c r="C15" s="229"/>
      <c r="D15" s="233"/>
      <c r="E15" s="233"/>
      <c r="F15" s="234"/>
      <c r="G15" s="234"/>
      <c r="H15" s="234"/>
      <c r="I15" s="234"/>
      <c r="J15" s="234"/>
      <c r="K15" s="235"/>
      <c r="L15" s="235"/>
      <c r="M15" s="234"/>
      <c r="N15" s="235"/>
      <c r="O15" s="235"/>
      <c r="P15" s="235"/>
      <c r="Q15" s="235"/>
      <c r="R15" s="235"/>
      <c r="S15" s="235"/>
      <c r="T15" s="234"/>
      <c r="U15" s="235"/>
      <c r="V15" s="235"/>
      <c r="W15" s="235"/>
      <c r="X15" s="235"/>
      <c r="Y15" s="235"/>
      <c r="Z15" s="235"/>
      <c r="AA15" s="234"/>
      <c r="AB15" s="235"/>
      <c r="AC15" s="235"/>
      <c r="AD15" s="235"/>
      <c r="AE15" s="235"/>
      <c r="AF15" s="235"/>
    </row>
    <row r="16" spans="1:32" ht="15.5" x14ac:dyDescent="0.35">
      <c r="A16" s="229"/>
      <c r="B16" s="343" t="s">
        <v>4</v>
      </c>
      <c r="C16" s="229"/>
      <c r="D16" s="236" t="s">
        <v>5</v>
      </c>
      <c r="E16" s="233"/>
      <c r="F16" s="234"/>
      <c r="G16" s="235"/>
      <c r="H16" s="234"/>
      <c r="I16" s="237"/>
      <c r="J16" s="234"/>
      <c r="K16" s="238"/>
      <c r="L16" s="235"/>
      <c r="M16" s="237"/>
      <c r="N16" s="235"/>
      <c r="O16" s="239"/>
      <c r="P16" s="240"/>
      <c r="Q16" s="235"/>
      <c r="R16" s="238"/>
      <c r="S16" s="235"/>
      <c r="T16" s="237"/>
      <c r="U16" s="235"/>
      <c r="V16" s="239"/>
      <c r="W16" s="240"/>
      <c r="X16" s="235"/>
      <c r="Y16" s="238"/>
      <c r="Z16" s="235"/>
      <c r="AA16" s="237"/>
      <c r="AB16" s="235"/>
      <c r="AC16" s="239"/>
      <c r="AD16" s="240"/>
      <c r="AE16" s="235"/>
      <c r="AF16" s="235"/>
    </row>
    <row r="17" spans="1:18" ht="15.5" x14ac:dyDescent="0.35">
      <c r="A17" s="229"/>
      <c r="B17" s="345"/>
      <c r="C17" s="229"/>
      <c r="D17" s="233"/>
      <c r="E17" s="233"/>
      <c r="F17" s="233"/>
      <c r="G17" s="233"/>
      <c r="H17" s="233"/>
      <c r="I17" s="233"/>
      <c r="J17" s="233"/>
    </row>
    <row r="18" spans="1:18" x14ac:dyDescent="0.35">
      <c r="A18" s="229"/>
      <c r="B18" s="345"/>
      <c r="C18" s="229"/>
      <c r="D18" s="242" t="s">
        <v>6</v>
      </c>
      <c r="E18" s="243"/>
      <c r="F18" s="229"/>
      <c r="G18" s="244">
        <v>2000</v>
      </c>
      <c r="H18" s="243" t="s">
        <v>7</v>
      </c>
      <c r="I18" s="229"/>
      <c r="J18" s="229"/>
    </row>
    <row r="19" spans="1:18" x14ac:dyDescent="0.35">
      <c r="A19" s="229"/>
      <c r="B19" s="345"/>
      <c r="C19" s="229"/>
      <c r="D19" s="230"/>
      <c r="E19" s="229"/>
      <c r="F19" s="229"/>
      <c r="G19" s="229"/>
      <c r="H19" s="229"/>
      <c r="I19" s="229"/>
      <c r="J19" s="229"/>
    </row>
    <row r="20" spans="1:18" s="19" customFormat="1" x14ac:dyDescent="0.35">
      <c r="A20" s="17"/>
      <c r="B20" s="346"/>
      <c r="C20" s="17"/>
      <c r="D20" s="51"/>
      <c r="E20" s="50"/>
      <c r="F20" s="17"/>
      <c r="G20" s="514" t="s">
        <v>8</v>
      </c>
      <c r="H20" s="515"/>
      <c r="I20" s="516"/>
      <c r="J20" s="37"/>
      <c r="K20" s="514" t="s">
        <v>9</v>
      </c>
      <c r="L20" s="515"/>
      <c r="M20" s="516"/>
      <c r="N20" s="17"/>
      <c r="O20" s="514" t="s">
        <v>10</v>
      </c>
      <c r="P20" s="516"/>
      <c r="Q20" s="37"/>
    </row>
    <row r="21" spans="1:18" ht="15" customHeight="1" x14ac:dyDescent="0.35">
      <c r="A21" s="229"/>
      <c r="B21" s="347"/>
      <c r="C21" s="229"/>
      <c r="D21" s="517" t="s">
        <v>11</v>
      </c>
      <c r="E21" s="242"/>
      <c r="F21" s="229"/>
      <c r="G21" s="247" t="s">
        <v>12</v>
      </c>
      <c r="H21" s="248" t="s">
        <v>13</v>
      </c>
      <c r="I21" s="249" t="s">
        <v>14</v>
      </c>
      <c r="J21" s="235"/>
      <c r="K21" s="247" t="s">
        <v>12</v>
      </c>
      <c r="L21" s="248" t="s">
        <v>13</v>
      </c>
      <c r="M21" s="249" t="s">
        <v>14</v>
      </c>
      <c r="N21" s="229"/>
      <c r="O21" s="519" t="s">
        <v>15</v>
      </c>
      <c r="P21" s="521" t="s">
        <v>16</v>
      </c>
      <c r="Q21" s="235"/>
    </row>
    <row r="22" spans="1:18" x14ac:dyDescent="0.35">
      <c r="A22" s="229"/>
      <c r="B22" s="347"/>
      <c r="C22" s="229"/>
      <c r="D22" s="518"/>
      <c r="E22" s="242"/>
      <c r="F22" s="229"/>
      <c r="G22" s="250" t="s">
        <v>17</v>
      </c>
      <c r="H22" s="251"/>
      <c r="I22" s="251" t="s">
        <v>17</v>
      </c>
      <c r="J22" s="235"/>
      <c r="K22" s="250" t="s">
        <v>17</v>
      </c>
      <c r="L22" s="251"/>
      <c r="M22" s="251" t="s">
        <v>17</v>
      </c>
      <c r="N22" s="229"/>
      <c r="O22" s="520"/>
      <c r="P22" s="522"/>
      <c r="Q22" s="235"/>
    </row>
    <row r="23" spans="1:18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41.78</v>
      </c>
      <c r="H23" s="61">
        <v>1</v>
      </c>
      <c r="I23" s="62">
        <f t="shared" ref="I23:I28" si="0">H23*G23</f>
        <v>41.78</v>
      </c>
      <c r="J23" s="63"/>
      <c r="K23" s="60">
        <v>43.7</v>
      </c>
      <c r="L23" s="61">
        <v>1</v>
      </c>
      <c r="M23" s="62">
        <f t="shared" ref="M23:M28" si="1">L23*K23</f>
        <v>43.7</v>
      </c>
      <c r="N23" s="64"/>
      <c r="O23" s="65">
        <f t="shared" ref="O23:O51" si="2">M23-I23</f>
        <v>1.9200000000000017</v>
      </c>
      <c r="P23" s="66">
        <f t="shared" ref="P23:P51" si="3">IF(OR(I23=0,M23=0),"",(O23/I23))</f>
        <v>4.5955002393489749E-2</v>
      </c>
      <c r="Q23" s="63"/>
      <c r="R23" s="67"/>
    </row>
    <row r="24" spans="1:18" x14ac:dyDescent="0.35">
      <c r="A24" s="229"/>
      <c r="B24" s="252" t="s">
        <v>20</v>
      </c>
      <c r="C24" s="253"/>
      <c r="D24" s="254" t="s">
        <v>19</v>
      </c>
      <c r="E24" s="253"/>
      <c r="F24" s="255"/>
      <c r="G24" s="256">
        <v>-0.13</v>
      </c>
      <c r="H24" s="348">
        <v>1</v>
      </c>
      <c r="I24" s="258">
        <f t="shared" si="0"/>
        <v>-0.13</v>
      </c>
      <c r="J24" s="235"/>
      <c r="K24" s="256">
        <v>-0.13</v>
      </c>
      <c r="L24" s="348">
        <v>1</v>
      </c>
      <c r="M24" s="258">
        <f t="shared" si="1"/>
        <v>-0.13</v>
      </c>
      <c r="N24" s="255"/>
      <c r="O24" s="259">
        <f t="shared" si="2"/>
        <v>0</v>
      </c>
      <c r="P24" s="260">
        <f t="shared" si="3"/>
        <v>0</v>
      </c>
      <c r="Q24" s="235"/>
    </row>
    <row r="25" spans="1:18" x14ac:dyDescent="0.35">
      <c r="A25" s="229"/>
      <c r="B25" s="252" t="s">
        <v>21</v>
      </c>
      <c r="C25" s="253"/>
      <c r="D25" s="254" t="s">
        <v>26</v>
      </c>
      <c r="E25" s="253"/>
      <c r="F25" s="255"/>
      <c r="G25" s="349">
        <v>-2.0000000000000002E-5</v>
      </c>
      <c r="H25" s="348">
        <f t="shared" ref="H25:H29" si="4">$G$18</f>
        <v>2000</v>
      </c>
      <c r="I25" s="258">
        <f t="shared" si="0"/>
        <v>-0.04</v>
      </c>
      <c r="J25" s="235"/>
      <c r="K25" s="349">
        <v>-2.0000000000000002E-5</v>
      </c>
      <c r="L25" s="348">
        <f t="shared" ref="L25:L29" si="5">$G$18</f>
        <v>2000</v>
      </c>
      <c r="M25" s="258">
        <f t="shared" si="1"/>
        <v>-0.04</v>
      </c>
      <c r="N25" s="255"/>
      <c r="O25" s="259">
        <f t="shared" si="2"/>
        <v>0</v>
      </c>
      <c r="P25" s="260">
        <f t="shared" si="3"/>
        <v>0</v>
      </c>
      <c r="Q25" s="235"/>
    </row>
    <row r="26" spans="1:18" x14ac:dyDescent="0.35">
      <c r="A26" s="229"/>
      <c r="B26" s="252" t="s">
        <v>22</v>
      </c>
      <c r="C26" s="253"/>
      <c r="D26" s="254" t="s">
        <v>26</v>
      </c>
      <c r="E26" s="253"/>
      <c r="F26" s="255"/>
      <c r="G26" s="349">
        <v>-2.5200000000000001E-3</v>
      </c>
      <c r="H26" s="348">
        <f t="shared" si="4"/>
        <v>2000</v>
      </c>
      <c r="I26" s="258">
        <f t="shared" si="0"/>
        <v>-5.04</v>
      </c>
      <c r="J26" s="235"/>
      <c r="K26" s="349">
        <v>-2.5200000000000001E-3</v>
      </c>
      <c r="L26" s="348">
        <f t="shared" si="5"/>
        <v>2000</v>
      </c>
      <c r="M26" s="258">
        <f t="shared" si="1"/>
        <v>-5.04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23</v>
      </c>
      <c r="C27" s="253"/>
      <c r="D27" s="254" t="s">
        <v>26</v>
      </c>
      <c r="E27" s="253"/>
      <c r="F27" s="255"/>
      <c r="G27" s="349">
        <v>-3.6000000000000002E-4</v>
      </c>
      <c r="H27" s="348">
        <f t="shared" si="4"/>
        <v>2000</v>
      </c>
      <c r="I27" s="258">
        <f t="shared" si="0"/>
        <v>-0.72000000000000008</v>
      </c>
      <c r="J27" s="235"/>
      <c r="K27" s="349">
        <v>-3.6000000000000002E-4</v>
      </c>
      <c r="L27" s="348">
        <f t="shared" si="5"/>
        <v>2000</v>
      </c>
      <c r="M27" s="258">
        <f t="shared" si="1"/>
        <v>-0.72000000000000008</v>
      </c>
      <c r="N27" s="255"/>
      <c r="O27" s="259">
        <f t="shared" si="2"/>
        <v>0</v>
      </c>
      <c r="P27" s="260">
        <f t="shared" si="3"/>
        <v>0</v>
      </c>
      <c r="Q27" s="235"/>
    </row>
    <row r="28" spans="1:18" x14ac:dyDescent="0.35">
      <c r="A28" s="229"/>
      <c r="B28" s="252" t="s">
        <v>24</v>
      </c>
      <c r="C28" s="253"/>
      <c r="D28" s="254" t="s">
        <v>26</v>
      </c>
      <c r="E28" s="253"/>
      <c r="F28" s="255"/>
      <c r="G28" s="349">
        <v>-6.0000000000000002E-5</v>
      </c>
      <c r="H28" s="348">
        <f t="shared" si="4"/>
        <v>2000</v>
      </c>
      <c r="I28" s="258">
        <f t="shared" si="0"/>
        <v>-0.12000000000000001</v>
      </c>
      <c r="J28" s="235"/>
      <c r="K28" s="349">
        <v>-6.0000000000000002E-5</v>
      </c>
      <c r="L28" s="348">
        <f t="shared" si="5"/>
        <v>2000</v>
      </c>
      <c r="M28" s="258">
        <f t="shared" si="1"/>
        <v>-0.12000000000000001</v>
      </c>
      <c r="N28" s="255"/>
      <c r="O28" s="259">
        <f t="shared" si="2"/>
        <v>0</v>
      </c>
      <c r="P28" s="260">
        <f t="shared" si="3"/>
        <v>0</v>
      </c>
      <c r="Q28" s="235"/>
    </row>
    <row r="29" spans="1:18" x14ac:dyDescent="0.35">
      <c r="A29" s="229"/>
      <c r="B29" s="252" t="s">
        <v>25</v>
      </c>
      <c r="C29" s="253"/>
      <c r="D29" s="254" t="s">
        <v>26</v>
      </c>
      <c r="E29" s="253"/>
      <c r="F29" s="255"/>
      <c r="G29" s="262">
        <v>3.8640000000000001E-2</v>
      </c>
      <c r="H29" s="348">
        <f t="shared" si="4"/>
        <v>2000</v>
      </c>
      <c r="I29" s="264">
        <f>H29*G29</f>
        <v>77.28</v>
      </c>
      <c r="J29" s="235"/>
      <c r="K29" s="262">
        <v>4.0419999999999998E-2</v>
      </c>
      <c r="L29" s="348">
        <f t="shared" si="5"/>
        <v>2000</v>
      </c>
      <c r="M29" s="264">
        <f>L29*K29</f>
        <v>80.839999999999989</v>
      </c>
      <c r="N29" s="255"/>
      <c r="O29" s="259">
        <f t="shared" si="2"/>
        <v>3.5599999999999881</v>
      </c>
      <c r="P29" s="260">
        <f t="shared" si="3"/>
        <v>4.606625258799156E-2</v>
      </c>
      <c r="Q29" s="235"/>
    </row>
    <row r="30" spans="1:18" s="19" customFormat="1" x14ac:dyDescent="0.35">
      <c r="A30" s="17"/>
      <c r="B30" s="350" t="s">
        <v>27</v>
      </c>
      <c r="C30" s="351"/>
      <c r="D30" s="352"/>
      <c r="E30" s="351"/>
      <c r="F30" s="353"/>
      <c r="G30" s="354"/>
      <c r="H30" s="355"/>
      <c r="I30" s="356">
        <f>SUM(I23:I29)</f>
        <v>113.01</v>
      </c>
      <c r="J30" s="63"/>
      <c r="K30" s="354"/>
      <c r="L30" s="355"/>
      <c r="M30" s="356">
        <f>SUM(M23:M29)</f>
        <v>118.49</v>
      </c>
      <c r="N30" s="357"/>
      <c r="O30" s="358">
        <f t="shared" si="2"/>
        <v>5.4799999999999898</v>
      </c>
      <c r="P30" s="359">
        <f t="shared" si="3"/>
        <v>4.8491283957171838E-2</v>
      </c>
      <c r="Q30" s="63"/>
      <c r="R30" s="67"/>
    </row>
    <row r="31" spans="1:18" s="19" customFormat="1" x14ac:dyDescent="0.35">
      <c r="A31" s="17"/>
      <c r="B31" s="69" t="s">
        <v>28</v>
      </c>
      <c r="C31" s="58"/>
      <c r="D31" s="59" t="s">
        <v>26</v>
      </c>
      <c r="E31" s="58"/>
      <c r="F31" s="25"/>
      <c r="G31" s="90">
        <f>RESIDENTIAL!G31</f>
        <v>0.11135</v>
      </c>
      <c r="H31" s="74">
        <f>$G$18*(1+G64)-$G$18</f>
        <v>59</v>
      </c>
      <c r="I31" s="72">
        <f>H31*G31</f>
        <v>6.5696500000000002</v>
      </c>
      <c r="J31" s="63"/>
      <c r="K31" s="90">
        <f>RESIDENTIAL!K31</f>
        <v>0.11135</v>
      </c>
      <c r="L31" s="74">
        <f>$G$18*(1+K64)-$G$18</f>
        <v>59</v>
      </c>
      <c r="M31" s="72">
        <f>L31*K31</f>
        <v>6.5696500000000002</v>
      </c>
      <c r="N31" s="64"/>
      <c r="O31" s="65">
        <f t="shared" si="2"/>
        <v>0</v>
      </c>
      <c r="P31" s="66">
        <f t="shared" si="3"/>
        <v>0</v>
      </c>
      <c r="Q31" s="63"/>
      <c r="R31" s="67"/>
    </row>
    <row r="32" spans="1:18" s="19" customFormat="1" x14ac:dyDescent="0.35">
      <c r="A32" s="17"/>
      <c r="B32" s="69" t="str">
        <f>+RESIDENTIAL!$B$32</f>
        <v>Rate Rider for Disposition of Deferral/Variance Accounts - effective until December 31, 2024</v>
      </c>
      <c r="C32" s="58"/>
      <c r="D32" s="59" t="s">
        <v>26</v>
      </c>
      <c r="E32" s="58"/>
      <c r="F32" s="25"/>
      <c r="G32" s="91">
        <v>3.29E-3</v>
      </c>
      <c r="H32" s="92">
        <f t="shared" ref="H32:H34" si="6">$G$18</f>
        <v>2000</v>
      </c>
      <c r="I32" s="72">
        <f>H32*G32</f>
        <v>6.58</v>
      </c>
      <c r="J32" s="63"/>
      <c r="K32" s="91">
        <v>2.4199999999999998E-3</v>
      </c>
      <c r="L32" s="92">
        <f t="shared" ref="L32:L34" si="7">$G$18</f>
        <v>2000</v>
      </c>
      <c r="M32" s="72">
        <f>L32*K32</f>
        <v>4.84</v>
      </c>
      <c r="N32" s="64"/>
      <c r="O32" s="65">
        <f t="shared" si="2"/>
        <v>-1.7400000000000002</v>
      </c>
      <c r="P32" s="66">
        <f t="shared" si="3"/>
        <v>-0.26443768996960487</v>
      </c>
      <c r="Q32" s="63"/>
      <c r="R32" s="67"/>
    </row>
    <row r="33" spans="1:18" s="19" customFormat="1" x14ac:dyDescent="0.35">
      <c r="A33" s="17"/>
      <c r="B33" s="89" t="s">
        <v>57</v>
      </c>
      <c r="C33" s="58"/>
      <c r="D33" s="59" t="s">
        <v>26</v>
      </c>
      <c r="E33" s="58"/>
      <c r="F33" s="25"/>
      <c r="G33" s="91">
        <v>0</v>
      </c>
      <c r="H33" s="92">
        <f t="shared" si="6"/>
        <v>2000</v>
      </c>
      <c r="I33" s="72">
        <f>H33*G33</f>
        <v>0</v>
      </c>
      <c r="J33" s="63"/>
      <c r="K33" s="91">
        <v>2.2899999999999999E-3</v>
      </c>
      <c r="L33" s="92">
        <f t="shared" si="7"/>
        <v>2000</v>
      </c>
      <c r="M33" s="72">
        <f>L33*K33</f>
        <v>4.58</v>
      </c>
      <c r="N33" s="64"/>
      <c r="O33" s="65">
        <f t="shared" si="2"/>
        <v>4.58</v>
      </c>
      <c r="P33" s="66" t="str">
        <f t="shared" si="3"/>
        <v/>
      </c>
      <c r="Q33" s="63"/>
      <c r="R33" s="67"/>
    </row>
    <row r="34" spans="1:18" s="19" customFormat="1" x14ac:dyDescent="0.35">
      <c r="A34" s="17"/>
      <c r="B34" s="69" t="str">
        <f>+RESIDENTIAL!$B$33</f>
        <v>Rate Rider for Disposition of Capacity Based Recovery Account - Applicable only for Class B Customers - effective until December 31, 2024</v>
      </c>
      <c r="C34" s="58"/>
      <c r="D34" s="59" t="s">
        <v>26</v>
      </c>
      <c r="E34" s="58"/>
      <c r="F34" s="25"/>
      <c r="G34" s="91">
        <v>-1.4999999999999999E-4</v>
      </c>
      <c r="H34" s="92">
        <f t="shared" si="6"/>
        <v>2000</v>
      </c>
      <c r="I34" s="72">
        <f>H34*G34</f>
        <v>-0.3</v>
      </c>
      <c r="J34" s="63"/>
      <c r="K34" s="91">
        <v>-1.2999999999999999E-4</v>
      </c>
      <c r="L34" s="92">
        <f t="shared" si="7"/>
        <v>2000</v>
      </c>
      <c r="M34" s="72">
        <f>L34*K34</f>
        <v>-0.25999999999999995</v>
      </c>
      <c r="N34" s="64"/>
      <c r="O34" s="65">
        <f t="shared" si="2"/>
        <v>4.0000000000000036E-2</v>
      </c>
      <c r="P34" s="66">
        <f t="shared" si="3"/>
        <v>-0.13333333333333347</v>
      </c>
      <c r="Q34" s="63"/>
      <c r="R34" s="67"/>
    </row>
    <row r="35" spans="1:18" s="19" customFormat="1" x14ac:dyDescent="0.35">
      <c r="A35" s="17"/>
      <c r="B35" s="69" t="str">
        <f>+RESIDENTIAL!$B$34</f>
        <v>Rate Rider for Disposition of Global Adjustment Account - Applicable only for Non-RPP Customers - effective until December 31, 2023</v>
      </c>
      <c r="C35" s="58"/>
      <c r="D35" s="59" t="s">
        <v>26</v>
      </c>
      <c r="E35" s="58"/>
      <c r="F35" s="25"/>
      <c r="G35" s="91">
        <v>-2.5100000000000001E-3</v>
      </c>
      <c r="H35" s="92"/>
      <c r="I35" s="72">
        <f t="shared" ref="I35" si="8">H35*G35</f>
        <v>0</v>
      </c>
      <c r="J35" s="63"/>
      <c r="K35" s="91">
        <v>0</v>
      </c>
      <c r="L35" s="92"/>
      <c r="M35" s="72">
        <f t="shared" ref="M35" si="9">L35*K35</f>
        <v>0</v>
      </c>
      <c r="N35" s="64"/>
      <c r="O35" s="65">
        <f t="shared" si="2"/>
        <v>0</v>
      </c>
      <c r="P35" s="66" t="str">
        <f t="shared" si="3"/>
        <v/>
      </c>
      <c r="Q35" s="63"/>
      <c r="R35" s="67"/>
    </row>
    <row r="36" spans="1:18" s="19" customFormat="1" x14ac:dyDescent="0.35">
      <c r="A36" s="17"/>
      <c r="B36" s="69" t="str">
        <f>CSMUR!B33</f>
        <v>Rate Rider for Smart Metering Entity Charge - effective until December 31, 2027</v>
      </c>
      <c r="C36" s="58"/>
      <c r="D36" s="59" t="s">
        <v>19</v>
      </c>
      <c r="E36" s="58"/>
      <c r="F36" s="25"/>
      <c r="G36" s="94">
        <f>RESIDENTIAL!G35</f>
        <v>0.41</v>
      </c>
      <c r="H36" s="61">
        <v>1</v>
      </c>
      <c r="I36" s="72">
        <f>H36*G36</f>
        <v>0.41</v>
      </c>
      <c r="J36" s="63"/>
      <c r="K36" s="94">
        <f>RESIDENTIAL!K35</f>
        <v>0.41</v>
      </c>
      <c r="L36" s="61">
        <v>1</v>
      </c>
      <c r="M36" s="72">
        <f>L36*K36</f>
        <v>0.41</v>
      </c>
      <c r="N36" s="64"/>
      <c r="O36" s="65">
        <f t="shared" si="2"/>
        <v>0</v>
      </c>
      <c r="P36" s="66">
        <f t="shared" si="3"/>
        <v>0</v>
      </c>
      <c r="Q36" s="63"/>
      <c r="R36" s="67"/>
    </row>
    <row r="37" spans="1:18" s="19" customFormat="1" x14ac:dyDescent="0.35">
      <c r="A37" s="17"/>
      <c r="B37" s="360" t="s">
        <v>33</v>
      </c>
      <c r="C37" s="361"/>
      <c r="D37" s="362"/>
      <c r="E37" s="361"/>
      <c r="F37" s="353"/>
      <c r="G37" s="363"/>
      <c r="H37" s="364"/>
      <c r="I37" s="365">
        <f>SUM(I31:I36)+I30</f>
        <v>126.26965000000001</v>
      </c>
      <c r="J37" s="63"/>
      <c r="K37" s="363"/>
      <c r="L37" s="364"/>
      <c r="M37" s="365">
        <f>SUM(M31:M36)+M30</f>
        <v>134.62965</v>
      </c>
      <c r="N37" s="357"/>
      <c r="O37" s="358">
        <f t="shared" si="2"/>
        <v>8.3599999999999852</v>
      </c>
      <c r="P37" s="359">
        <f t="shared" si="3"/>
        <v>6.6207517008243746E-2</v>
      </c>
      <c r="Q37" s="63"/>
      <c r="R37" s="67"/>
    </row>
    <row r="38" spans="1:18" s="19" customFormat="1" x14ac:dyDescent="0.35">
      <c r="A38" s="17"/>
      <c r="B38" s="101" t="s">
        <v>34</v>
      </c>
      <c r="C38" s="25"/>
      <c r="D38" s="59" t="s">
        <v>26</v>
      </c>
      <c r="E38" s="25"/>
      <c r="F38" s="25"/>
      <c r="G38" s="73">
        <v>1.1270000000000001E-2</v>
      </c>
      <c r="H38" s="102">
        <f>$G$18*(1+G64)</f>
        <v>2059</v>
      </c>
      <c r="I38" s="62">
        <f>H38*G38</f>
        <v>23.204930000000001</v>
      </c>
      <c r="J38" s="63"/>
      <c r="K38" s="73">
        <v>1.192E-2</v>
      </c>
      <c r="L38" s="102">
        <f>$G$18*(1+K64)</f>
        <v>2059</v>
      </c>
      <c r="M38" s="62">
        <f>L38*K38</f>
        <v>24.543279999999999</v>
      </c>
      <c r="N38" s="64"/>
      <c r="O38" s="65">
        <f t="shared" si="2"/>
        <v>1.3383499999999984</v>
      </c>
      <c r="P38" s="66">
        <f t="shared" si="3"/>
        <v>5.7675244010647664E-2</v>
      </c>
      <c r="Q38" s="63"/>
      <c r="R38" s="67"/>
    </row>
    <row r="39" spans="1:18" s="19" customFormat="1" x14ac:dyDescent="0.35">
      <c r="A39" s="17"/>
      <c r="B39" s="101" t="s">
        <v>35</v>
      </c>
      <c r="C39" s="25"/>
      <c r="D39" s="59" t="s">
        <v>26</v>
      </c>
      <c r="E39" s="25"/>
      <c r="F39" s="25"/>
      <c r="G39" s="73">
        <v>6.5599999999999999E-3</v>
      </c>
      <c r="H39" s="103">
        <f>H38</f>
        <v>2059</v>
      </c>
      <c r="I39" s="62">
        <f>H39*G39</f>
        <v>13.50704</v>
      </c>
      <c r="J39" s="63"/>
      <c r="K39" s="73">
        <v>7.5599999999999999E-3</v>
      </c>
      <c r="L39" s="103">
        <f>L38</f>
        <v>2059</v>
      </c>
      <c r="M39" s="62">
        <f>L39*K39</f>
        <v>15.566039999999999</v>
      </c>
      <c r="N39" s="64"/>
      <c r="O39" s="65">
        <f t="shared" si="2"/>
        <v>2.0589999999999993</v>
      </c>
      <c r="P39" s="66">
        <f t="shared" si="3"/>
        <v>0.15243902439024384</v>
      </c>
      <c r="Q39" s="63"/>
      <c r="R39" s="67"/>
    </row>
    <row r="40" spans="1:18" s="19" customFormat="1" x14ac:dyDescent="0.35">
      <c r="A40" s="17"/>
      <c r="B40" s="360" t="s">
        <v>36</v>
      </c>
      <c r="C40" s="351"/>
      <c r="D40" s="362"/>
      <c r="E40" s="351"/>
      <c r="F40" s="366"/>
      <c r="G40" s="367"/>
      <c r="H40" s="368"/>
      <c r="I40" s="365">
        <f>SUM(I37:I39)</f>
        <v>162.98161999999999</v>
      </c>
      <c r="J40" s="63"/>
      <c r="K40" s="367"/>
      <c r="L40" s="368"/>
      <c r="M40" s="365">
        <f>SUM(M37:M39)</f>
        <v>174.73896999999999</v>
      </c>
      <c r="N40" s="369"/>
      <c r="O40" s="358">
        <f t="shared" si="2"/>
        <v>11.757350000000002</v>
      </c>
      <c r="P40" s="359">
        <f t="shared" si="3"/>
        <v>7.2139116054926941E-2</v>
      </c>
      <c r="Q40" s="63"/>
      <c r="R40" s="67"/>
    </row>
    <row r="41" spans="1:18" s="19" customFormat="1" x14ac:dyDescent="0.35">
      <c r="A41" s="17"/>
      <c r="B41" s="69" t="s">
        <v>58</v>
      </c>
      <c r="C41" s="58"/>
      <c r="D41" s="59" t="s">
        <v>26</v>
      </c>
      <c r="E41" s="58"/>
      <c r="F41" s="25"/>
      <c r="G41" s="108">
        <v>4.1000000000000003E-3</v>
      </c>
      <c r="H41" s="92">
        <f>H38</f>
        <v>2059</v>
      </c>
      <c r="I41" s="72">
        <f t="shared" ref="I41:I51" si="10">H41*G41</f>
        <v>8.4419000000000004</v>
      </c>
      <c r="J41" s="63"/>
      <c r="K41" s="108">
        <v>4.1000000000000003E-3</v>
      </c>
      <c r="L41" s="92">
        <f>L38</f>
        <v>2059</v>
      </c>
      <c r="M41" s="72">
        <f t="shared" ref="M41:M51" si="11">L41*K41</f>
        <v>8.4419000000000004</v>
      </c>
      <c r="N41" s="64"/>
      <c r="O41" s="65">
        <f t="shared" si="2"/>
        <v>0</v>
      </c>
      <c r="P41" s="66">
        <f t="shared" si="3"/>
        <v>0</v>
      </c>
      <c r="Q41" s="63"/>
      <c r="R41" s="67"/>
    </row>
    <row r="42" spans="1:18" s="19" customFormat="1" x14ac:dyDescent="0.35">
      <c r="A42" s="17"/>
      <c r="B42" s="69" t="s">
        <v>59</v>
      </c>
      <c r="C42" s="58"/>
      <c r="D42" s="59" t="s">
        <v>26</v>
      </c>
      <c r="E42" s="58"/>
      <c r="F42" s="25"/>
      <c r="G42" s="108">
        <v>6.9999999999999999E-4</v>
      </c>
      <c r="H42" s="92">
        <f>H38</f>
        <v>2059</v>
      </c>
      <c r="I42" s="72">
        <f t="shared" si="10"/>
        <v>1.4413</v>
      </c>
      <c r="J42" s="63"/>
      <c r="K42" s="108">
        <v>6.9999999999999999E-4</v>
      </c>
      <c r="L42" s="92">
        <f>L38</f>
        <v>2059</v>
      </c>
      <c r="M42" s="72">
        <f t="shared" si="11"/>
        <v>1.4413</v>
      </c>
      <c r="N42" s="64"/>
      <c r="O42" s="65">
        <f t="shared" si="2"/>
        <v>0</v>
      </c>
      <c r="P42" s="66">
        <f t="shared" si="3"/>
        <v>0</v>
      </c>
      <c r="Q42" s="63"/>
      <c r="R42" s="67"/>
    </row>
    <row r="43" spans="1:18" s="19" customFormat="1" x14ac:dyDescent="0.35">
      <c r="A43" s="17"/>
      <c r="B43" s="69" t="s">
        <v>39</v>
      </c>
      <c r="C43" s="58"/>
      <c r="D43" s="59" t="s">
        <v>26</v>
      </c>
      <c r="E43" s="58"/>
      <c r="F43" s="25"/>
      <c r="G43" s="108">
        <v>4.0000000000000002E-4</v>
      </c>
      <c r="H43" s="92">
        <f>+H38</f>
        <v>2059</v>
      </c>
      <c r="I43" s="72">
        <f t="shared" si="10"/>
        <v>0.8236</v>
      </c>
      <c r="J43" s="63"/>
      <c r="K43" s="108">
        <v>4.0000000000000002E-4</v>
      </c>
      <c r="L43" s="92">
        <f>+L38</f>
        <v>2059</v>
      </c>
      <c r="M43" s="72">
        <f t="shared" si="11"/>
        <v>0.8236</v>
      </c>
      <c r="N43" s="64"/>
      <c r="O43" s="65">
        <f t="shared" si="2"/>
        <v>0</v>
      </c>
      <c r="P43" s="66">
        <f t="shared" si="3"/>
        <v>0</v>
      </c>
      <c r="Q43" s="63"/>
      <c r="R43" s="67"/>
    </row>
    <row r="44" spans="1:18" s="19" customFormat="1" x14ac:dyDescent="0.35">
      <c r="A44" s="17"/>
      <c r="B44" s="69" t="s">
        <v>60</v>
      </c>
      <c r="C44" s="58"/>
      <c r="D44" s="59" t="s">
        <v>19</v>
      </c>
      <c r="E44" s="58"/>
      <c r="F44" s="25"/>
      <c r="G44" s="109">
        <v>0.25</v>
      </c>
      <c r="H44" s="61">
        <v>1</v>
      </c>
      <c r="I44" s="62">
        <f t="shared" si="10"/>
        <v>0.25</v>
      </c>
      <c r="J44" s="63"/>
      <c r="K44" s="109">
        <v>0.25</v>
      </c>
      <c r="L44" s="61">
        <v>1</v>
      </c>
      <c r="M44" s="62">
        <f t="shared" si="11"/>
        <v>0.25</v>
      </c>
      <c r="N44" s="64"/>
      <c r="O44" s="65">
        <f t="shared" si="2"/>
        <v>0</v>
      </c>
      <c r="P44" s="66">
        <f t="shared" si="3"/>
        <v>0</v>
      </c>
      <c r="Q44" s="63"/>
      <c r="R44" s="67"/>
    </row>
    <row r="45" spans="1:18" s="19" customFormat="1" x14ac:dyDescent="0.35">
      <c r="A45" s="17"/>
      <c r="B45" s="69" t="s">
        <v>41</v>
      </c>
      <c r="C45" s="58"/>
      <c r="D45" s="59" t="s">
        <v>26</v>
      </c>
      <c r="E45" s="58"/>
      <c r="F45" s="25"/>
      <c r="G45" s="108">
        <v>8.6999999999999994E-2</v>
      </c>
      <c r="H45" s="92">
        <f>$G$18*$D$122</f>
        <v>1260</v>
      </c>
      <c r="I45" s="72">
        <f t="shared" si="10"/>
        <v>109.61999999999999</v>
      </c>
      <c r="J45" s="63"/>
      <c r="K45" s="108">
        <v>8.6999999999999994E-2</v>
      </c>
      <c r="L45" s="92">
        <f>$G$18*$D$122</f>
        <v>1260</v>
      </c>
      <c r="M45" s="72">
        <f t="shared" si="11"/>
        <v>109.61999999999999</v>
      </c>
      <c r="N45" s="64"/>
      <c r="O45" s="65">
        <f t="shared" si="2"/>
        <v>0</v>
      </c>
      <c r="P45" s="66">
        <f t="shared" si="3"/>
        <v>0</v>
      </c>
      <c r="Q45" s="63"/>
      <c r="R45" s="67"/>
    </row>
    <row r="46" spans="1:18" s="19" customFormat="1" x14ac:dyDescent="0.35">
      <c r="A46" s="17"/>
      <c r="B46" s="69" t="s">
        <v>42</v>
      </c>
      <c r="C46" s="58"/>
      <c r="D46" s="59" t="s">
        <v>26</v>
      </c>
      <c r="E46" s="58"/>
      <c r="F46" s="25"/>
      <c r="G46" s="108">
        <v>0.122</v>
      </c>
      <c r="H46" s="92">
        <f>$G$18*$D$123</f>
        <v>360</v>
      </c>
      <c r="I46" s="72">
        <f t="shared" si="10"/>
        <v>43.92</v>
      </c>
      <c r="J46" s="63"/>
      <c r="K46" s="108">
        <v>0.122</v>
      </c>
      <c r="L46" s="92">
        <f>$G$18*$D$123</f>
        <v>360</v>
      </c>
      <c r="M46" s="72">
        <f t="shared" si="11"/>
        <v>43.92</v>
      </c>
      <c r="N46" s="64"/>
      <c r="O46" s="65">
        <f t="shared" si="2"/>
        <v>0</v>
      </c>
      <c r="P46" s="66">
        <f t="shared" si="3"/>
        <v>0</v>
      </c>
      <c r="Q46" s="63"/>
      <c r="R46" s="67"/>
    </row>
    <row r="47" spans="1:18" s="19" customFormat="1" x14ac:dyDescent="0.35">
      <c r="A47" s="17"/>
      <c r="B47" s="69" t="s">
        <v>43</v>
      </c>
      <c r="C47" s="58"/>
      <c r="D47" s="59" t="s">
        <v>26</v>
      </c>
      <c r="E47" s="58"/>
      <c r="F47" s="25"/>
      <c r="G47" s="108">
        <v>0.182</v>
      </c>
      <c r="H47" s="92">
        <f>$G$18*$D$124</f>
        <v>380</v>
      </c>
      <c r="I47" s="72">
        <f t="shared" si="10"/>
        <v>69.16</v>
      </c>
      <c r="J47" s="63"/>
      <c r="K47" s="108">
        <v>0.182</v>
      </c>
      <c r="L47" s="92">
        <f>$G$18*$D$124</f>
        <v>380</v>
      </c>
      <c r="M47" s="72">
        <f t="shared" si="11"/>
        <v>69.16</v>
      </c>
      <c r="N47" s="64"/>
      <c r="O47" s="65">
        <f t="shared" si="2"/>
        <v>0</v>
      </c>
      <c r="P47" s="66">
        <f t="shared" si="3"/>
        <v>0</v>
      </c>
      <c r="Q47" s="63"/>
      <c r="R47" s="67"/>
    </row>
    <row r="48" spans="1:18" s="19" customFormat="1" x14ac:dyDescent="0.35">
      <c r="A48" s="17"/>
      <c r="B48" s="69" t="s">
        <v>44</v>
      </c>
      <c r="C48" s="58"/>
      <c r="D48" s="59" t="s">
        <v>26</v>
      </c>
      <c r="E48" s="58"/>
      <c r="F48" s="25"/>
      <c r="G48" s="108">
        <v>0.10299999999999999</v>
      </c>
      <c r="H48" s="92">
        <f>IF(AND($T$1=1, $G$18&gt;=600), 600, IF(AND($T$1=1, AND($G$18&lt;600, $G$18&gt;=0)), $G$18, IF(AND($T$1=2, $G$18&gt;=1000), 1000, IF(AND($T$1=2, AND($G$18&lt;1000, $G$18&gt;=0)), $G$18))))</f>
        <v>600</v>
      </c>
      <c r="I48" s="72">
        <f t="shared" si="10"/>
        <v>61.8</v>
      </c>
      <c r="J48" s="63"/>
      <c r="K48" s="108">
        <v>0.10299999999999999</v>
      </c>
      <c r="L48" s="92">
        <f>H48</f>
        <v>600</v>
      </c>
      <c r="M48" s="72">
        <f t="shared" si="11"/>
        <v>61.8</v>
      </c>
      <c r="N48" s="64"/>
      <c r="O48" s="65">
        <f t="shared" si="2"/>
        <v>0</v>
      </c>
      <c r="P48" s="66">
        <f t="shared" si="3"/>
        <v>0</v>
      </c>
      <c r="Q48" s="63"/>
      <c r="R48" s="67"/>
    </row>
    <row r="49" spans="1:18" s="19" customFormat="1" x14ac:dyDescent="0.35">
      <c r="A49" s="17"/>
      <c r="B49" s="69" t="s">
        <v>45</v>
      </c>
      <c r="C49" s="58"/>
      <c r="D49" s="59" t="s">
        <v>26</v>
      </c>
      <c r="E49" s="58"/>
      <c r="F49" s="25"/>
      <c r="G49" s="108">
        <v>0.125</v>
      </c>
      <c r="H49" s="92">
        <f>IF(AND($T$1=1, $G$18&gt;=600), $G$18-600, IF(AND($T$1=1, AND($G$18&lt;600, $G$18&gt;=0)), 0, IF(AND($T$1=2, $G$18&gt;=1000), $G$18-1000, IF(AND($T$1=2, AND($G$18&lt;1000, $G$18&gt;=0)), 0))))</f>
        <v>1400</v>
      </c>
      <c r="I49" s="72">
        <f t="shared" si="10"/>
        <v>175</v>
      </c>
      <c r="J49" s="63"/>
      <c r="K49" s="108">
        <v>0.125</v>
      </c>
      <c r="L49" s="92">
        <f>H49</f>
        <v>1400</v>
      </c>
      <c r="M49" s="72">
        <f t="shared" si="11"/>
        <v>175</v>
      </c>
      <c r="N49" s="64"/>
      <c r="O49" s="65">
        <f t="shared" si="2"/>
        <v>0</v>
      </c>
      <c r="P49" s="66">
        <f t="shared" si="3"/>
        <v>0</v>
      </c>
      <c r="Q49" s="63"/>
      <c r="R49" s="67"/>
    </row>
    <row r="50" spans="1:18" s="19" customFormat="1" x14ac:dyDescent="0.35">
      <c r="A50" s="17"/>
      <c r="B50" s="69" t="s">
        <v>46</v>
      </c>
      <c r="C50" s="58"/>
      <c r="D50" s="59" t="s">
        <v>26</v>
      </c>
      <c r="E50" s="58"/>
      <c r="F50" s="25"/>
      <c r="G50" s="108">
        <v>0.1076</v>
      </c>
      <c r="H50" s="92"/>
      <c r="I50" s="72">
        <f t="shared" si="10"/>
        <v>0</v>
      </c>
      <c r="J50" s="63"/>
      <c r="K50" s="108">
        <v>0.1076</v>
      </c>
      <c r="L50" s="92"/>
      <c r="M50" s="72">
        <f t="shared" si="11"/>
        <v>0</v>
      </c>
      <c r="N50" s="64"/>
      <c r="O50" s="65">
        <f t="shared" si="2"/>
        <v>0</v>
      </c>
      <c r="P50" s="66" t="str">
        <f t="shared" si="3"/>
        <v/>
      </c>
      <c r="Q50" s="63"/>
      <c r="R50" s="67"/>
    </row>
    <row r="51" spans="1:18" s="19" customFormat="1" ht="15" thickBot="1" x14ac:dyDescent="0.4">
      <c r="A51" s="17"/>
      <c r="B51" s="69" t="s">
        <v>47</v>
      </c>
      <c r="C51" s="58"/>
      <c r="D51" s="59" t="s">
        <v>26</v>
      </c>
      <c r="E51" s="58"/>
      <c r="F51" s="25"/>
      <c r="G51" s="108">
        <f>G50</f>
        <v>0.1076</v>
      </c>
      <c r="H51" s="92"/>
      <c r="I51" s="72">
        <f t="shared" si="10"/>
        <v>0</v>
      </c>
      <c r="J51" s="63"/>
      <c r="K51" s="108">
        <f>K50</f>
        <v>0.1076</v>
      </c>
      <c r="L51" s="92"/>
      <c r="M51" s="72">
        <f t="shared" si="11"/>
        <v>0</v>
      </c>
      <c r="N51" s="64"/>
      <c r="O51" s="65">
        <f t="shared" si="2"/>
        <v>0</v>
      </c>
      <c r="P51" s="66" t="str">
        <f t="shared" si="3"/>
        <v/>
      </c>
      <c r="Q51" s="63"/>
      <c r="R51" s="67"/>
    </row>
    <row r="52" spans="1:18" ht="15" thickBot="1" x14ac:dyDescent="0.4">
      <c r="A52" s="229"/>
      <c r="B52" s="370"/>
      <c r="C52" s="294"/>
      <c r="D52" s="295"/>
      <c r="E52" s="294"/>
      <c r="F52" s="296"/>
      <c r="G52" s="297"/>
      <c r="H52" s="298"/>
      <c r="I52" s="299"/>
      <c r="J52" s="235"/>
      <c r="K52" s="297"/>
      <c r="L52" s="298"/>
      <c r="M52" s="299"/>
      <c r="N52" s="296"/>
      <c r="O52" s="300"/>
      <c r="P52" s="301"/>
      <c r="Q52" s="235"/>
    </row>
    <row r="53" spans="1:18" x14ac:dyDescent="0.35">
      <c r="A53" s="229"/>
      <c r="B53" s="302" t="s">
        <v>48</v>
      </c>
      <c r="C53" s="253"/>
      <c r="D53" s="303"/>
      <c r="E53" s="253"/>
      <c r="F53" s="304"/>
      <c r="G53" s="305"/>
      <c r="H53" s="305"/>
      <c r="I53" s="306">
        <f>SUM(I41:I47,I40)</f>
        <v>396.63842</v>
      </c>
      <c r="J53" s="235"/>
      <c r="K53" s="305"/>
      <c r="L53" s="305"/>
      <c r="M53" s="306">
        <f>SUM(M41:M47,M40)</f>
        <v>408.39576999999997</v>
      </c>
      <c r="N53" s="307"/>
      <c r="O53" s="308">
        <f>M53-I53</f>
        <v>11.757349999999974</v>
      </c>
      <c r="P53" s="309">
        <f>IF(OR(I53=0,M53=0),"",(O53/I53))</f>
        <v>2.9642488995392766E-2</v>
      </c>
      <c r="Q53" s="235"/>
    </row>
    <row r="54" spans="1:18" x14ac:dyDescent="0.35">
      <c r="A54" s="229"/>
      <c r="B54" s="302" t="s">
        <v>49</v>
      </c>
      <c r="C54" s="253"/>
      <c r="D54" s="303"/>
      <c r="E54" s="253"/>
      <c r="F54" s="304"/>
      <c r="G54" s="131">
        <v>-0.193</v>
      </c>
      <c r="H54" s="311"/>
      <c r="I54" s="259">
        <f>+I53*G54</f>
        <v>-76.551215060000004</v>
      </c>
      <c r="J54" s="235"/>
      <c r="K54" s="131">
        <v>-0.193</v>
      </c>
      <c r="L54" s="311"/>
      <c r="M54" s="259">
        <f>+M53*K54</f>
        <v>-78.820383609999993</v>
      </c>
      <c r="N54" s="307"/>
      <c r="O54" s="259">
        <f>M54-I54</f>
        <v>-2.2691685499999892</v>
      </c>
      <c r="P54" s="260">
        <f>IF(OR(I54=0,M54=0),"",(O54/I54))</f>
        <v>2.964248899539269E-2</v>
      </c>
      <c r="Q54" s="235"/>
    </row>
    <row r="55" spans="1:18" x14ac:dyDescent="0.35">
      <c r="A55" s="229"/>
      <c r="B55" s="253" t="s">
        <v>50</v>
      </c>
      <c r="C55" s="253"/>
      <c r="D55" s="303"/>
      <c r="E55" s="253"/>
      <c r="F55" s="261"/>
      <c r="G55" s="313">
        <v>0.13</v>
      </c>
      <c r="H55" s="261"/>
      <c r="I55" s="259">
        <f>I53*G55</f>
        <v>51.562994600000003</v>
      </c>
      <c r="J55" s="235"/>
      <c r="K55" s="313">
        <v>0.13</v>
      </c>
      <c r="L55" s="261"/>
      <c r="M55" s="259">
        <f>M53*K55</f>
        <v>53.091450099999996</v>
      </c>
      <c r="N55" s="314"/>
      <c r="O55" s="259">
        <f>M55-I55</f>
        <v>1.5284554999999926</v>
      </c>
      <c r="P55" s="260">
        <f>IF(OR(I55=0,M55=0),"",(O55/I55))</f>
        <v>2.9642488995392687E-2</v>
      </c>
      <c r="Q55" s="235"/>
    </row>
    <row r="56" spans="1:18" ht="15" thickBot="1" x14ac:dyDescent="0.4">
      <c r="A56" s="229"/>
      <c r="B56" s="512" t="s">
        <v>51</v>
      </c>
      <c r="C56" s="512"/>
      <c r="D56" s="512"/>
      <c r="E56" s="315"/>
      <c r="F56" s="316"/>
      <c r="G56" s="316"/>
      <c r="H56" s="316"/>
      <c r="I56" s="317">
        <f>SUM(I53:I55)</f>
        <v>371.65019954000002</v>
      </c>
      <c r="J56" s="235"/>
      <c r="K56" s="316"/>
      <c r="L56" s="316"/>
      <c r="M56" s="317">
        <f>SUM(M53:M55)</f>
        <v>382.66683648999992</v>
      </c>
      <c r="N56" s="318"/>
      <c r="O56" s="371">
        <f>M56-I56</f>
        <v>11.016636949999906</v>
      </c>
      <c r="P56" s="372">
        <f>IF(OR(I56=0,M56=0),"",(O56/I56))</f>
        <v>2.9642488995392579E-2</v>
      </c>
      <c r="Q56" s="235"/>
    </row>
    <row r="57" spans="1:18" ht="15" thickBot="1" x14ac:dyDescent="0.4">
      <c r="A57" s="321"/>
      <c r="B57" s="373"/>
      <c r="C57" s="374"/>
      <c r="D57" s="375"/>
      <c r="E57" s="374"/>
      <c r="F57" s="376"/>
      <c r="G57" s="297"/>
      <c r="H57" s="377"/>
      <c r="I57" s="378"/>
      <c r="J57" s="235"/>
      <c r="K57" s="297"/>
      <c r="L57" s="377"/>
      <c r="M57" s="378"/>
      <c r="N57" s="376"/>
      <c r="O57" s="379"/>
      <c r="P57" s="301"/>
      <c r="Q57" s="235"/>
    </row>
    <row r="58" spans="1:18" x14ac:dyDescent="0.35">
      <c r="A58" s="321"/>
      <c r="B58" s="380" t="s">
        <v>61</v>
      </c>
      <c r="C58" s="381"/>
      <c r="D58" s="382"/>
      <c r="E58" s="381"/>
      <c r="F58" s="383"/>
      <c r="G58" s="384"/>
      <c r="H58" s="384"/>
      <c r="I58" s="385">
        <f>SUM(I48:I49,I40,I41:I44)</f>
        <v>410.73841999999996</v>
      </c>
      <c r="J58" s="235"/>
      <c r="K58" s="384"/>
      <c r="L58" s="384"/>
      <c r="M58" s="385">
        <f>SUM(M48:M49,M40,M41:M44)</f>
        <v>422.49576999999999</v>
      </c>
      <c r="N58" s="386"/>
      <c r="O58" s="308">
        <f>M58-I58</f>
        <v>11.757350000000031</v>
      </c>
      <c r="P58" s="309">
        <f>IF(OR(I58=0,M58=0),"",(O58/I58))</f>
        <v>2.8624909254897635E-2</v>
      </c>
    </row>
    <row r="59" spans="1:18" x14ac:dyDescent="0.35">
      <c r="A59" s="321"/>
      <c r="B59" s="302" t="s">
        <v>49</v>
      </c>
      <c r="C59" s="253"/>
      <c r="D59" s="303"/>
      <c r="E59" s="253"/>
      <c r="F59" s="304"/>
      <c r="G59" s="131">
        <v>-0.193</v>
      </c>
      <c r="H59" s="311"/>
      <c r="I59" s="259">
        <f>+I58*G59</f>
        <v>-79.272515059999989</v>
      </c>
      <c r="J59" s="235"/>
      <c r="K59" s="131">
        <v>-0.193</v>
      </c>
      <c r="L59" s="311"/>
      <c r="M59" s="259">
        <f>+M58*K59</f>
        <v>-81.541683610000007</v>
      </c>
      <c r="N59" s="307"/>
      <c r="O59" s="259">
        <f>M59-I59</f>
        <v>-2.2691685500000176</v>
      </c>
      <c r="P59" s="260">
        <f>IF(OR(I59=0,M59=0),"",(O59/I59))</f>
        <v>2.8624909254897784E-2</v>
      </c>
    </row>
    <row r="60" spans="1:18" x14ac:dyDescent="0.35">
      <c r="A60" s="321"/>
      <c r="B60" s="381" t="s">
        <v>50</v>
      </c>
      <c r="C60" s="381"/>
      <c r="D60" s="382"/>
      <c r="E60" s="381"/>
      <c r="F60" s="387"/>
      <c r="G60" s="388">
        <v>0.13</v>
      </c>
      <c r="H60" s="389"/>
      <c r="I60" s="390">
        <f>I58*G60</f>
        <v>53.395994599999995</v>
      </c>
      <c r="J60" s="235"/>
      <c r="K60" s="388">
        <v>0.13</v>
      </c>
      <c r="L60" s="389"/>
      <c r="M60" s="390">
        <f>M58*K60</f>
        <v>54.924450100000001</v>
      </c>
      <c r="N60" s="391"/>
      <c r="O60" s="259">
        <f>M60-I60</f>
        <v>1.5284555000000069</v>
      </c>
      <c r="P60" s="260">
        <f>IF(OR(I60=0,M60=0),"",(O60/I60))</f>
        <v>2.862490925489769E-2</v>
      </c>
    </row>
    <row r="61" spans="1:18" ht="15" thickBot="1" x14ac:dyDescent="0.4">
      <c r="A61" s="321"/>
      <c r="B61" s="530" t="s">
        <v>62</v>
      </c>
      <c r="C61" s="530"/>
      <c r="D61" s="530"/>
      <c r="E61" s="392"/>
      <c r="F61" s="316"/>
      <c r="G61" s="316"/>
      <c r="H61" s="316"/>
      <c r="I61" s="393">
        <f>SUM(I58:I60)</f>
        <v>384.86189953999997</v>
      </c>
      <c r="J61" s="235"/>
      <c r="K61" s="316"/>
      <c r="L61" s="316"/>
      <c r="M61" s="393">
        <f>SUM(M58:M60)</f>
        <v>395.87853648999999</v>
      </c>
      <c r="N61" s="318"/>
      <c r="O61" s="371">
        <f>M61-I61</f>
        <v>11.01663695000002</v>
      </c>
      <c r="P61" s="372">
        <f>IF(OR(I61=0,M61=0),"",(O61/I61))</f>
        <v>2.862490925489761E-2</v>
      </c>
    </row>
    <row r="62" spans="1:18" ht="15" thickBot="1" x14ac:dyDescent="0.4">
      <c r="A62" s="321"/>
      <c r="B62" s="373"/>
      <c r="C62" s="374"/>
      <c r="D62" s="375"/>
      <c r="E62" s="374"/>
      <c r="F62" s="394"/>
      <c r="G62" s="395"/>
      <c r="H62" s="396"/>
      <c r="I62" s="397"/>
      <c r="J62" s="235"/>
      <c r="K62" s="395"/>
      <c r="L62" s="396"/>
      <c r="M62" s="397"/>
      <c r="N62" s="376"/>
      <c r="O62" s="379"/>
      <c r="P62" s="398"/>
    </row>
    <row r="63" spans="1:18" x14ac:dyDescent="0.35">
      <c r="A63" s="229"/>
      <c r="B63" s="339"/>
      <c r="C63" s="229"/>
      <c r="D63" s="230"/>
      <c r="E63" s="229"/>
      <c r="F63" s="229"/>
      <c r="G63" s="229"/>
      <c r="H63" s="229"/>
      <c r="I63" s="245"/>
      <c r="J63" s="235"/>
      <c r="K63" s="229"/>
      <c r="L63" s="229"/>
      <c r="M63" s="245"/>
      <c r="N63" s="229"/>
      <c r="O63" s="229"/>
      <c r="P63" s="229"/>
    </row>
    <row r="64" spans="1:18" x14ac:dyDescent="0.35">
      <c r="A64" s="229"/>
      <c r="B64" s="343" t="s">
        <v>53</v>
      </c>
      <c r="C64" s="229"/>
      <c r="D64" s="230"/>
      <c r="E64" s="229"/>
      <c r="F64" s="229"/>
      <c r="G64" s="157">
        <v>2.9499999999999998E-2</v>
      </c>
      <c r="H64" s="229"/>
      <c r="I64" s="229"/>
      <c r="J64" s="235"/>
      <c r="K64" s="157">
        <v>2.9499999999999998E-2</v>
      </c>
      <c r="L64" s="229"/>
      <c r="M64" s="229"/>
      <c r="N64" s="229"/>
      <c r="O64" s="229"/>
      <c r="P64" s="229"/>
      <c r="Q64" s="235"/>
    </row>
    <row r="65" spans="1:32" x14ac:dyDescent="0.35">
      <c r="A65" s="229"/>
      <c r="B65" s="339"/>
      <c r="C65" s="229"/>
      <c r="D65" s="230"/>
      <c r="E65" s="229"/>
      <c r="F65" s="229"/>
      <c r="G65" s="229"/>
      <c r="H65" s="229"/>
      <c r="I65" s="229"/>
      <c r="J65" s="229"/>
    </row>
    <row r="66" spans="1:32" ht="18" x14ac:dyDescent="0.4">
      <c r="A66" s="229"/>
      <c r="B66" s="523" t="s">
        <v>0</v>
      </c>
      <c r="C66" s="523"/>
      <c r="D66" s="523"/>
      <c r="E66" s="523"/>
      <c r="F66" s="523"/>
      <c r="G66" s="523"/>
      <c r="H66" s="523"/>
      <c r="I66" s="523"/>
      <c r="J66" s="523"/>
    </row>
    <row r="67" spans="1:32" ht="18" x14ac:dyDescent="0.4">
      <c r="A67" s="229"/>
      <c r="B67" s="523" t="s">
        <v>1</v>
      </c>
      <c r="C67" s="523"/>
      <c r="D67" s="523"/>
      <c r="E67" s="523"/>
      <c r="F67" s="523"/>
      <c r="G67" s="523"/>
      <c r="H67" s="523"/>
      <c r="I67" s="523"/>
      <c r="J67" s="523"/>
    </row>
    <row r="68" spans="1:32" x14ac:dyDescent="0.35">
      <c r="A68" s="229"/>
      <c r="B68" s="339"/>
      <c r="C68" s="229"/>
      <c r="D68" s="230"/>
      <c r="E68" s="229"/>
      <c r="F68" s="229"/>
      <c r="G68" s="229"/>
      <c r="H68" s="229"/>
    </row>
    <row r="69" spans="1:32" x14ac:dyDescent="0.35">
      <c r="A69" s="229"/>
      <c r="B69" s="339"/>
      <c r="C69" s="229"/>
      <c r="D69" s="230"/>
      <c r="E69" s="229"/>
      <c r="F69" s="229"/>
      <c r="G69" s="229"/>
      <c r="H69" s="229"/>
    </row>
    <row r="70" spans="1:32" ht="15.5" x14ac:dyDescent="0.35">
      <c r="A70" s="229"/>
      <c r="B70" s="343" t="s">
        <v>2</v>
      </c>
      <c r="C70" s="229"/>
      <c r="D70" s="399" t="s">
        <v>56</v>
      </c>
      <c r="E70" s="334"/>
      <c r="F70" s="334"/>
      <c r="G70" s="334"/>
      <c r="H70" s="334"/>
      <c r="I70" s="334"/>
      <c r="J70" s="334"/>
      <c r="K70" s="275"/>
      <c r="L70" s="275"/>
      <c r="M70" s="275"/>
    </row>
    <row r="71" spans="1:32" ht="15.5" x14ac:dyDescent="0.35">
      <c r="A71" s="229"/>
      <c r="B71" s="345"/>
      <c r="C71" s="229"/>
      <c r="D71" s="233"/>
      <c r="E71" s="233"/>
      <c r="F71" s="234"/>
      <c r="G71" s="234"/>
      <c r="H71" s="234"/>
      <c r="I71" s="234"/>
      <c r="J71" s="234"/>
      <c r="K71" s="235"/>
      <c r="L71" s="235"/>
      <c r="M71" s="234"/>
      <c r="N71" s="235"/>
      <c r="O71" s="235"/>
      <c r="P71" s="235"/>
      <c r="Q71" s="235"/>
      <c r="R71" s="235"/>
      <c r="S71" s="235"/>
      <c r="T71" s="234"/>
      <c r="U71" s="235"/>
      <c r="V71" s="235"/>
      <c r="W71" s="235"/>
      <c r="X71" s="235"/>
      <c r="Y71" s="235"/>
      <c r="Z71" s="235"/>
      <c r="AA71" s="234"/>
      <c r="AB71" s="235"/>
      <c r="AC71" s="235"/>
      <c r="AD71" s="235"/>
      <c r="AE71" s="235"/>
      <c r="AF71" s="235"/>
    </row>
    <row r="72" spans="1:32" ht="15.5" x14ac:dyDescent="0.35">
      <c r="A72" s="229"/>
      <c r="B72" s="343" t="s">
        <v>4</v>
      </c>
      <c r="C72" s="229"/>
      <c r="D72" s="236" t="s">
        <v>5</v>
      </c>
      <c r="E72" s="233"/>
      <c r="F72" s="234"/>
      <c r="G72" s="235"/>
      <c r="H72" s="234"/>
      <c r="I72" s="237"/>
      <c r="J72" s="234"/>
      <c r="K72" s="238"/>
      <c r="L72" s="235"/>
      <c r="M72" s="237"/>
      <c r="N72" s="235"/>
      <c r="O72" s="239"/>
      <c r="P72" s="240"/>
      <c r="Q72" s="235"/>
      <c r="R72" s="238"/>
      <c r="S72" s="235"/>
      <c r="T72" s="237"/>
      <c r="U72" s="235"/>
      <c r="V72" s="239"/>
      <c r="W72" s="240"/>
      <c r="X72" s="235"/>
      <c r="Y72" s="238"/>
      <c r="Z72" s="235"/>
      <c r="AA72" s="237"/>
      <c r="AB72" s="235"/>
      <c r="AC72" s="239"/>
      <c r="AD72" s="240"/>
      <c r="AE72" s="235"/>
      <c r="AF72" s="235"/>
    </row>
    <row r="73" spans="1:32" ht="15.5" x14ac:dyDescent="0.35">
      <c r="A73" s="229"/>
      <c r="B73" s="345"/>
      <c r="C73" s="229"/>
      <c r="D73" s="233"/>
      <c r="E73" s="233"/>
      <c r="F73" s="233"/>
      <c r="G73" s="233"/>
      <c r="H73" s="233"/>
      <c r="I73" s="233"/>
      <c r="J73" s="233"/>
    </row>
    <row r="74" spans="1:32" x14ac:dyDescent="0.35">
      <c r="A74" s="229"/>
      <c r="B74" s="345"/>
      <c r="C74" s="229"/>
      <c r="D74" s="242" t="s">
        <v>6</v>
      </c>
      <c r="E74" s="243"/>
      <c r="F74" s="229"/>
      <c r="G74" s="244">
        <v>2800</v>
      </c>
      <c r="H74" s="243" t="s">
        <v>7</v>
      </c>
      <c r="I74" s="229"/>
      <c r="J74" s="229"/>
    </row>
    <row r="75" spans="1:32" x14ac:dyDescent="0.35">
      <c r="A75" s="229"/>
      <c r="B75" s="345"/>
      <c r="C75" s="229"/>
      <c r="D75" s="230"/>
      <c r="E75" s="229"/>
      <c r="F75" s="229"/>
      <c r="G75" s="229"/>
      <c r="H75" s="229"/>
      <c r="I75" s="229"/>
      <c r="J75" s="229"/>
    </row>
    <row r="76" spans="1:32" s="19" customFormat="1" x14ac:dyDescent="0.35">
      <c r="A76" s="17"/>
      <c r="B76" s="400"/>
      <c r="C76" s="17"/>
      <c r="D76" s="51"/>
      <c r="E76" s="50"/>
      <c r="F76" s="17"/>
      <c r="G76" s="514" t="s">
        <v>8</v>
      </c>
      <c r="H76" s="515"/>
      <c r="I76" s="516"/>
      <c r="J76" s="37"/>
      <c r="K76" s="514" t="s">
        <v>9</v>
      </c>
      <c r="L76" s="515"/>
      <c r="M76" s="516"/>
      <c r="N76" s="17"/>
      <c r="O76" s="514" t="s">
        <v>10</v>
      </c>
      <c r="P76" s="516"/>
      <c r="Q76" s="37"/>
    </row>
    <row r="77" spans="1:32" x14ac:dyDescent="0.35">
      <c r="A77" s="229"/>
      <c r="B77" s="401"/>
      <c r="C77" s="229"/>
      <c r="D77" s="527" t="s">
        <v>11</v>
      </c>
      <c r="E77" s="402"/>
      <c r="F77" s="229"/>
      <c r="G77" s="403" t="s">
        <v>12</v>
      </c>
      <c r="H77" s="404" t="s">
        <v>13</v>
      </c>
      <c r="I77" s="405" t="s">
        <v>14</v>
      </c>
      <c r="J77" s="235"/>
      <c r="K77" s="403" t="s">
        <v>12</v>
      </c>
      <c r="L77" s="404" t="s">
        <v>13</v>
      </c>
      <c r="M77" s="405" t="s">
        <v>14</v>
      </c>
      <c r="N77" s="229"/>
      <c r="O77" s="528" t="s">
        <v>15</v>
      </c>
      <c r="P77" s="529" t="s">
        <v>16</v>
      </c>
      <c r="Q77" s="235"/>
    </row>
    <row r="78" spans="1:32" x14ac:dyDescent="0.35">
      <c r="A78" s="229"/>
      <c r="B78" s="401"/>
      <c r="C78" s="229"/>
      <c r="D78" s="518"/>
      <c r="E78" s="402"/>
      <c r="F78" s="229"/>
      <c r="G78" s="406" t="s">
        <v>17</v>
      </c>
      <c r="H78" s="407"/>
      <c r="I78" s="407" t="s">
        <v>17</v>
      </c>
      <c r="J78" s="235"/>
      <c r="K78" s="406" t="s">
        <v>17</v>
      </c>
      <c r="L78" s="407"/>
      <c r="M78" s="407" t="s">
        <v>17</v>
      </c>
      <c r="N78" s="229"/>
      <c r="O78" s="520"/>
      <c r="P78" s="522"/>
      <c r="Q78" s="235"/>
    </row>
    <row r="79" spans="1:32" s="19" customFormat="1" x14ac:dyDescent="0.35">
      <c r="A79" s="17"/>
      <c r="B79" s="57" t="s">
        <v>18</v>
      </c>
      <c r="C79" s="58"/>
      <c r="D79" s="59" t="s">
        <v>19</v>
      </c>
      <c r="E79" s="58"/>
      <c r="F79" s="25"/>
      <c r="G79" s="60">
        <v>41.78</v>
      </c>
      <c r="H79" s="61">
        <v>1</v>
      </c>
      <c r="I79" s="62">
        <f t="shared" ref="I79:I84" si="12">H79*G79</f>
        <v>41.78</v>
      </c>
      <c r="J79" s="63"/>
      <c r="K79" s="60">
        <v>43.7</v>
      </c>
      <c r="L79" s="61">
        <v>1</v>
      </c>
      <c r="M79" s="62">
        <f t="shared" ref="M79:M84" si="13">L79*K79</f>
        <v>43.7</v>
      </c>
      <c r="N79" s="64"/>
      <c r="O79" s="65">
        <f t="shared" ref="O79:O107" si="14">M79-I79</f>
        <v>1.9200000000000017</v>
      </c>
      <c r="P79" s="66">
        <f t="shared" ref="P79:P107" si="15">IF(OR(I79=0,M79=0),"",(O79/I79))</f>
        <v>4.5955002393489749E-2</v>
      </c>
      <c r="Q79" s="63"/>
      <c r="R79" s="67"/>
    </row>
    <row r="80" spans="1:32" x14ac:dyDescent="0.35">
      <c r="A80" s="229"/>
      <c r="B80" s="252" t="s">
        <v>20</v>
      </c>
      <c r="C80" s="253"/>
      <c r="D80" s="254" t="s">
        <v>19</v>
      </c>
      <c r="E80" s="253"/>
      <c r="F80" s="255"/>
      <c r="G80" s="256">
        <v>-0.13</v>
      </c>
      <c r="H80" s="348">
        <v>1</v>
      </c>
      <c r="I80" s="258">
        <f t="shared" si="12"/>
        <v>-0.13</v>
      </c>
      <c r="J80" s="235"/>
      <c r="K80" s="256">
        <v>-0.13</v>
      </c>
      <c r="L80" s="348">
        <v>1</v>
      </c>
      <c r="M80" s="258">
        <f t="shared" si="13"/>
        <v>-0.13</v>
      </c>
      <c r="N80" s="255"/>
      <c r="O80" s="259">
        <f t="shared" si="14"/>
        <v>0</v>
      </c>
      <c r="P80" s="260">
        <f t="shared" si="15"/>
        <v>0</v>
      </c>
      <c r="Q80" s="235"/>
    </row>
    <row r="81" spans="1:18" x14ac:dyDescent="0.35">
      <c r="A81" s="229"/>
      <c r="B81" s="252" t="s">
        <v>21</v>
      </c>
      <c r="C81" s="253"/>
      <c r="D81" s="254" t="s">
        <v>26</v>
      </c>
      <c r="E81" s="253"/>
      <c r="F81" s="255"/>
      <c r="G81" s="349">
        <v>-2.0000000000000002E-5</v>
      </c>
      <c r="H81" s="348">
        <f t="shared" ref="H81:H84" si="16">$G$74</f>
        <v>2800</v>
      </c>
      <c r="I81" s="258">
        <f t="shared" si="12"/>
        <v>-5.6000000000000001E-2</v>
      </c>
      <c r="J81" s="235"/>
      <c r="K81" s="349">
        <v>-2.0000000000000002E-5</v>
      </c>
      <c r="L81" s="348">
        <f t="shared" ref="L81:L84" si="17">$G$74</f>
        <v>2800</v>
      </c>
      <c r="M81" s="258">
        <f t="shared" si="13"/>
        <v>-5.6000000000000001E-2</v>
      </c>
      <c r="N81" s="255"/>
      <c r="O81" s="259">
        <f t="shared" si="14"/>
        <v>0</v>
      </c>
      <c r="P81" s="260">
        <f t="shared" si="15"/>
        <v>0</v>
      </c>
      <c r="Q81" s="235"/>
    </row>
    <row r="82" spans="1:18" x14ac:dyDescent="0.35">
      <c r="A82" s="229"/>
      <c r="B82" s="252" t="s">
        <v>22</v>
      </c>
      <c r="C82" s="253"/>
      <c r="D82" s="254" t="s">
        <v>26</v>
      </c>
      <c r="E82" s="253"/>
      <c r="F82" s="255"/>
      <c r="G82" s="349">
        <v>-2.5200000000000001E-3</v>
      </c>
      <c r="H82" s="348">
        <f t="shared" si="16"/>
        <v>2800</v>
      </c>
      <c r="I82" s="258">
        <f t="shared" si="12"/>
        <v>-7.056</v>
      </c>
      <c r="J82" s="235"/>
      <c r="K82" s="349">
        <v>-2.5200000000000001E-3</v>
      </c>
      <c r="L82" s="348">
        <f t="shared" si="17"/>
        <v>2800</v>
      </c>
      <c r="M82" s="258">
        <f t="shared" si="13"/>
        <v>-7.056</v>
      </c>
      <c r="N82" s="255"/>
      <c r="O82" s="259">
        <f t="shared" si="14"/>
        <v>0</v>
      </c>
      <c r="P82" s="260">
        <f t="shared" si="15"/>
        <v>0</v>
      </c>
      <c r="Q82" s="235"/>
    </row>
    <row r="83" spans="1:18" x14ac:dyDescent="0.35">
      <c r="A83" s="229"/>
      <c r="B83" s="252" t="s">
        <v>23</v>
      </c>
      <c r="C83" s="253"/>
      <c r="D83" s="254" t="s">
        <v>26</v>
      </c>
      <c r="E83" s="253"/>
      <c r="F83" s="255"/>
      <c r="G83" s="349">
        <v>-3.6000000000000002E-4</v>
      </c>
      <c r="H83" s="348">
        <f>G18</f>
        <v>2000</v>
      </c>
      <c r="I83" s="258">
        <f t="shared" si="12"/>
        <v>-0.72000000000000008</v>
      </c>
      <c r="J83" s="235"/>
      <c r="K83" s="349">
        <v>-3.6000000000000002E-4</v>
      </c>
      <c r="L83" s="348">
        <f>G18</f>
        <v>2000</v>
      </c>
      <c r="M83" s="258">
        <f t="shared" si="13"/>
        <v>-0.72000000000000008</v>
      </c>
      <c r="N83" s="255"/>
      <c r="O83" s="259">
        <f t="shared" si="14"/>
        <v>0</v>
      </c>
      <c r="P83" s="260">
        <f t="shared" si="15"/>
        <v>0</v>
      </c>
      <c r="Q83" s="235"/>
    </row>
    <row r="84" spans="1:18" x14ac:dyDescent="0.35">
      <c r="A84" s="229"/>
      <c r="B84" s="252" t="s">
        <v>24</v>
      </c>
      <c r="C84" s="253"/>
      <c r="D84" s="254" t="s">
        <v>26</v>
      </c>
      <c r="E84" s="253"/>
      <c r="F84" s="255"/>
      <c r="G84" s="349">
        <v>-6.0000000000000002E-5</v>
      </c>
      <c r="H84" s="348">
        <f t="shared" si="16"/>
        <v>2800</v>
      </c>
      <c r="I84" s="258">
        <f t="shared" si="12"/>
        <v>-0.16800000000000001</v>
      </c>
      <c r="J84" s="235"/>
      <c r="K84" s="349">
        <v>-6.0000000000000002E-5</v>
      </c>
      <c r="L84" s="348">
        <f t="shared" si="17"/>
        <v>2800</v>
      </c>
      <c r="M84" s="258">
        <f t="shared" si="13"/>
        <v>-0.16800000000000001</v>
      </c>
      <c r="N84" s="255"/>
      <c r="O84" s="259">
        <f t="shared" si="14"/>
        <v>0</v>
      </c>
      <c r="P84" s="260">
        <f t="shared" si="15"/>
        <v>0</v>
      </c>
      <c r="Q84" s="235"/>
    </row>
    <row r="85" spans="1:18" x14ac:dyDescent="0.35">
      <c r="A85" s="229"/>
      <c r="B85" s="252" t="s">
        <v>25</v>
      </c>
      <c r="C85" s="253"/>
      <c r="D85" s="254" t="s">
        <v>26</v>
      </c>
      <c r="E85" s="253"/>
      <c r="F85" s="255"/>
      <c r="G85" s="262">
        <v>3.8640000000000001E-2</v>
      </c>
      <c r="H85" s="348">
        <f>+$G$74</f>
        <v>2800</v>
      </c>
      <c r="I85" s="264">
        <f>H85*G85</f>
        <v>108.19200000000001</v>
      </c>
      <c r="J85" s="235"/>
      <c r="K85" s="262">
        <v>4.0419999999999998E-2</v>
      </c>
      <c r="L85" s="348">
        <f>+$G$74</f>
        <v>2800</v>
      </c>
      <c r="M85" s="264">
        <f>L85*K85</f>
        <v>113.17599999999999</v>
      </c>
      <c r="N85" s="255"/>
      <c r="O85" s="259">
        <f t="shared" si="14"/>
        <v>4.9839999999999804</v>
      </c>
      <c r="P85" s="260">
        <f t="shared" si="15"/>
        <v>4.6066252587991532E-2</v>
      </c>
      <c r="Q85" s="235"/>
    </row>
    <row r="86" spans="1:18" x14ac:dyDescent="0.35">
      <c r="A86" s="229"/>
      <c r="B86" s="350" t="s">
        <v>27</v>
      </c>
      <c r="C86" s="408"/>
      <c r="D86" s="409"/>
      <c r="E86" s="408"/>
      <c r="F86" s="410"/>
      <c r="G86" s="411"/>
      <c r="H86" s="412"/>
      <c r="I86" s="413">
        <f>SUM(I79:I85)</f>
        <v>141.84200000000001</v>
      </c>
      <c r="J86" s="235"/>
      <c r="K86" s="411"/>
      <c r="L86" s="412"/>
      <c r="M86" s="413">
        <f>SUM(M79:M85)</f>
        <v>148.74599999999998</v>
      </c>
      <c r="N86" s="410"/>
      <c r="O86" s="414">
        <f t="shared" si="14"/>
        <v>6.9039999999999679</v>
      </c>
      <c r="P86" s="415">
        <f t="shared" si="15"/>
        <v>4.8673876566884051E-2</v>
      </c>
      <c r="Q86" s="235"/>
    </row>
    <row r="87" spans="1:18" x14ac:dyDescent="0.35">
      <c r="A87" s="229"/>
      <c r="B87" s="69" t="s">
        <v>28</v>
      </c>
      <c r="C87" s="255"/>
      <c r="D87" s="254" t="s">
        <v>26</v>
      </c>
      <c r="E87" s="255"/>
      <c r="F87" s="255"/>
      <c r="G87" s="262">
        <f>RESIDENTIAL!$G$31</f>
        <v>0.11135</v>
      </c>
      <c r="H87" s="276">
        <f>$G$74*(1+G120)-$G$74</f>
        <v>82.600000000000364</v>
      </c>
      <c r="I87" s="264">
        <f>H87*G87</f>
        <v>9.1975100000000403</v>
      </c>
      <c r="J87" s="235"/>
      <c r="K87" s="262">
        <f>RESIDENTIAL!$K$31</f>
        <v>0.11135</v>
      </c>
      <c r="L87" s="276">
        <f>$G$74*(1+K120)-$G$74</f>
        <v>82.600000000000364</v>
      </c>
      <c r="M87" s="264">
        <f>L87*K87</f>
        <v>9.1975100000000403</v>
      </c>
      <c r="N87" s="255"/>
      <c r="O87" s="259">
        <f t="shared" si="14"/>
        <v>0</v>
      </c>
      <c r="P87" s="260">
        <f t="shared" si="15"/>
        <v>0</v>
      </c>
      <c r="Q87" s="235"/>
    </row>
    <row r="88" spans="1:18" s="19" customFormat="1" x14ac:dyDescent="0.35">
      <c r="A88" s="17"/>
      <c r="B88" s="89" t="str">
        <f>+RESIDENTIAL!$B$32</f>
        <v>Rate Rider for Disposition of Deferral/Variance Accounts - effective until December 31, 2024</v>
      </c>
      <c r="C88" s="58"/>
      <c r="D88" s="59" t="s">
        <v>26</v>
      </c>
      <c r="E88" s="58"/>
      <c r="F88" s="25"/>
      <c r="G88" s="91">
        <v>3.29E-3</v>
      </c>
      <c r="H88" s="74">
        <f>+$G$74</f>
        <v>2800</v>
      </c>
      <c r="I88" s="72">
        <f>H88*G88</f>
        <v>9.2119999999999997</v>
      </c>
      <c r="J88" s="63"/>
      <c r="K88" s="91">
        <v>2.4199999999999998E-3</v>
      </c>
      <c r="L88" s="74">
        <f>+$G$74</f>
        <v>2800</v>
      </c>
      <c r="M88" s="72">
        <f>L88*K88</f>
        <v>6.7759999999999998</v>
      </c>
      <c r="N88" s="64"/>
      <c r="O88" s="65">
        <f t="shared" si="14"/>
        <v>-2.4359999999999999</v>
      </c>
      <c r="P88" s="260">
        <f t="shared" si="15"/>
        <v>-0.26443768996960487</v>
      </c>
      <c r="Q88" s="63"/>
      <c r="R88" s="67"/>
    </row>
    <row r="89" spans="1:18" s="19" customFormat="1" x14ac:dyDescent="0.35">
      <c r="A89" s="17"/>
      <c r="B89" s="89" t="s">
        <v>57</v>
      </c>
      <c r="C89" s="58"/>
      <c r="D89" s="59" t="s">
        <v>26</v>
      </c>
      <c r="E89" s="58"/>
      <c r="F89" s="25"/>
      <c r="G89" s="91">
        <v>0</v>
      </c>
      <c r="H89" s="74">
        <f>+$G$74</f>
        <v>2800</v>
      </c>
      <c r="I89" s="72">
        <f>H89*G89</f>
        <v>0</v>
      </c>
      <c r="J89" s="63"/>
      <c r="K89" s="91">
        <v>2.2899999999999999E-3</v>
      </c>
      <c r="L89" s="74">
        <f>+$G$74</f>
        <v>2800</v>
      </c>
      <c r="M89" s="72">
        <f>L89*K89</f>
        <v>6.4119999999999999</v>
      </c>
      <c r="N89" s="64"/>
      <c r="O89" s="65">
        <f t="shared" si="14"/>
        <v>6.4119999999999999</v>
      </c>
      <c r="P89" s="260" t="str">
        <f t="shared" si="15"/>
        <v/>
      </c>
      <c r="Q89" s="63"/>
      <c r="R89" s="67"/>
    </row>
    <row r="90" spans="1:18" s="19" customFormat="1" ht="15.75" customHeight="1" x14ac:dyDescent="0.35">
      <c r="A90" s="17"/>
      <c r="B90" s="89" t="str">
        <f>+RESIDENTIAL!$B$33</f>
        <v>Rate Rider for Disposition of Capacity Based Recovery Account - Applicable only for Class B Customers - effective until December 31, 2024</v>
      </c>
      <c r="C90" s="58"/>
      <c r="D90" s="59" t="s">
        <v>26</v>
      </c>
      <c r="E90" s="58"/>
      <c r="F90" s="25"/>
      <c r="G90" s="91">
        <v>-1.4999999999999999E-4</v>
      </c>
      <c r="H90" s="74">
        <f>+$G$74</f>
        <v>2800</v>
      </c>
      <c r="I90" s="72">
        <f>H90*G90</f>
        <v>-0.42</v>
      </c>
      <c r="J90" s="63"/>
      <c r="K90" s="91">
        <v>-1.2999999999999999E-4</v>
      </c>
      <c r="L90" s="74">
        <f>+$G$74</f>
        <v>2800</v>
      </c>
      <c r="M90" s="72">
        <f>L90*K90</f>
        <v>-0.36399999999999999</v>
      </c>
      <c r="N90" s="64"/>
      <c r="O90" s="65">
        <f t="shared" si="14"/>
        <v>5.5999999999999994E-2</v>
      </c>
      <c r="P90" s="260">
        <f t="shared" si="15"/>
        <v>-0.13333333333333333</v>
      </c>
      <c r="Q90" s="63"/>
      <c r="R90" s="67"/>
    </row>
    <row r="91" spans="1:18" s="19" customFormat="1" ht="14.25" customHeight="1" x14ac:dyDescent="0.35">
      <c r="A91" s="17"/>
      <c r="B91" s="89" t="str">
        <f>+RESIDENTIAL!$B$34</f>
        <v>Rate Rider for Disposition of Global Adjustment Account - Applicable only for Non-RPP Customers - effective until December 31, 2023</v>
      </c>
      <c r="C91" s="58"/>
      <c r="D91" s="59" t="s">
        <v>26</v>
      </c>
      <c r="E91" s="58"/>
      <c r="F91" s="25"/>
      <c r="G91" s="91">
        <v>-2.5100000000000001E-3</v>
      </c>
      <c r="H91" s="92"/>
      <c r="I91" s="72">
        <f t="shared" ref="I91" si="18">H91*G91</f>
        <v>0</v>
      </c>
      <c r="J91" s="63"/>
      <c r="K91" s="91">
        <v>0</v>
      </c>
      <c r="L91" s="92"/>
      <c r="M91" s="72">
        <f t="shared" ref="M91" si="19">L91*K91</f>
        <v>0</v>
      </c>
      <c r="N91" s="64"/>
      <c r="O91" s="65">
        <f t="shared" si="14"/>
        <v>0</v>
      </c>
      <c r="P91" s="260" t="str">
        <f t="shared" si="15"/>
        <v/>
      </c>
      <c r="Q91" s="63"/>
      <c r="R91" s="67"/>
    </row>
    <row r="92" spans="1:18" x14ac:dyDescent="0.35">
      <c r="A92" s="229"/>
      <c r="B92" s="252" t="str">
        <f>B36</f>
        <v>Rate Rider for Smart Metering Entity Charge - effective until December 31, 2027</v>
      </c>
      <c r="C92" s="253"/>
      <c r="D92" s="254" t="s">
        <v>19</v>
      </c>
      <c r="E92" s="253"/>
      <c r="F92" s="255"/>
      <c r="G92" s="416">
        <f>G36</f>
        <v>0.41</v>
      </c>
      <c r="H92" s="257">
        <v>1</v>
      </c>
      <c r="I92" s="258">
        <f>H92*G92</f>
        <v>0.41</v>
      </c>
      <c r="J92" s="235"/>
      <c r="K92" s="416">
        <f>K36</f>
        <v>0.41</v>
      </c>
      <c r="L92" s="257">
        <v>1</v>
      </c>
      <c r="M92" s="258">
        <f>L92*K92</f>
        <v>0.41</v>
      </c>
      <c r="N92" s="255"/>
      <c r="O92" s="259">
        <f t="shared" si="14"/>
        <v>0</v>
      </c>
      <c r="P92" s="66">
        <f t="shared" si="15"/>
        <v>0</v>
      </c>
      <c r="Q92" s="235"/>
    </row>
    <row r="93" spans="1:18" x14ac:dyDescent="0.35">
      <c r="A93" s="229"/>
      <c r="B93" s="417" t="s">
        <v>33</v>
      </c>
      <c r="C93" s="418"/>
      <c r="D93" s="419"/>
      <c r="E93" s="418"/>
      <c r="F93" s="410"/>
      <c r="G93" s="420"/>
      <c r="H93" s="421"/>
      <c r="I93" s="422">
        <f>SUM(I87:I92)+I86</f>
        <v>160.24151000000006</v>
      </c>
      <c r="J93" s="235"/>
      <c r="K93" s="420"/>
      <c r="L93" s="421"/>
      <c r="M93" s="422">
        <f>SUM(M87:M92)+M86</f>
        <v>171.17751000000001</v>
      </c>
      <c r="N93" s="410"/>
      <c r="O93" s="414">
        <f t="shared" si="14"/>
        <v>10.93599999999995</v>
      </c>
      <c r="P93" s="415">
        <f t="shared" si="15"/>
        <v>6.8246985440913191E-2</v>
      </c>
      <c r="Q93" s="235"/>
    </row>
    <row r="94" spans="1:18" x14ac:dyDescent="0.35">
      <c r="A94" s="229"/>
      <c r="B94" s="284" t="s">
        <v>34</v>
      </c>
      <c r="C94" s="255"/>
      <c r="D94" s="254" t="s">
        <v>26</v>
      </c>
      <c r="E94" s="255"/>
      <c r="F94" s="255"/>
      <c r="G94" s="73">
        <v>1.1270000000000001E-2</v>
      </c>
      <c r="H94" s="348">
        <f>$G$74*(1+G120)</f>
        <v>2882.6000000000004</v>
      </c>
      <c r="I94" s="264">
        <f>H94*G94</f>
        <v>32.486902000000008</v>
      </c>
      <c r="J94" s="235"/>
      <c r="K94" s="73">
        <v>1.192E-2</v>
      </c>
      <c r="L94" s="348">
        <f>$G$74*(1+K120)</f>
        <v>2882.6000000000004</v>
      </c>
      <c r="M94" s="264">
        <f>L94*K94</f>
        <v>34.360592000000004</v>
      </c>
      <c r="N94" s="255"/>
      <c r="O94" s="259">
        <f t="shared" si="14"/>
        <v>1.8736899999999963</v>
      </c>
      <c r="P94" s="260">
        <f t="shared" si="15"/>
        <v>5.7675244010647608E-2</v>
      </c>
      <c r="Q94" s="235"/>
    </row>
    <row r="95" spans="1:18" x14ac:dyDescent="0.35">
      <c r="A95" s="229"/>
      <c r="B95" s="286" t="s">
        <v>35</v>
      </c>
      <c r="C95" s="255"/>
      <c r="D95" s="254" t="s">
        <v>26</v>
      </c>
      <c r="E95" s="255"/>
      <c r="F95" s="255"/>
      <c r="G95" s="73">
        <v>6.5599999999999999E-3</v>
      </c>
      <c r="H95" s="348">
        <f>H94</f>
        <v>2882.6000000000004</v>
      </c>
      <c r="I95" s="264">
        <f>H95*G95</f>
        <v>18.909856000000001</v>
      </c>
      <c r="J95" s="235"/>
      <c r="K95" s="73">
        <v>7.5599999999999999E-3</v>
      </c>
      <c r="L95" s="348">
        <f>L94</f>
        <v>2882.6000000000004</v>
      </c>
      <c r="M95" s="264">
        <f>L95*K95</f>
        <v>21.792456000000001</v>
      </c>
      <c r="N95" s="255"/>
      <c r="O95" s="259">
        <f t="shared" si="14"/>
        <v>2.8826000000000001</v>
      </c>
      <c r="P95" s="260">
        <f t="shared" si="15"/>
        <v>0.1524390243902439</v>
      </c>
      <c r="Q95" s="235"/>
    </row>
    <row r="96" spans="1:18" x14ac:dyDescent="0.35">
      <c r="A96" s="229"/>
      <c r="B96" s="417" t="s">
        <v>36</v>
      </c>
      <c r="C96" s="408"/>
      <c r="D96" s="423"/>
      <c r="E96" s="408"/>
      <c r="F96" s="424"/>
      <c r="G96" s="425"/>
      <c r="H96" s="426"/>
      <c r="I96" s="422">
        <f>SUM(I93:I95)</f>
        <v>211.63826800000007</v>
      </c>
      <c r="J96" s="235"/>
      <c r="K96" s="425"/>
      <c r="L96" s="426"/>
      <c r="M96" s="422">
        <f>SUM(M93:M95)</f>
        <v>227.330558</v>
      </c>
      <c r="N96" s="424"/>
      <c r="O96" s="414">
        <f t="shared" si="14"/>
        <v>15.692289999999929</v>
      </c>
      <c r="P96" s="415">
        <f t="shared" si="15"/>
        <v>7.4146751191518562E-2</v>
      </c>
      <c r="Q96" s="235"/>
    </row>
    <row r="97" spans="1:18" x14ac:dyDescent="0.35">
      <c r="A97" s="229"/>
      <c r="B97" s="427" t="s">
        <v>58</v>
      </c>
      <c r="C97" s="253"/>
      <c r="D97" s="254" t="s">
        <v>26</v>
      </c>
      <c r="E97" s="253"/>
      <c r="F97" s="255"/>
      <c r="G97" s="108">
        <v>4.1000000000000003E-3</v>
      </c>
      <c r="H97" s="348">
        <f>H94</f>
        <v>2882.6000000000004</v>
      </c>
      <c r="I97" s="264">
        <f t="shared" ref="I97:I107" si="20">H97*G97</f>
        <v>11.818660000000003</v>
      </c>
      <c r="J97" s="235"/>
      <c r="K97" s="108">
        <v>4.1000000000000003E-3</v>
      </c>
      <c r="L97" s="348">
        <f>L94</f>
        <v>2882.6000000000004</v>
      </c>
      <c r="M97" s="264">
        <f t="shared" ref="M97:M107" si="21">L97*K97</f>
        <v>11.818660000000003</v>
      </c>
      <c r="N97" s="255"/>
      <c r="O97" s="259">
        <f t="shared" si="14"/>
        <v>0</v>
      </c>
      <c r="P97" s="260">
        <f t="shared" si="15"/>
        <v>0</v>
      </c>
      <c r="Q97" s="235"/>
    </row>
    <row r="98" spans="1:18" x14ac:dyDescent="0.35">
      <c r="A98" s="229"/>
      <c r="B98" s="427" t="s">
        <v>59</v>
      </c>
      <c r="C98" s="253"/>
      <c r="D98" s="254" t="s">
        <v>26</v>
      </c>
      <c r="E98" s="253"/>
      <c r="F98" s="255"/>
      <c r="G98" s="108">
        <v>6.9999999999999999E-4</v>
      </c>
      <c r="H98" s="348">
        <f>H94</f>
        <v>2882.6000000000004</v>
      </c>
      <c r="I98" s="264">
        <f t="shared" si="20"/>
        <v>2.0178200000000004</v>
      </c>
      <c r="J98" s="235"/>
      <c r="K98" s="108">
        <v>6.9999999999999999E-4</v>
      </c>
      <c r="L98" s="348">
        <f>L94</f>
        <v>2882.6000000000004</v>
      </c>
      <c r="M98" s="264">
        <f t="shared" si="21"/>
        <v>2.0178200000000004</v>
      </c>
      <c r="N98" s="255"/>
      <c r="O98" s="259">
        <f t="shared" si="14"/>
        <v>0</v>
      </c>
      <c r="P98" s="260">
        <f t="shared" si="15"/>
        <v>0</v>
      </c>
      <c r="Q98" s="235"/>
    </row>
    <row r="99" spans="1:18" x14ac:dyDescent="0.35">
      <c r="A99" s="229"/>
      <c r="B99" s="427" t="s">
        <v>39</v>
      </c>
      <c r="C99" s="253"/>
      <c r="D99" s="254" t="s">
        <v>26</v>
      </c>
      <c r="E99" s="253"/>
      <c r="F99" s="255"/>
      <c r="G99" s="108">
        <v>4.0000000000000002E-4</v>
      </c>
      <c r="H99" s="348">
        <f>+H94</f>
        <v>2882.6000000000004</v>
      </c>
      <c r="I99" s="264">
        <f t="shared" si="20"/>
        <v>1.1530400000000003</v>
      </c>
      <c r="J99" s="235"/>
      <c r="K99" s="108">
        <v>4.0000000000000002E-4</v>
      </c>
      <c r="L99" s="348">
        <f>+L94</f>
        <v>2882.6000000000004</v>
      </c>
      <c r="M99" s="264">
        <f t="shared" si="21"/>
        <v>1.1530400000000003</v>
      </c>
      <c r="N99" s="255"/>
      <c r="O99" s="259">
        <f t="shared" si="14"/>
        <v>0</v>
      </c>
      <c r="P99" s="260">
        <f t="shared" si="15"/>
        <v>0</v>
      </c>
      <c r="Q99" s="235"/>
    </row>
    <row r="100" spans="1:18" x14ac:dyDescent="0.35">
      <c r="A100" s="229"/>
      <c r="B100" s="252" t="s">
        <v>60</v>
      </c>
      <c r="C100" s="253"/>
      <c r="D100" s="254" t="s">
        <v>19</v>
      </c>
      <c r="E100" s="253"/>
      <c r="F100" s="255"/>
      <c r="G100" s="109">
        <v>0.25</v>
      </c>
      <c r="H100" s="348">
        <v>1</v>
      </c>
      <c r="I100" s="264">
        <f t="shared" si="20"/>
        <v>0.25</v>
      </c>
      <c r="J100" s="235"/>
      <c r="K100" s="109">
        <v>0.25</v>
      </c>
      <c r="L100" s="348">
        <v>1</v>
      </c>
      <c r="M100" s="264">
        <f t="shared" si="21"/>
        <v>0.25</v>
      </c>
      <c r="N100" s="255"/>
      <c r="O100" s="259">
        <f t="shared" si="14"/>
        <v>0</v>
      </c>
      <c r="P100" s="260">
        <f t="shared" si="15"/>
        <v>0</v>
      </c>
      <c r="Q100" s="235"/>
    </row>
    <row r="101" spans="1:18" s="19" customFormat="1" x14ac:dyDescent="0.35">
      <c r="A101" s="17"/>
      <c r="B101" s="69" t="s">
        <v>41</v>
      </c>
      <c r="C101" s="58"/>
      <c r="D101" s="59" t="s">
        <v>26</v>
      </c>
      <c r="E101" s="58"/>
      <c r="F101" s="25"/>
      <c r="G101" s="108">
        <v>8.6999999999999994E-2</v>
      </c>
      <c r="H101" s="92">
        <f>$G$74*$D$122</f>
        <v>1764</v>
      </c>
      <c r="I101" s="72">
        <f t="shared" si="20"/>
        <v>153.46799999999999</v>
      </c>
      <c r="J101" s="63"/>
      <c r="K101" s="108">
        <v>8.6999999999999994E-2</v>
      </c>
      <c r="L101" s="92">
        <f>$G$74*$D$122</f>
        <v>1764</v>
      </c>
      <c r="M101" s="72">
        <f t="shared" si="21"/>
        <v>153.46799999999999</v>
      </c>
      <c r="N101" s="64"/>
      <c r="O101" s="65">
        <f t="shared" si="14"/>
        <v>0</v>
      </c>
      <c r="P101" s="66">
        <f t="shared" si="15"/>
        <v>0</v>
      </c>
      <c r="Q101" s="63"/>
      <c r="R101" s="67"/>
    </row>
    <row r="102" spans="1:18" s="19" customFormat="1" x14ac:dyDescent="0.35">
      <c r="A102" s="17"/>
      <c r="B102" s="69" t="s">
        <v>42</v>
      </c>
      <c r="C102" s="58"/>
      <c r="D102" s="59" t="s">
        <v>26</v>
      </c>
      <c r="E102" s="58"/>
      <c r="F102" s="25"/>
      <c r="G102" s="108">
        <v>0.122</v>
      </c>
      <c r="H102" s="92">
        <f>$G$74*$D$123</f>
        <v>504</v>
      </c>
      <c r="I102" s="72">
        <f t="shared" si="20"/>
        <v>61.488</v>
      </c>
      <c r="J102" s="63"/>
      <c r="K102" s="108">
        <v>0.122</v>
      </c>
      <c r="L102" s="92">
        <f>$G$74*$D$123</f>
        <v>504</v>
      </c>
      <c r="M102" s="72">
        <f t="shared" si="21"/>
        <v>61.488</v>
      </c>
      <c r="N102" s="64"/>
      <c r="O102" s="65">
        <f t="shared" si="14"/>
        <v>0</v>
      </c>
      <c r="P102" s="66">
        <f t="shared" si="15"/>
        <v>0</v>
      </c>
      <c r="Q102" s="63"/>
      <c r="R102" s="67"/>
    </row>
    <row r="103" spans="1:18" s="19" customFormat="1" x14ac:dyDescent="0.35">
      <c r="A103" s="17"/>
      <c r="B103" s="69" t="s">
        <v>43</v>
      </c>
      <c r="C103" s="58"/>
      <c r="D103" s="59" t="s">
        <v>26</v>
      </c>
      <c r="E103" s="58"/>
      <c r="F103" s="25"/>
      <c r="G103" s="108">
        <v>0.182</v>
      </c>
      <c r="H103" s="92">
        <f>$G$74*$D$124</f>
        <v>532</v>
      </c>
      <c r="I103" s="72">
        <f t="shared" si="20"/>
        <v>96.823999999999998</v>
      </c>
      <c r="J103" s="63"/>
      <c r="K103" s="108">
        <v>0.182</v>
      </c>
      <c r="L103" s="92">
        <f>$G$74*$D$124</f>
        <v>532</v>
      </c>
      <c r="M103" s="72">
        <f t="shared" si="21"/>
        <v>96.823999999999998</v>
      </c>
      <c r="N103" s="64"/>
      <c r="O103" s="65">
        <f t="shared" si="14"/>
        <v>0</v>
      </c>
      <c r="P103" s="66">
        <f t="shared" si="15"/>
        <v>0</v>
      </c>
      <c r="Q103" s="63"/>
      <c r="R103" s="67"/>
    </row>
    <row r="104" spans="1:18" s="19" customFormat="1" x14ac:dyDescent="0.35">
      <c r="A104" s="17"/>
      <c r="B104" s="69" t="s">
        <v>44</v>
      </c>
      <c r="C104" s="58"/>
      <c r="D104" s="59" t="s">
        <v>26</v>
      </c>
      <c r="E104" s="58"/>
      <c r="F104" s="25"/>
      <c r="G104" s="108">
        <v>0.10299999999999999</v>
      </c>
      <c r="H104" s="92">
        <f>IF(AND($N$1=1, $G$74&gt;=600), 600, IF(AND($N$1=1, AND($G$74&lt;600, $G$74&gt;=0)), $G$74, IF(AND($N$1=2, $G$74&gt;=1000), 1000, IF(AND($N$1=2, AND($G$74&lt;1000, $G$74&gt;=0)), $G$74))))</f>
        <v>600</v>
      </c>
      <c r="I104" s="72">
        <f t="shared" si="20"/>
        <v>61.8</v>
      </c>
      <c r="J104" s="63"/>
      <c r="K104" s="108">
        <v>0.10299999999999999</v>
      </c>
      <c r="L104" s="92">
        <f>IF(AND($N$1=1, $G$74&gt;=600), 600, IF(AND($N$1=1, AND($G$74&lt;600, $G$74&gt;=0)), $G$74, IF(AND($N$1=2, $G$74&gt;=1000), 1000, IF(AND($N$1=2, AND($G$74&lt;1000, $G$74&gt;=0)), $G$74))))</f>
        <v>600</v>
      </c>
      <c r="M104" s="72">
        <f t="shared" si="21"/>
        <v>61.8</v>
      </c>
      <c r="N104" s="64"/>
      <c r="O104" s="65">
        <f t="shared" si="14"/>
        <v>0</v>
      </c>
      <c r="P104" s="66">
        <f t="shared" si="15"/>
        <v>0</v>
      </c>
      <c r="Q104" s="63"/>
      <c r="R104" s="67"/>
    </row>
    <row r="105" spans="1:18" s="19" customFormat="1" x14ac:dyDescent="0.35">
      <c r="A105" s="17"/>
      <c r="B105" s="69" t="s">
        <v>45</v>
      </c>
      <c r="C105" s="58"/>
      <c r="D105" s="59" t="s">
        <v>26</v>
      </c>
      <c r="E105" s="58"/>
      <c r="F105" s="25"/>
      <c r="G105" s="108">
        <v>0.125</v>
      </c>
      <c r="H105" s="92">
        <f>IF(AND($N$1=1, $G$74&gt;=600), $G$74-600, IF(AND($N$1=1, AND($G$74&lt;600, $G$74&gt;=0)), 0, IF(AND($N$1=2, $G$74&gt;=1000), $G$74-1000, IF(AND($N$1=2, AND($G$74&lt;1000, $G$74&gt;=0)), 0))))</f>
        <v>2200</v>
      </c>
      <c r="I105" s="72">
        <f t="shared" si="20"/>
        <v>275</v>
      </c>
      <c r="J105" s="63"/>
      <c r="K105" s="108">
        <v>0.125</v>
      </c>
      <c r="L105" s="92">
        <f>IF(AND($N$1=1, $G$74&gt;=600), $G$74-600, IF(AND($N$1=1, AND($G$74&lt;600, $G$74&gt;=0)), 0, IF(AND($N$1=2, $G$74&gt;=1000), $G$74-1000, IF(AND($N$1=2, AND($G$74&lt;1000, $G$74&gt;=0)), 0))))</f>
        <v>2200</v>
      </c>
      <c r="M105" s="72">
        <f t="shared" si="21"/>
        <v>275</v>
      </c>
      <c r="N105" s="64"/>
      <c r="O105" s="65">
        <f t="shared" si="14"/>
        <v>0</v>
      </c>
      <c r="P105" s="66">
        <f t="shared" si="15"/>
        <v>0</v>
      </c>
      <c r="Q105" s="63"/>
      <c r="R105" s="67"/>
    </row>
    <row r="106" spans="1:18" s="19" customFormat="1" x14ac:dyDescent="0.35">
      <c r="A106" s="17"/>
      <c r="B106" s="69" t="s">
        <v>46</v>
      </c>
      <c r="C106" s="58"/>
      <c r="D106" s="59" t="s">
        <v>26</v>
      </c>
      <c r="E106" s="58"/>
      <c r="F106" s="25"/>
      <c r="G106" s="108">
        <v>0.1076</v>
      </c>
      <c r="H106" s="92"/>
      <c r="I106" s="72">
        <f t="shared" si="20"/>
        <v>0</v>
      </c>
      <c r="J106" s="63"/>
      <c r="K106" s="108">
        <v>0.1076</v>
      </c>
      <c r="L106" s="92"/>
      <c r="M106" s="72">
        <f t="shared" si="21"/>
        <v>0</v>
      </c>
      <c r="N106" s="64"/>
      <c r="O106" s="65">
        <f t="shared" si="14"/>
        <v>0</v>
      </c>
      <c r="P106" s="66" t="str">
        <f t="shared" si="15"/>
        <v/>
      </c>
      <c r="Q106" s="63"/>
      <c r="R106" s="67"/>
    </row>
    <row r="107" spans="1:18" s="19" customFormat="1" ht="15" thickBot="1" x14ac:dyDescent="0.4">
      <c r="A107" s="17"/>
      <c r="B107" s="69" t="s">
        <v>47</v>
      </c>
      <c r="C107" s="58"/>
      <c r="D107" s="59" t="s">
        <v>26</v>
      </c>
      <c r="E107" s="58"/>
      <c r="F107" s="25"/>
      <c r="G107" s="108">
        <f>G106</f>
        <v>0.1076</v>
      </c>
      <c r="H107" s="92"/>
      <c r="I107" s="72">
        <f t="shared" si="20"/>
        <v>0</v>
      </c>
      <c r="J107" s="63"/>
      <c r="K107" s="108">
        <f>K106</f>
        <v>0.1076</v>
      </c>
      <c r="L107" s="92"/>
      <c r="M107" s="72">
        <f t="shared" si="21"/>
        <v>0</v>
      </c>
      <c r="N107" s="64"/>
      <c r="O107" s="65">
        <f t="shared" si="14"/>
        <v>0</v>
      </c>
      <c r="P107" s="66" t="str">
        <f t="shared" si="15"/>
        <v/>
      </c>
      <c r="Q107" s="63"/>
      <c r="R107" s="67"/>
    </row>
    <row r="108" spans="1:18" ht="15" thickBot="1" x14ac:dyDescent="0.4">
      <c r="A108" s="229"/>
      <c r="B108" s="370"/>
      <c r="C108" s="294"/>
      <c r="D108" s="295"/>
      <c r="E108" s="294"/>
      <c r="F108" s="296"/>
      <c r="G108" s="297"/>
      <c r="H108" s="298"/>
      <c r="I108" s="299"/>
      <c r="J108" s="235"/>
      <c r="K108" s="297"/>
      <c r="L108" s="298"/>
      <c r="M108" s="299"/>
      <c r="N108" s="296"/>
      <c r="O108" s="300"/>
      <c r="P108" s="301"/>
      <c r="Q108" s="235"/>
    </row>
    <row r="109" spans="1:18" x14ac:dyDescent="0.35">
      <c r="A109" s="229"/>
      <c r="B109" s="302" t="s">
        <v>48</v>
      </c>
      <c r="C109" s="253"/>
      <c r="D109" s="303"/>
      <c r="E109" s="253"/>
      <c r="F109" s="304"/>
      <c r="G109" s="305"/>
      <c r="H109" s="305"/>
      <c r="I109" s="306">
        <f>SUM(I97:I103,I96)</f>
        <v>538.6577880000001</v>
      </c>
      <c r="J109" s="235"/>
      <c r="K109" s="305"/>
      <c r="L109" s="305"/>
      <c r="M109" s="306">
        <f>SUM(M97:M103,M96)</f>
        <v>554.35007799999994</v>
      </c>
      <c r="N109" s="307"/>
      <c r="O109" s="308">
        <f>M109-I109</f>
        <v>15.692289999999844</v>
      </c>
      <c r="P109" s="309">
        <f>IF(OR(I109=0,M109=0),"",(O109/I109))</f>
        <v>2.9132206661792181E-2</v>
      </c>
      <c r="Q109" s="235"/>
    </row>
    <row r="110" spans="1:18" x14ac:dyDescent="0.35">
      <c r="A110" s="229"/>
      <c r="B110" s="302" t="s">
        <v>49</v>
      </c>
      <c r="C110" s="253"/>
      <c r="D110" s="303"/>
      <c r="E110" s="253"/>
      <c r="F110" s="304"/>
      <c r="G110" s="131">
        <v>-0.193</v>
      </c>
      <c r="H110" s="311"/>
      <c r="I110" s="259">
        <f>+I109*G110</f>
        <v>-103.96095308400002</v>
      </c>
      <c r="J110" s="235"/>
      <c r="K110" s="131">
        <v>-0.193</v>
      </c>
      <c r="L110" s="311"/>
      <c r="M110" s="259">
        <f>+M109*K110</f>
        <v>-106.989565054</v>
      </c>
      <c r="N110" s="307"/>
      <c r="O110" s="259">
        <f>M110-I110</f>
        <v>-3.0286119699999716</v>
      </c>
      <c r="P110" s="260">
        <f>IF(OR(I110=0,M110=0),"",(O110/I110))</f>
        <v>2.9132206661792198E-2</v>
      </c>
      <c r="Q110" s="235"/>
    </row>
    <row r="111" spans="1:18" x14ac:dyDescent="0.35">
      <c r="A111" s="229"/>
      <c r="B111" s="253" t="s">
        <v>50</v>
      </c>
      <c r="C111" s="253"/>
      <c r="D111" s="303"/>
      <c r="E111" s="253"/>
      <c r="F111" s="261"/>
      <c r="G111" s="313">
        <v>0.13</v>
      </c>
      <c r="H111" s="261"/>
      <c r="I111" s="259">
        <f>I109*G111</f>
        <v>70.025512440000014</v>
      </c>
      <c r="J111" s="235"/>
      <c r="K111" s="313">
        <v>0.13</v>
      </c>
      <c r="L111" s="261"/>
      <c r="M111" s="259">
        <f>M109*K111</f>
        <v>72.065510140000001</v>
      </c>
      <c r="N111" s="314"/>
      <c r="O111" s="259">
        <f>M111-I111</f>
        <v>2.0399976999999865</v>
      </c>
      <c r="P111" s="260">
        <f>IF(OR(I111=0,M111=0),"",(O111/I111))</f>
        <v>2.9132206661792278E-2</v>
      </c>
      <c r="Q111" s="235"/>
    </row>
    <row r="112" spans="1:18" ht="15" thickBot="1" x14ac:dyDescent="0.4">
      <c r="A112" s="229"/>
      <c r="B112" s="512" t="s">
        <v>51</v>
      </c>
      <c r="C112" s="512"/>
      <c r="D112" s="512"/>
      <c r="E112" s="315"/>
      <c r="F112" s="316"/>
      <c r="G112" s="316"/>
      <c r="H112" s="316"/>
      <c r="I112" s="317">
        <f>SUM(I109:I111)</f>
        <v>504.72234735600006</v>
      </c>
      <c r="J112" s="235"/>
      <c r="K112" s="316"/>
      <c r="L112" s="316"/>
      <c r="M112" s="317">
        <f>SUM(M109:M111)</f>
        <v>519.42602308599999</v>
      </c>
      <c r="N112" s="318"/>
      <c r="O112" s="371">
        <f>M112-I112</f>
        <v>14.703675729999929</v>
      </c>
      <c r="P112" s="372">
        <f>IF(OR(I112=0,M112=0),"",(O112/I112))</f>
        <v>2.9132206661792334E-2</v>
      </c>
      <c r="Q112" s="235"/>
    </row>
    <row r="113" spans="1:31" ht="15" thickBot="1" x14ac:dyDescent="0.4">
      <c r="A113" s="321"/>
      <c r="B113" s="373"/>
      <c r="C113" s="374"/>
      <c r="D113" s="375"/>
      <c r="E113" s="374"/>
      <c r="F113" s="376"/>
      <c r="G113" s="297"/>
      <c r="H113" s="377"/>
      <c r="I113" s="378"/>
      <c r="J113" s="235"/>
      <c r="K113" s="297"/>
      <c r="L113" s="377"/>
      <c r="M113" s="378"/>
      <c r="N113" s="376"/>
      <c r="O113" s="379"/>
      <c r="P113" s="301"/>
      <c r="Q113" s="235"/>
    </row>
    <row r="114" spans="1:31" x14ac:dyDescent="0.35">
      <c r="A114" s="321"/>
      <c r="B114" s="381" t="s">
        <v>61</v>
      </c>
      <c r="C114" s="381"/>
      <c r="D114" s="382"/>
      <c r="E114" s="381"/>
      <c r="F114" s="387"/>
      <c r="G114" s="389"/>
      <c r="H114" s="389"/>
      <c r="I114" s="428">
        <f>SUM(I104:I105,I96,I97:I100)</f>
        <v>563.67778800000019</v>
      </c>
      <c r="J114" s="235"/>
      <c r="K114" s="389"/>
      <c r="L114" s="389"/>
      <c r="M114" s="428">
        <f>SUM(M104:M105,M96,M97:M100)</f>
        <v>579.37007800000015</v>
      </c>
      <c r="N114" s="391"/>
      <c r="O114" s="259">
        <f>M114-I114</f>
        <v>15.692289999999957</v>
      </c>
      <c r="P114" s="260">
        <f>IF(OR(I114=0,M114=0),"",(O114/I114))</f>
        <v>2.7839113646252019E-2</v>
      </c>
    </row>
    <row r="115" spans="1:31" x14ac:dyDescent="0.35">
      <c r="A115" s="321"/>
      <c r="B115" s="253" t="s">
        <v>49</v>
      </c>
      <c r="C115" s="253"/>
      <c r="D115" s="303"/>
      <c r="E115" s="253"/>
      <c r="F115" s="261"/>
      <c r="G115" s="131">
        <v>-0.193</v>
      </c>
      <c r="H115" s="311"/>
      <c r="I115" s="259">
        <f>+I114*G115</f>
        <v>-108.78981308400004</v>
      </c>
      <c r="J115" s="235"/>
      <c r="K115" s="131">
        <v>-0.193</v>
      </c>
      <c r="L115" s="311"/>
      <c r="M115" s="259">
        <f>+M114*K115</f>
        <v>-111.81842505400003</v>
      </c>
      <c r="N115" s="314"/>
      <c r="O115" s="259">
        <f>M115-I115</f>
        <v>-3.0286119699999858</v>
      </c>
      <c r="P115" s="260">
        <f>IF(OR(I115=0,M115=0),"",(O115/I115))</f>
        <v>2.783911364625196E-2</v>
      </c>
    </row>
    <row r="116" spans="1:31" x14ac:dyDescent="0.35">
      <c r="A116" s="321"/>
      <c r="B116" s="381" t="s">
        <v>50</v>
      </c>
      <c r="C116" s="381"/>
      <c r="D116" s="382"/>
      <c r="E116" s="381"/>
      <c r="F116" s="387"/>
      <c r="G116" s="388">
        <v>0.13</v>
      </c>
      <c r="H116" s="389"/>
      <c r="I116" s="390">
        <f>I114*G116</f>
        <v>73.278112440000029</v>
      </c>
      <c r="J116" s="235"/>
      <c r="K116" s="388">
        <v>0.13</v>
      </c>
      <c r="L116" s="389"/>
      <c r="M116" s="390">
        <f>M114*K116</f>
        <v>75.318110140000016</v>
      </c>
      <c r="N116" s="391"/>
      <c r="O116" s="259">
        <f>M116-I116</f>
        <v>2.0399976999999865</v>
      </c>
      <c r="P116" s="260">
        <f>IF(OR(I116=0,M116=0),"",(O116/I116))</f>
        <v>2.7839113646251908E-2</v>
      </c>
    </row>
    <row r="117" spans="1:31" ht="15" thickBot="1" x14ac:dyDescent="0.4">
      <c r="A117" s="321"/>
      <c r="B117" s="526" t="s">
        <v>62</v>
      </c>
      <c r="C117" s="526"/>
      <c r="D117" s="526"/>
      <c r="E117" s="381"/>
      <c r="F117" s="429"/>
      <c r="G117" s="429"/>
      <c r="H117" s="429"/>
      <c r="I117" s="430">
        <f>SUM(I114:I116)</f>
        <v>528.16608735600016</v>
      </c>
      <c r="J117" s="235"/>
      <c r="K117" s="429"/>
      <c r="L117" s="429"/>
      <c r="M117" s="430">
        <f>SUM(M114:M116)</f>
        <v>542.86976308600015</v>
      </c>
      <c r="N117" s="431"/>
      <c r="O117" s="259">
        <f>M117-I117</f>
        <v>14.703675729999986</v>
      </c>
      <c r="P117" s="260">
        <f>IF(OR(I117=0,M117=0),"",(O117/I117))</f>
        <v>2.7839113646252068E-2</v>
      </c>
    </row>
    <row r="118" spans="1:31" ht="15" thickBot="1" x14ac:dyDescent="0.4">
      <c r="A118" s="321"/>
      <c r="B118" s="373"/>
      <c r="C118" s="374"/>
      <c r="D118" s="375"/>
      <c r="E118" s="374"/>
      <c r="F118" s="394"/>
      <c r="G118" s="395"/>
      <c r="H118" s="396"/>
      <c r="I118" s="397"/>
      <c r="J118" s="235"/>
      <c r="K118" s="395"/>
      <c r="L118" s="396"/>
      <c r="M118" s="397"/>
      <c r="N118" s="376"/>
      <c r="O118" s="379"/>
      <c r="P118" s="301"/>
    </row>
    <row r="119" spans="1:31" x14ac:dyDescent="0.35">
      <c r="A119" s="229"/>
      <c r="B119" s="339"/>
      <c r="C119" s="229"/>
      <c r="D119" s="230"/>
      <c r="E119" s="229"/>
      <c r="F119" s="229"/>
      <c r="G119" s="229"/>
      <c r="H119" s="229"/>
      <c r="I119" s="245"/>
      <c r="J119" s="235"/>
      <c r="K119" s="229"/>
      <c r="L119" s="229"/>
      <c r="M119" s="245"/>
      <c r="N119" s="229"/>
      <c r="O119" s="229"/>
      <c r="P119" s="229"/>
    </row>
    <row r="120" spans="1:31" x14ac:dyDescent="0.35">
      <c r="A120" s="229"/>
      <c r="B120" s="343" t="s">
        <v>53</v>
      </c>
      <c r="C120" s="229"/>
      <c r="D120" s="230"/>
      <c r="E120" s="229"/>
      <c r="F120" s="229"/>
      <c r="G120" s="157">
        <v>2.9499999999999998E-2</v>
      </c>
      <c r="H120" s="229"/>
      <c r="I120" s="229"/>
      <c r="J120" s="235"/>
      <c r="K120" s="157">
        <v>2.9499999999999998E-2</v>
      </c>
      <c r="L120" s="229"/>
      <c r="M120" s="229"/>
      <c r="N120" s="229"/>
      <c r="O120" s="229"/>
      <c r="P120" s="229"/>
      <c r="Q120" s="235"/>
    </row>
    <row r="121" spans="1:31" s="19" customFormat="1" x14ac:dyDescent="0.35">
      <c r="D121" s="216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s="19" customFormat="1" x14ac:dyDescent="0.35">
      <c r="D122" s="203">
        <v>0.63</v>
      </c>
      <c r="E122" s="204" t="s">
        <v>41</v>
      </c>
      <c r="F122" s="205"/>
      <c r="G122" s="206"/>
      <c r="H122" s="48"/>
      <c r="I122" s="48"/>
      <c r="J122" s="48"/>
      <c r="K122" s="18"/>
      <c r="L122" s="18"/>
      <c r="M122" s="18"/>
      <c r="N122" s="18"/>
      <c r="O122" s="18"/>
      <c r="P122" s="18"/>
      <c r="Q122" s="18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</row>
    <row r="123" spans="1:31" s="19" customFormat="1" x14ac:dyDescent="0.35">
      <c r="D123" s="208">
        <v>0.18</v>
      </c>
      <c r="E123" s="209" t="s">
        <v>42</v>
      </c>
      <c r="F123" s="210"/>
      <c r="G123" s="211"/>
      <c r="H123" s="48"/>
      <c r="I123" s="48"/>
      <c r="J123" s="48"/>
      <c r="K123" s="18"/>
      <c r="L123" s="18"/>
      <c r="M123" s="18"/>
      <c r="N123" s="18"/>
      <c r="O123" s="18"/>
      <c r="P123" s="18"/>
      <c r="Q123" s="18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pans="1:31" s="19" customFormat="1" x14ac:dyDescent="0.35">
      <c r="D124" s="212">
        <v>0.19</v>
      </c>
      <c r="E124" s="213" t="s">
        <v>43</v>
      </c>
      <c r="F124" s="214"/>
      <c r="G124" s="215"/>
      <c r="H124" s="48"/>
      <c r="I124" s="48"/>
      <c r="J124" s="48"/>
      <c r="K124" s="18"/>
      <c r="L124" s="18"/>
      <c r="M124" s="18"/>
      <c r="N124" s="18"/>
      <c r="O124" s="18"/>
      <c r="P124" s="18"/>
      <c r="Q124" s="18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pans="1:31" x14ac:dyDescent="0.35">
      <c r="G125" s="19"/>
      <c r="H125" s="19"/>
      <c r="I125" s="19"/>
      <c r="J125" s="207"/>
      <c r="K125" s="207"/>
      <c r="L125" s="207"/>
      <c r="M125" s="207"/>
    </row>
    <row r="126" spans="1:31" x14ac:dyDescent="0.35">
      <c r="G126" s="19"/>
      <c r="H126" s="19"/>
      <c r="I126" s="19"/>
      <c r="J126" s="207"/>
      <c r="K126" s="207"/>
      <c r="L126" s="207"/>
      <c r="M126" s="207"/>
    </row>
    <row r="127" spans="1:31" x14ac:dyDescent="0.35">
      <c r="G127" s="19"/>
      <c r="H127" s="19"/>
      <c r="I127" s="19"/>
      <c r="J127" s="207"/>
      <c r="K127" s="207"/>
      <c r="L127" s="207"/>
      <c r="M127" s="207"/>
    </row>
    <row r="128" spans="1:31" x14ac:dyDescent="0.35">
      <c r="G128" s="19"/>
      <c r="H128" s="19"/>
      <c r="I128" s="19"/>
      <c r="J128" s="207"/>
      <c r="K128" s="207"/>
      <c r="L128" s="207"/>
      <c r="M128" s="207"/>
    </row>
    <row r="129" spans="7:13" x14ac:dyDescent="0.35">
      <c r="G129" s="19"/>
      <c r="H129" s="19"/>
      <c r="I129" s="19"/>
      <c r="J129" s="207"/>
      <c r="K129" s="207"/>
      <c r="L129" s="207"/>
      <c r="M129" s="207"/>
    </row>
    <row r="130" spans="7:13" x14ac:dyDescent="0.35">
      <c r="G130" s="19"/>
      <c r="H130" s="19"/>
      <c r="I130" s="19"/>
      <c r="J130" s="207"/>
      <c r="K130" s="207"/>
      <c r="L130" s="207"/>
      <c r="M130" s="207"/>
    </row>
    <row r="131" spans="7:13" x14ac:dyDescent="0.35">
      <c r="G131" s="19"/>
      <c r="H131" s="19"/>
      <c r="I131" s="19"/>
      <c r="J131" s="207"/>
      <c r="K131" s="207"/>
      <c r="L131" s="207"/>
      <c r="M131" s="207"/>
    </row>
    <row r="132" spans="7:13" x14ac:dyDescent="0.35">
      <c r="G132" s="19"/>
      <c r="H132" s="19"/>
      <c r="I132" s="19"/>
      <c r="J132" s="207"/>
      <c r="K132" s="207"/>
      <c r="L132" s="207"/>
      <c r="M132" s="207"/>
    </row>
    <row r="133" spans="7:13" x14ac:dyDescent="0.35">
      <c r="G133" s="19"/>
      <c r="H133" s="19"/>
      <c r="I133" s="19"/>
      <c r="J133" s="207"/>
      <c r="K133" s="207"/>
      <c r="L133" s="207"/>
      <c r="M133" s="207"/>
    </row>
    <row r="134" spans="7:13" x14ac:dyDescent="0.35">
      <c r="G134" s="19"/>
      <c r="H134" s="19"/>
      <c r="I134" s="19"/>
      <c r="J134" s="207"/>
      <c r="K134" s="207"/>
      <c r="L134" s="207"/>
      <c r="M134" s="207"/>
    </row>
    <row r="135" spans="7:13" x14ac:dyDescent="0.35">
      <c r="G135" s="19"/>
      <c r="H135" s="19"/>
      <c r="I135" s="19"/>
      <c r="J135" s="207"/>
      <c r="K135" s="207"/>
      <c r="L135" s="207"/>
      <c r="M135" s="207"/>
    </row>
    <row r="136" spans="7:13" x14ac:dyDescent="0.35">
      <c r="G136" s="19"/>
      <c r="H136" s="19"/>
      <c r="I136" s="19"/>
      <c r="J136" s="207"/>
      <c r="K136" s="207"/>
      <c r="L136" s="207"/>
      <c r="M136" s="207"/>
    </row>
    <row r="137" spans="7:13" x14ac:dyDescent="0.35">
      <c r="G137" s="19"/>
      <c r="H137" s="19"/>
      <c r="I137" s="19"/>
      <c r="J137" s="207"/>
      <c r="K137" s="207"/>
      <c r="L137" s="207"/>
      <c r="M137" s="207"/>
    </row>
    <row r="138" spans="7:13" x14ac:dyDescent="0.35">
      <c r="G138" s="19"/>
      <c r="H138" s="19"/>
      <c r="I138" s="19"/>
      <c r="J138" s="207"/>
      <c r="K138" s="207"/>
      <c r="L138" s="207"/>
      <c r="M138" s="207"/>
    </row>
    <row r="139" spans="7:13" x14ac:dyDescent="0.35">
      <c r="G139" s="19"/>
      <c r="H139" s="19"/>
      <c r="I139" s="19"/>
      <c r="J139" s="207"/>
      <c r="K139" s="207"/>
      <c r="L139" s="207"/>
      <c r="M139" s="207"/>
    </row>
    <row r="140" spans="7:13" x14ac:dyDescent="0.35">
      <c r="G140" s="19"/>
      <c r="H140" s="19"/>
      <c r="I140" s="19"/>
      <c r="J140" s="207"/>
      <c r="K140" s="207"/>
      <c r="L140" s="207"/>
      <c r="M140" s="207"/>
    </row>
    <row r="141" spans="7:13" x14ac:dyDescent="0.35">
      <c r="G141" s="19"/>
      <c r="H141" s="19"/>
      <c r="I141" s="19"/>
      <c r="J141" s="207"/>
      <c r="K141" s="207"/>
      <c r="L141" s="207"/>
      <c r="M141" s="207"/>
    </row>
    <row r="142" spans="7:13" x14ac:dyDescent="0.35">
      <c r="G142" s="19"/>
      <c r="H142" s="19"/>
      <c r="I142" s="19"/>
      <c r="J142" s="207"/>
      <c r="K142" s="207"/>
      <c r="L142" s="207"/>
      <c r="M142" s="207"/>
    </row>
    <row r="143" spans="7:13" x14ac:dyDescent="0.35">
      <c r="G143" s="19"/>
      <c r="H143" s="19"/>
      <c r="I143" s="19"/>
      <c r="J143" s="207"/>
      <c r="K143" s="207"/>
      <c r="L143" s="207"/>
      <c r="M143" s="207"/>
    </row>
    <row r="144" spans="7:13" x14ac:dyDescent="0.35">
      <c r="G144" s="19"/>
      <c r="H144" s="19"/>
      <c r="I144" s="19"/>
      <c r="J144" s="207"/>
      <c r="K144" s="207"/>
      <c r="L144" s="207"/>
      <c r="M144" s="207"/>
    </row>
    <row r="145" spans="7:13" x14ac:dyDescent="0.35">
      <c r="G145" s="19"/>
      <c r="H145" s="19"/>
      <c r="I145" s="19"/>
      <c r="J145" s="207"/>
      <c r="K145" s="207"/>
      <c r="L145" s="207"/>
      <c r="M145" s="207"/>
    </row>
    <row r="146" spans="7:13" x14ac:dyDescent="0.35">
      <c r="G146" s="19"/>
      <c r="H146" s="19"/>
      <c r="I146" s="19"/>
      <c r="J146" s="207"/>
      <c r="K146" s="207"/>
      <c r="L146" s="207"/>
      <c r="M146" s="207"/>
    </row>
    <row r="147" spans="7:13" x14ac:dyDescent="0.35">
      <c r="G147" s="19"/>
      <c r="H147" s="19"/>
      <c r="I147" s="19"/>
      <c r="J147" s="207"/>
      <c r="K147" s="207"/>
      <c r="L147" s="207"/>
      <c r="M147" s="207"/>
    </row>
    <row r="148" spans="7:13" x14ac:dyDescent="0.35">
      <c r="G148" s="19"/>
      <c r="H148" s="19"/>
      <c r="I148" s="19"/>
      <c r="J148" s="207"/>
      <c r="K148" s="207"/>
      <c r="L148" s="207"/>
      <c r="M148" s="207"/>
    </row>
    <row r="149" spans="7:13" x14ac:dyDescent="0.35">
      <c r="G149" s="19"/>
      <c r="H149" s="19"/>
      <c r="I149" s="19"/>
      <c r="J149" s="207"/>
      <c r="K149" s="207"/>
      <c r="L149" s="207"/>
      <c r="M149" s="207"/>
    </row>
    <row r="150" spans="7:13" x14ac:dyDescent="0.35">
      <c r="G150" s="19"/>
      <c r="H150" s="19"/>
      <c r="I150" s="19"/>
      <c r="J150" s="207"/>
      <c r="K150" s="207"/>
      <c r="L150" s="207"/>
      <c r="M150" s="207"/>
    </row>
    <row r="151" spans="7:13" x14ac:dyDescent="0.35">
      <c r="G151" s="19"/>
      <c r="H151" s="19"/>
      <c r="I151" s="19"/>
      <c r="J151" s="207"/>
      <c r="K151" s="207"/>
      <c r="L151" s="207"/>
      <c r="M151" s="207"/>
    </row>
    <row r="152" spans="7:13" x14ac:dyDescent="0.35">
      <c r="G152" s="19"/>
      <c r="H152" s="19"/>
      <c r="I152" s="19"/>
      <c r="J152" s="207"/>
      <c r="K152" s="207"/>
      <c r="L152" s="207"/>
      <c r="M152" s="207"/>
    </row>
    <row r="153" spans="7:13" x14ac:dyDescent="0.35">
      <c r="G153" s="19"/>
      <c r="H153" s="19"/>
      <c r="I153" s="19"/>
      <c r="J153" s="207"/>
      <c r="K153" s="207"/>
      <c r="L153" s="207"/>
      <c r="M153" s="207"/>
    </row>
    <row r="154" spans="7:13" x14ac:dyDescent="0.35">
      <c r="G154" s="19"/>
      <c r="H154" s="19"/>
      <c r="I154" s="19"/>
      <c r="J154" s="207"/>
      <c r="K154" s="207"/>
      <c r="L154" s="207"/>
      <c r="M154" s="207"/>
    </row>
    <row r="155" spans="7:13" x14ac:dyDescent="0.35">
      <c r="G155" s="19"/>
      <c r="H155" s="19"/>
      <c r="I155" s="19"/>
      <c r="J155" s="207"/>
      <c r="K155" s="207"/>
      <c r="L155" s="207"/>
      <c r="M155" s="207"/>
    </row>
    <row r="156" spans="7:13" x14ac:dyDescent="0.35">
      <c r="G156" s="19"/>
      <c r="H156" s="19"/>
      <c r="I156" s="19"/>
      <c r="J156" s="207"/>
      <c r="K156" s="207"/>
      <c r="L156" s="207"/>
      <c r="M156" s="207"/>
    </row>
    <row r="157" spans="7:13" x14ac:dyDescent="0.35">
      <c r="G157" s="19"/>
      <c r="H157" s="19"/>
      <c r="I157" s="19"/>
      <c r="J157" s="207"/>
      <c r="K157" s="207"/>
      <c r="L157" s="207"/>
      <c r="M157" s="207"/>
    </row>
    <row r="158" spans="7:13" x14ac:dyDescent="0.35">
      <c r="G158" s="19"/>
      <c r="H158" s="19"/>
      <c r="I158" s="19"/>
      <c r="J158" s="207"/>
      <c r="K158" s="207"/>
      <c r="L158" s="207"/>
      <c r="M158" s="207"/>
    </row>
    <row r="159" spans="7:13" x14ac:dyDescent="0.35">
      <c r="G159" s="19"/>
      <c r="H159" s="19"/>
      <c r="I159" s="19"/>
      <c r="J159" s="207"/>
      <c r="K159" s="207"/>
      <c r="L159" s="207"/>
      <c r="M159" s="207"/>
    </row>
    <row r="160" spans="7:13" x14ac:dyDescent="0.35">
      <c r="G160" s="19"/>
      <c r="H160" s="19"/>
      <c r="I160" s="19"/>
      <c r="J160" s="207"/>
      <c r="K160" s="207"/>
      <c r="L160" s="207"/>
      <c r="M160" s="207"/>
    </row>
    <row r="161" spans="7:13" x14ac:dyDescent="0.35">
      <c r="G161" s="19"/>
      <c r="H161" s="19"/>
      <c r="I161" s="19"/>
      <c r="J161" s="207"/>
      <c r="K161" s="207"/>
      <c r="L161" s="207"/>
      <c r="M161" s="207"/>
    </row>
    <row r="162" spans="7:13" x14ac:dyDescent="0.35">
      <c r="G162" s="19"/>
      <c r="H162" s="19"/>
      <c r="I162" s="19"/>
      <c r="J162" s="207"/>
      <c r="K162" s="207"/>
      <c r="L162" s="207"/>
      <c r="M162" s="207"/>
    </row>
    <row r="163" spans="7:13" x14ac:dyDescent="0.35">
      <c r="G163" s="19"/>
      <c r="H163" s="19"/>
      <c r="I163" s="19"/>
      <c r="J163" s="207"/>
      <c r="K163" s="207"/>
      <c r="L163" s="207"/>
      <c r="M163" s="207"/>
    </row>
    <row r="164" spans="7:13" x14ac:dyDescent="0.35">
      <c r="G164" s="19"/>
      <c r="H164" s="19"/>
      <c r="I164" s="19"/>
      <c r="J164" s="207"/>
      <c r="K164" s="207"/>
      <c r="L164" s="207"/>
      <c r="M164" s="207"/>
    </row>
    <row r="165" spans="7:13" x14ac:dyDescent="0.35">
      <c r="G165" s="19"/>
      <c r="H165" s="19"/>
      <c r="I165" s="19"/>
      <c r="J165" s="207"/>
      <c r="K165" s="207"/>
      <c r="L165" s="207"/>
      <c r="M165" s="207"/>
    </row>
    <row r="166" spans="7:13" x14ac:dyDescent="0.35">
      <c r="G166" s="19"/>
      <c r="H166" s="19"/>
      <c r="I166" s="19"/>
      <c r="J166" s="207"/>
      <c r="K166" s="207"/>
      <c r="L166" s="207"/>
      <c r="M166" s="207"/>
    </row>
    <row r="167" spans="7:13" x14ac:dyDescent="0.35">
      <c r="G167" s="19"/>
      <c r="H167" s="19"/>
      <c r="I167" s="19"/>
      <c r="J167" s="207"/>
      <c r="K167" s="207"/>
      <c r="L167" s="207"/>
      <c r="M167" s="207"/>
    </row>
    <row r="168" spans="7:13" x14ac:dyDescent="0.35">
      <c r="G168" s="19"/>
      <c r="H168" s="19"/>
      <c r="I168" s="19"/>
      <c r="J168" s="207"/>
      <c r="K168" s="207"/>
      <c r="L168" s="207"/>
      <c r="M168" s="207"/>
    </row>
    <row r="169" spans="7:13" x14ac:dyDescent="0.35">
      <c r="G169" s="19"/>
      <c r="H169" s="19"/>
      <c r="I169" s="19"/>
      <c r="J169" s="207"/>
      <c r="K169" s="207"/>
      <c r="L169" s="207"/>
      <c r="M169" s="207"/>
    </row>
    <row r="170" spans="7:13" x14ac:dyDescent="0.35">
      <c r="G170" s="19"/>
      <c r="H170" s="19"/>
      <c r="I170" s="19"/>
      <c r="J170" s="207"/>
      <c r="K170" s="207"/>
      <c r="L170" s="207"/>
      <c r="M170" s="207"/>
    </row>
    <row r="171" spans="7:13" x14ac:dyDescent="0.35">
      <c r="G171" s="19"/>
      <c r="H171" s="19"/>
      <c r="I171" s="19"/>
      <c r="J171" s="207"/>
      <c r="K171" s="207"/>
      <c r="L171" s="207"/>
      <c r="M171" s="207"/>
    </row>
    <row r="172" spans="7:13" x14ac:dyDescent="0.35">
      <c r="G172" s="19"/>
      <c r="H172" s="19"/>
      <c r="I172" s="19"/>
      <c r="J172" s="207"/>
      <c r="K172" s="207"/>
      <c r="L172" s="207"/>
      <c r="M172" s="207"/>
    </row>
    <row r="173" spans="7:13" x14ac:dyDescent="0.35">
      <c r="G173" s="19"/>
      <c r="H173" s="19"/>
      <c r="I173" s="19"/>
      <c r="J173" s="207"/>
      <c r="K173" s="207"/>
      <c r="L173" s="207"/>
      <c r="M173" s="207"/>
    </row>
    <row r="174" spans="7:13" x14ac:dyDescent="0.35">
      <c r="G174" s="19"/>
      <c r="H174" s="19"/>
      <c r="I174" s="19"/>
      <c r="J174" s="207"/>
      <c r="K174" s="207"/>
      <c r="L174" s="207"/>
      <c r="M174" s="207"/>
    </row>
    <row r="175" spans="7:13" x14ac:dyDescent="0.35">
      <c r="G175" s="19"/>
      <c r="H175" s="19"/>
      <c r="I175" s="19"/>
      <c r="J175" s="207"/>
      <c r="K175" s="207"/>
      <c r="L175" s="207"/>
      <c r="M175" s="207"/>
    </row>
    <row r="176" spans="7:13" x14ac:dyDescent="0.35">
      <c r="G176" s="19"/>
      <c r="H176" s="19"/>
      <c r="I176" s="19"/>
      <c r="J176" s="207"/>
      <c r="K176" s="207"/>
      <c r="L176" s="207"/>
      <c r="M176" s="207"/>
    </row>
    <row r="177" spans="7:13" x14ac:dyDescent="0.35">
      <c r="G177" s="19"/>
      <c r="H177" s="19"/>
      <c r="I177" s="19"/>
      <c r="J177" s="207"/>
      <c r="K177" s="207"/>
      <c r="L177" s="207"/>
      <c r="M177" s="207"/>
    </row>
    <row r="178" spans="7:13" x14ac:dyDescent="0.35">
      <c r="G178" s="19"/>
      <c r="H178" s="19"/>
      <c r="I178" s="19"/>
      <c r="J178" s="207"/>
      <c r="K178" s="207"/>
      <c r="L178" s="207"/>
      <c r="M178" s="207"/>
    </row>
    <row r="179" spans="7:13" x14ac:dyDescent="0.35">
      <c r="G179" s="19"/>
      <c r="H179" s="19"/>
      <c r="I179" s="19"/>
      <c r="J179" s="207"/>
      <c r="K179" s="207"/>
      <c r="L179" s="207"/>
      <c r="M179" s="207"/>
    </row>
    <row r="180" spans="7:13" x14ac:dyDescent="0.35">
      <c r="G180" s="19"/>
      <c r="H180" s="19"/>
      <c r="I180" s="19"/>
      <c r="J180" s="207"/>
      <c r="K180" s="207"/>
      <c r="L180" s="207"/>
      <c r="M180" s="207"/>
    </row>
    <row r="181" spans="7:13" x14ac:dyDescent="0.35">
      <c r="G181" s="19"/>
      <c r="H181" s="19"/>
      <c r="I181" s="19"/>
      <c r="J181" s="207"/>
      <c r="K181" s="207"/>
      <c r="L181" s="207"/>
      <c r="M181" s="207"/>
    </row>
    <row r="182" spans="7:13" x14ac:dyDescent="0.35">
      <c r="G182" s="19"/>
      <c r="H182" s="19"/>
      <c r="I182" s="19"/>
      <c r="J182" s="207"/>
      <c r="K182" s="207"/>
      <c r="L182" s="207"/>
      <c r="M182" s="207"/>
    </row>
    <row r="183" spans="7:13" x14ac:dyDescent="0.35">
      <c r="G183" s="19"/>
      <c r="H183" s="19"/>
      <c r="I183" s="19"/>
      <c r="J183" s="207"/>
      <c r="K183" s="207"/>
      <c r="L183" s="207"/>
      <c r="M183" s="207"/>
    </row>
    <row r="184" spans="7:13" x14ac:dyDescent="0.35">
      <c r="G184" s="19"/>
      <c r="H184" s="19"/>
      <c r="I184" s="19"/>
      <c r="J184" s="207"/>
      <c r="K184" s="207"/>
      <c r="L184" s="207"/>
      <c r="M184" s="207"/>
    </row>
    <row r="185" spans="7:13" x14ac:dyDescent="0.35">
      <c r="G185" s="19"/>
      <c r="H185" s="19"/>
      <c r="I185" s="19"/>
      <c r="J185" s="207"/>
      <c r="K185" s="207"/>
      <c r="L185" s="207"/>
      <c r="M185" s="207"/>
    </row>
    <row r="186" spans="7:13" x14ac:dyDescent="0.35">
      <c r="G186" s="19"/>
      <c r="H186" s="19"/>
      <c r="I186" s="19"/>
      <c r="J186" s="207"/>
      <c r="K186" s="207"/>
      <c r="L186" s="207"/>
      <c r="M186" s="207"/>
    </row>
    <row r="187" spans="7:13" x14ac:dyDescent="0.35">
      <c r="G187" s="19"/>
      <c r="H187" s="19"/>
      <c r="I187" s="19"/>
      <c r="J187" s="207"/>
      <c r="K187" s="207"/>
      <c r="L187" s="207"/>
      <c r="M187" s="207"/>
    </row>
    <row r="188" spans="7:13" x14ac:dyDescent="0.35">
      <c r="G188" s="19"/>
      <c r="H188" s="19"/>
      <c r="I188" s="19"/>
      <c r="J188" s="207"/>
      <c r="K188" s="207"/>
      <c r="L188" s="207"/>
      <c r="M188" s="207"/>
    </row>
    <row r="189" spans="7:13" x14ac:dyDescent="0.35">
      <c r="G189" s="19"/>
      <c r="H189" s="19"/>
      <c r="I189" s="19"/>
      <c r="J189" s="207"/>
      <c r="K189" s="207"/>
      <c r="L189" s="207"/>
      <c r="M189" s="207"/>
    </row>
    <row r="190" spans="7:13" x14ac:dyDescent="0.35">
      <c r="G190" s="19"/>
      <c r="H190" s="19"/>
      <c r="I190" s="19"/>
      <c r="J190" s="207"/>
      <c r="K190" s="207"/>
      <c r="L190" s="207"/>
      <c r="M190" s="207"/>
    </row>
    <row r="191" spans="7:13" x14ac:dyDescent="0.35">
      <c r="G191" s="19"/>
      <c r="H191" s="19"/>
      <c r="I191" s="19"/>
      <c r="J191" s="207"/>
      <c r="K191" s="207"/>
      <c r="L191" s="207"/>
      <c r="M191" s="207"/>
    </row>
    <row r="192" spans="7:13" x14ac:dyDescent="0.35">
      <c r="G192" s="19"/>
      <c r="H192" s="19"/>
      <c r="I192" s="19"/>
      <c r="J192" s="207"/>
      <c r="K192" s="207"/>
      <c r="L192" s="207"/>
      <c r="M192" s="207"/>
    </row>
    <row r="193" spans="7:13" x14ac:dyDescent="0.35">
      <c r="G193" s="19"/>
      <c r="H193" s="19"/>
      <c r="I193" s="19"/>
      <c r="J193" s="207"/>
      <c r="K193" s="207"/>
      <c r="L193" s="207"/>
      <c r="M193" s="207"/>
    </row>
    <row r="194" spans="7:13" x14ac:dyDescent="0.35">
      <c r="G194" s="19"/>
      <c r="H194" s="19"/>
      <c r="I194" s="19"/>
      <c r="J194" s="207"/>
      <c r="K194" s="207"/>
      <c r="L194" s="207"/>
      <c r="M194" s="207"/>
    </row>
    <row r="195" spans="7:13" x14ac:dyDescent="0.35">
      <c r="G195" s="19"/>
      <c r="H195" s="19"/>
      <c r="I195" s="19"/>
      <c r="J195" s="207"/>
      <c r="K195" s="207"/>
      <c r="L195" s="207"/>
      <c r="M195" s="207"/>
    </row>
    <row r="196" spans="7:13" x14ac:dyDescent="0.35">
      <c r="G196" s="19"/>
      <c r="H196" s="19"/>
      <c r="I196" s="19"/>
      <c r="J196" s="207"/>
      <c r="K196" s="207"/>
      <c r="L196" s="207"/>
      <c r="M196" s="207"/>
    </row>
    <row r="197" spans="7:13" x14ac:dyDescent="0.35">
      <c r="G197" s="19"/>
      <c r="H197" s="19"/>
      <c r="I197" s="19"/>
      <c r="J197" s="207"/>
      <c r="K197" s="207"/>
      <c r="L197" s="207"/>
      <c r="M197" s="207"/>
    </row>
    <row r="198" spans="7:13" x14ac:dyDescent="0.35">
      <c r="G198" s="19"/>
      <c r="H198" s="19"/>
      <c r="I198" s="19"/>
      <c r="J198" s="207"/>
      <c r="K198" s="207"/>
      <c r="L198" s="207"/>
      <c r="M198" s="207"/>
    </row>
    <row r="199" spans="7:13" x14ac:dyDescent="0.35">
      <c r="G199" s="19"/>
      <c r="H199" s="19"/>
      <c r="I199" s="19"/>
      <c r="J199" s="207"/>
      <c r="K199" s="207"/>
      <c r="L199" s="207"/>
      <c r="M199" s="207"/>
    </row>
    <row r="200" spans="7:13" x14ac:dyDescent="0.35">
      <c r="G200" s="19"/>
      <c r="H200" s="19"/>
      <c r="I200" s="19"/>
      <c r="J200" s="207"/>
      <c r="K200" s="207"/>
      <c r="L200" s="207"/>
      <c r="M200" s="207"/>
    </row>
    <row r="201" spans="7:13" x14ac:dyDescent="0.35">
      <c r="G201" s="19"/>
      <c r="H201" s="19"/>
      <c r="I201" s="19"/>
      <c r="J201" s="207"/>
      <c r="K201" s="207"/>
      <c r="L201" s="207"/>
      <c r="M201" s="207"/>
    </row>
    <row r="202" spans="7:13" x14ac:dyDescent="0.35">
      <c r="G202" s="19"/>
      <c r="H202" s="19"/>
      <c r="I202" s="19"/>
      <c r="J202" s="207"/>
      <c r="K202" s="207"/>
      <c r="L202" s="207"/>
      <c r="M202" s="207"/>
    </row>
    <row r="203" spans="7:13" x14ac:dyDescent="0.35">
      <c r="G203" s="19"/>
      <c r="H203" s="19"/>
      <c r="I203" s="19"/>
      <c r="J203" s="207"/>
      <c r="K203" s="207"/>
      <c r="L203" s="207"/>
      <c r="M203" s="207"/>
    </row>
    <row r="204" spans="7:13" x14ac:dyDescent="0.35">
      <c r="G204" s="19"/>
      <c r="H204" s="19"/>
      <c r="I204" s="19"/>
      <c r="J204" s="207"/>
      <c r="K204" s="207"/>
      <c r="L204" s="207"/>
      <c r="M204" s="207"/>
    </row>
    <row r="205" spans="7:13" x14ac:dyDescent="0.35">
      <c r="G205" s="19"/>
      <c r="H205" s="19"/>
      <c r="I205" s="19"/>
      <c r="J205" s="207"/>
      <c r="K205" s="207"/>
      <c r="L205" s="207"/>
      <c r="M205" s="207"/>
    </row>
    <row r="206" spans="7:13" x14ac:dyDescent="0.35">
      <c r="G206" s="19"/>
      <c r="H206" s="19"/>
      <c r="I206" s="19"/>
      <c r="J206" s="207"/>
      <c r="K206" s="207"/>
      <c r="L206" s="207"/>
      <c r="M206" s="207"/>
    </row>
    <row r="207" spans="7:13" x14ac:dyDescent="0.35">
      <c r="G207" s="19"/>
      <c r="H207" s="19"/>
      <c r="I207" s="19"/>
      <c r="J207" s="207"/>
      <c r="K207" s="207"/>
      <c r="L207" s="207"/>
      <c r="M207" s="207"/>
    </row>
    <row r="208" spans="7:13" x14ac:dyDescent="0.35">
      <c r="G208" s="19"/>
      <c r="H208" s="19"/>
      <c r="I208" s="19"/>
      <c r="J208" s="207"/>
      <c r="K208" s="207"/>
      <c r="L208" s="207"/>
      <c r="M208" s="207"/>
    </row>
    <row r="209" spans="7:13" x14ac:dyDescent="0.35">
      <c r="G209" s="19"/>
      <c r="H209" s="19"/>
      <c r="I209" s="19"/>
      <c r="J209" s="207"/>
      <c r="K209" s="207"/>
      <c r="L209" s="207"/>
      <c r="M209" s="207"/>
    </row>
    <row r="210" spans="7:13" x14ac:dyDescent="0.35">
      <c r="G210" s="19"/>
      <c r="H210" s="19"/>
      <c r="I210" s="19"/>
      <c r="J210" s="207"/>
      <c r="K210" s="207"/>
      <c r="L210" s="207"/>
      <c r="M210" s="207"/>
    </row>
    <row r="211" spans="7:13" x14ac:dyDescent="0.35">
      <c r="G211" s="19"/>
      <c r="H211" s="19"/>
      <c r="I211" s="19"/>
      <c r="J211" s="207"/>
      <c r="K211" s="207"/>
      <c r="L211" s="207"/>
      <c r="M211" s="207"/>
    </row>
    <row r="212" spans="7:13" x14ac:dyDescent="0.35">
      <c r="G212" s="19"/>
      <c r="H212" s="19"/>
      <c r="I212" s="19"/>
      <c r="J212" s="207"/>
      <c r="K212" s="207"/>
      <c r="L212" s="207"/>
      <c r="M212" s="207"/>
    </row>
    <row r="213" spans="7:13" x14ac:dyDescent="0.35">
      <c r="G213" s="19"/>
      <c r="H213" s="19"/>
      <c r="I213" s="19"/>
      <c r="J213" s="207"/>
      <c r="K213" s="207"/>
      <c r="L213" s="207"/>
      <c r="M213" s="207"/>
    </row>
    <row r="214" spans="7:13" x14ac:dyDescent="0.35">
      <c r="G214" s="19"/>
      <c r="H214" s="19"/>
      <c r="I214" s="19"/>
      <c r="J214" s="207"/>
      <c r="K214" s="207"/>
      <c r="L214" s="207"/>
      <c r="M214" s="207"/>
    </row>
    <row r="215" spans="7:13" x14ac:dyDescent="0.35">
      <c r="G215" s="19"/>
      <c r="H215" s="19"/>
      <c r="I215" s="19"/>
      <c r="J215" s="207"/>
      <c r="K215" s="207"/>
      <c r="L215" s="207"/>
      <c r="M215" s="207"/>
    </row>
    <row r="216" spans="7:13" x14ac:dyDescent="0.35">
      <c r="G216" s="19"/>
      <c r="H216" s="19"/>
      <c r="I216" s="19"/>
      <c r="J216" s="207"/>
      <c r="K216" s="207"/>
      <c r="L216" s="207"/>
      <c r="M216" s="207"/>
    </row>
    <row r="217" spans="7:13" x14ac:dyDescent="0.35">
      <c r="G217" s="19"/>
      <c r="H217" s="19"/>
      <c r="I217" s="19"/>
      <c r="J217" s="207"/>
      <c r="K217" s="207"/>
      <c r="L217" s="207"/>
      <c r="M217" s="207"/>
    </row>
    <row r="218" spans="7:13" x14ac:dyDescent="0.35">
      <c r="G218" s="19"/>
      <c r="H218" s="19"/>
      <c r="I218" s="19"/>
      <c r="J218" s="207"/>
      <c r="K218" s="207"/>
      <c r="L218" s="207"/>
      <c r="M218" s="207"/>
    </row>
    <row r="219" spans="7:13" x14ac:dyDescent="0.35">
      <c r="G219" s="19"/>
      <c r="H219" s="19"/>
      <c r="I219" s="19"/>
      <c r="J219" s="207"/>
      <c r="K219" s="207"/>
      <c r="L219" s="207"/>
      <c r="M219" s="207"/>
    </row>
    <row r="220" spans="7:13" x14ac:dyDescent="0.35">
      <c r="G220" s="19"/>
      <c r="H220" s="19"/>
      <c r="I220" s="19"/>
      <c r="J220" s="207"/>
      <c r="K220" s="207"/>
      <c r="L220" s="207"/>
      <c r="M220" s="207"/>
    </row>
    <row r="221" spans="7:13" x14ac:dyDescent="0.35">
      <c r="G221" s="19"/>
      <c r="H221" s="19"/>
      <c r="I221" s="19"/>
      <c r="J221" s="207"/>
      <c r="K221" s="207"/>
      <c r="L221" s="207"/>
      <c r="M221" s="207"/>
    </row>
    <row r="222" spans="7:13" x14ac:dyDescent="0.35">
      <c r="G222" s="19"/>
      <c r="H222" s="19"/>
      <c r="I222" s="19"/>
      <c r="J222" s="207"/>
      <c r="K222" s="207"/>
      <c r="L222" s="207"/>
      <c r="M222" s="207"/>
    </row>
    <row r="223" spans="7:13" x14ac:dyDescent="0.35">
      <c r="G223" s="19"/>
      <c r="H223" s="19"/>
      <c r="I223" s="19"/>
      <c r="J223" s="207"/>
      <c r="K223" s="207"/>
      <c r="L223" s="207"/>
      <c r="M223" s="207"/>
    </row>
    <row r="224" spans="7:13" x14ac:dyDescent="0.35">
      <c r="G224" s="19"/>
      <c r="H224" s="19"/>
      <c r="I224" s="19"/>
      <c r="J224" s="207"/>
      <c r="K224" s="207"/>
      <c r="L224" s="207"/>
      <c r="M224" s="207"/>
    </row>
    <row r="225" spans="7:13" x14ac:dyDescent="0.35">
      <c r="G225" s="19"/>
      <c r="H225" s="19"/>
      <c r="I225" s="19"/>
      <c r="J225" s="207"/>
      <c r="K225" s="207"/>
      <c r="L225" s="207"/>
      <c r="M225" s="207"/>
    </row>
    <row r="226" spans="7:13" x14ac:dyDescent="0.35">
      <c r="G226" s="19"/>
      <c r="H226" s="19"/>
      <c r="I226" s="19"/>
      <c r="J226" s="207"/>
      <c r="K226" s="207"/>
      <c r="L226" s="207"/>
      <c r="M226" s="207"/>
    </row>
    <row r="227" spans="7:13" x14ac:dyDescent="0.35">
      <c r="G227" s="19"/>
      <c r="H227" s="19"/>
      <c r="I227" s="19"/>
      <c r="J227" s="207"/>
      <c r="K227" s="207"/>
      <c r="L227" s="207"/>
      <c r="M227" s="207"/>
    </row>
    <row r="228" spans="7:13" x14ac:dyDescent="0.35">
      <c r="G228" s="19"/>
      <c r="H228" s="19"/>
      <c r="I228" s="19"/>
      <c r="J228" s="207"/>
      <c r="K228" s="207"/>
      <c r="L228" s="207"/>
      <c r="M228" s="207"/>
    </row>
    <row r="229" spans="7:13" x14ac:dyDescent="0.35">
      <c r="G229" s="19"/>
      <c r="H229" s="19"/>
      <c r="I229" s="19"/>
      <c r="J229" s="207"/>
      <c r="K229" s="207"/>
      <c r="L229" s="207"/>
      <c r="M229" s="207"/>
    </row>
    <row r="230" spans="7:13" x14ac:dyDescent="0.35">
      <c r="G230" s="19"/>
      <c r="H230" s="19"/>
      <c r="I230" s="19"/>
      <c r="J230" s="207"/>
      <c r="K230" s="207"/>
      <c r="L230" s="207"/>
      <c r="M230" s="207"/>
    </row>
    <row r="231" spans="7:13" x14ac:dyDescent="0.35">
      <c r="G231" s="19"/>
      <c r="H231" s="19"/>
      <c r="I231" s="19"/>
      <c r="J231" s="207"/>
      <c r="K231" s="207"/>
      <c r="L231" s="207"/>
      <c r="M231" s="207"/>
    </row>
    <row r="232" spans="7:13" x14ac:dyDescent="0.35">
      <c r="G232" s="19"/>
      <c r="H232" s="19"/>
      <c r="I232" s="19"/>
      <c r="J232" s="207"/>
      <c r="K232" s="207"/>
      <c r="L232" s="207"/>
      <c r="M232" s="207"/>
    </row>
    <row r="233" spans="7:13" x14ac:dyDescent="0.35">
      <c r="G233" s="19"/>
      <c r="H233" s="19"/>
      <c r="I233" s="19"/>
      <c r="J233" s="207"/>
      <c r="K233" s="207"/>
      <c r="L233" s="207"/>
      <c r="M233" s="207"/>
    </row>
    <row r="234" spans="7:13" x14ac:dyDescent="0.35">
      <c r="G234" s="19"/>
      <c r="H234" s="19"/>
      <c r="I234" s="19"/>
      <c r="J234" s="207"/>
      <c r="K234" s="207"/>
      <c r="L234" s="207"/>
      <c r="M234" s="207"/>
    </row>
    <row r="235" spans="7:13" x14ac:dyDescent="0.35">
      <c r="G235" s="19"/>
      <c r="H235" s="19"/>
      <c r="I235" s="19"/>
      <c r="J235" s="207"/>
      <c r="K235" s="207"/>
      <c r="L235" s="207"/>
      <c r="M235" s="207"/>
    </row>
    <row r="236" spans="7:13" x14ac:dyDescent="0.35">
      <c r="G236" s="19"/>
      <c r="H236" s="19"/>
      <c r="I236" s="19"/>
      <c r="J236" s="207"/>
      <c r="K236" s="207"/>
      <c r="L236" s="207"/>
      <c r="M236" s="207"/>
    </row>
    <row r="237" spans="7:13" x14ac:dyDescent="0.35">
      <c r="G237" s="19"/>
      <c r="H237" s="19"/>
      <c r="I237" s="19"/>
      <c r="J237" s="207"/>
      <c r="K237" s="207"/>
      <c r="L237" s="207"/>
      <c r="M237" s="207"/>
    </row>
    <row r="238" spans="7:13" x14ac:dyDescent="0.35">
      <c r="G238" s="19"/>
      <c r="H238" s="19"/>
      <c r="I238" s="19"/>
      <c r="J238" s="207"/>
      <c r="K238" s="207"/>
      <c r="L238" s="207"/>
      <c r="M238" s="207"/>
    </row>
    <row r="239" spans="7:13" x14ac:dyDescent="0.35">
      <c r="G239" s="19"/>
      <c r="H239" s="19"/>
      <c r="I239" s="19"/>
      <c r="J239" s="207"/>
      <c r="K239" s="207"/>
      <c r="L239" s="207"/>
      <c r="M239" s="207"/>
    </row>
    <row r="240" spans="7:13" x14ac:dyDescent="0.35">
      <c r="G240" s="19"/>
      <c r="H240" s="19"/>
      <c r="I240" s="19"/>
      <c r="J240" s="207"/>
      <c r="K240" s="207"/>
      <c r="L240" s="207"/>
      <c r="M240" s="207"/>
    </row>
    <row r="241" spans="7:13" x14ac:dyDescent="0.35">
      <c r="G241" s="19"/>
      <c r="H241" s="19"/>
      <c r="I241" s="19"/>
      <c r="J241" s="207"/>
      <c r="K241" s="207"/>
      <c r="L241" s="207"/>
      <c r="M241" s="207"/>
    </row>
    <row r="242" spans="7:13" x14ac:dyDescent="0.35">
      <c r="G242" s="19"/>
      <c r="H242" s="19"/>
      <c r="I242" s="19"/>
      <c r="J242" s="207"/>
      <c r="K242" s="207"/>
      <c r="L242" s="207"/>
      <c r="M242" s="207"/>
    </row>
    <row r="243" spans="7:13" x14ac:dyDescent="0.35">
      <c r="G243" s="19"/>
      <c r="H243" s="19"/>
      <c r="I243" s="19"/>
      <c r="J243" s="207"/>
      <c r="K243" s="207"/>
      <c r="L243" s="207"/>
      <c r="M243" s="207"/>
    </row>
    <row r="244" spans="7:13" x14ac:dyDescent="0.35">
      <c r="G244" s="19"/>
      <c r="H244" s="19"/>
      <c r="I244" s="19"/>
      <c r="J244" s="207"/>
      <c r="K244" s="207"/>
      <c r="L244" s="207"/>
      <c r="M244" s="207"/>
    </row>
    <row r="245" spans="7:13" x14ac:dyDescent="0.35">
      <c r="G245" s="19"/>
      <c r="H245" s="19"/>
      <c r="I245" s="19"/>
      <c r="J245" s="207"/>
      <c r="K245" s="207"/>
      <c r="L245" s="207"/>
      <c r="M245" s="207"/>
    </row>
    <row r="246" spans="7:13" x14ac:dyDescent="0.35">
      <c r="G246" s="19"/>
      <c r="H246" s="19"/>
      <c r="I246" s="19"/>
      <c r="J246" s="207"/>
      <c r="K246" s="207"/>
      <c r="L246" s="207"/>
      <c r="M246" s="207"/>
    </row>
    <row r="247" spans="7:13" x14ac:dyDescent="0.35">
      <c r="G247" s="19"/>
      <c r="H247" s="19"/>
      <c r="I247" s="19"/>
      <c r="J247" s="207"/>
      <c r="K247" s="207"/>
      <c r="L247" s="207"/>
      <c r="M247" s="207"/>
    </row>
    <row r="248" spans="7:13" x14ac:dyDescent="0.35">
      <c r="G248" s="19"/>
      <c r="H248" s="19"/>
      <c r="I248" s="19"/>
      <c r="J248" s="207"/>
      <c r="K248" s="207"/>
      <c r="L248" s="207"/>
      <c r="M248" s="207"/>
    </row>
    <row r="249" spans="7:13" x14ac:dyDescent="0.35">
      <c r="G249" s="19"/>
      <c r="H249" s="19"/>
      <c r="I249" s="19"/>
      <c r="J249" s="207"/>
      <c r="K249" s="207"/>
      <c r="L249" s="207"/>
      <c r="M249" s="207"/>
    </row>
    <row r="250" spans="7:13" x14ac:dyDescent="0.35">
      <c r="G250" s="19"/>
      <c r="H250" s="19"/>
      <c r="I250" s="19"/>
      <c r="J250" s="207"/>
      <c r="K250" s="207"/>
      <c r="L250" s="207"/>
      <c r="M250" s="207"/>
    </row>
    <row r="251" spans="7:13" x14ac:dyDescent="0.35">
      <c r="G251" s="19"/>
      <c r="H251" s="19"/>
      <c r="I251" s="19"/>
      <c r="J251" s="207"/>
      <c r="K251" s="207"/>
      <c r="L251" s="207"/>
      <c r="M251" s="207"/>
    </row>
    <row r="252" spans="7:13" x14ac:dyDescent="0.35">
      <c r="G252" s="19"/>
      <c r="H252" s="19"/>
      <c r="I252" s="19"/>
      <c r="J252" s="207"/>
      <c r="K252" s="207"/>
      <c r="L252" s="207"/>
      <c r="M252" s="207"/>
    </row>
    <row r="253" spans="7:13" x14ac:dyDescent="0.35">
      <c r="G253" s="19"/>
      <c r="H253" s="19"/>
      <c r="I253" s="19"/>
      <c r="J253" s="207"/>
      <c r="K253" s="207"/>
      <c r="L253" s="207"/>
      <c r="M253" s="207"/>
    </row>
    <row r="254" spans="7:13" x14ac:dyDescent="0.35">
      <c r="G254" s="19"/>
      <c r="H254" s="19"/>
      <c r="I254" s="19"/>
      <c r="J254" s="207"/>
      <c r="K254" s="207"/>
      <c r="L254" s="207"/>
      <c r="M254" s="207"/>
    </row>
    <row r="255" spans="7:13" x14ac:dyDescent="0.35">
      <c r="G255" s="19"/>
      <c r="H255" s="19"/>
      <c r="I255" s="19"/>
      <c r="J255" s="207"/>
      <c r="K255" s="207"/>
      <c r="L255" s="207"/>
      <c r="M255" s="207"/>
    </row>
    <row r="256" spans="7:13" x14ac:dyDescent="0.35">
      <c r="G256" s="19"/>
      <c r="H256" s="19"/>
      <c r="I256" s="19"/>
      <c r="J256" s="207"/>
      <c r="K256" s="207"/>
      <c r="L256" s="207"/>
      <c r="M256" s="207"/>
    </row>
  </sheetData>
  <mergeCells count="22">
    <mergeCell ref="B61:D61"/>
    <mergeCell ref="A3:H3"/>
    <mergeCell ref="B10:J10"/>
    <mergeCell ref="B11:J11"/>
    <mergeCell ref="D14:L14"/>
    <mergeCell ref="G20:I20"/>
    <mergeCell ref="K20:M20"/>
    <mergeCell ref="O20:P20"/>
    <mergeCell ref="D21:D22"/>
    <mergeCell ref="O21:O22"/>
    <mergeCell ref="P21:P22"/>
    <mergeCell ref="B56:D56"/>
    <mergeCell ref="K76:M76"/>
    <mergeCell ref="O76:P76"/>
    <mergeCell ref="D77:D78"/>
    <mergeCell ref="O77:O78"/>
    <mergeCell ref="P77:P78"/>
    <mergeCell ref="B112:D112"/>
    <mergeCell ref="B117:D117"/>
    <mergeCell ref="B66:J66"/>
    <mergeCell ref="B67:J67"/>
    <mergeCell ref="G76:I76"/>
  </mergeCells>
  <conditionalFormatting sqref="K199:M255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6:J256 J125:M125 K126:M194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5:M198 K256:M25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2:J1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2:G124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79 D27 D83" xr:uid="{E3BAD754-6981-4DFA-92B6-9DA26A9A1A22}">
      <formula1>"per 30 days, per kWh, per kW, per kVA"</formula1>
    </dataValidation>
    <dataValidation type="list" allowBlank="1" showInputMessage="1" showErrorMessage="1" sqref="D16 D72" xr:uid="{0AF3711E-FAAB-4FEF-88A5-E2D63D6A55CB}">
      <formula1>"TOU, non-TOU"</formula1>
    </dataValidation>
    <dataValidation type="list" allowBlank="1" showInputMessage="1" showErrorMessage="1" prompt="Select Charge Unit - per 30 days, per kWh, per kW, per kVA." sqref="D38:D39 D41:D51 D94:D95 D97:D107 D24:D26 D28:D29 D84:D85 D80:D82 D31:D36 D87:D92" xr:uid="{452DE449-2CD0-4C27-9189-707FB115E23F}">
      <formula1>"per 30 days, per kWh, per kW, per kVA"</formula1>
    </dataValidation>
    <dataValidation type="list" allowBlank="1" showInputMessage="1" showErrorMessage="1" sqref="E38:E39 E94:E95 E23:E29 E31:E36 E79:E85 E87:E92 E57 E62 E41:E52 E113 E118 E97:E108" xr:uid="{869B0DC1-3124-441A-AF79-9EC902C686D3}">
      <formula1>#REF!</formula1>
    </dataValidation>
    <dataValidation type="list" allowBlank="1" showInputMessage="1" showErrorMessage="1" prompt="Select Charge Unit - monthly, per kWh, per kW" sqref="D57 D52 D62 D113 D108 D118" xr:uid="{0CAEFB28-F22D-465E-8C8D-510868371997}">
      <formula1>"Monthly, per kWh, per kW"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rowBreaks count="1" manualBreakCount="1">
    <brk id="64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107950</xdr:rowOff>
                  </from>
                  <to>
                    <xdr:col>15</xdr:col>
                    <xdr:colOff>831850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355600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374650</xdr:colOff>
                    <xdr:row>72</xdr:row>
                    <xdr:rowOff>114300</xdr:rowOff>
                  </from>
                  <to>
                    <xdr:col>15</xdr:col>
                    <xdr:colOff>679450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412750</xdr:colOff>
                    <xdr:row>72</xdr:row>
                    <xdr:rowOff>184150</xdr:rowOff>
                  </from>
                  <to>
                    <xdr:col>10</xdr:col>
                    <xdr:colOff>298450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08AD-407D-4467-83AE-9E7BCE57BF81}">
  <sheetPr>
    <pageSetUpPr fitToPage="1"/>
  </sheetPr>
  <dimension ref="A1:AF249"/>
  <sheetViews>
    <sheetView topLeftCell="A10" zoomScale="80" zoomScaleNormal="80" workbookViewId="0"/>
  </sheetViews>
  <sheetFormatPr defaultColWidth="9.453125" defaultRowHeight="14.5" x14ac:dyDescent="0.35"/>
  <cols>
    <col min="1" max="1" width="1.54296875" style="220" customWidth="1"/>
    <col min="2" max="2" width="116.453125" style="220" bestFit="1" customWidth="1"/>
    <col min="3" max="3" width="1.54296875" style="220" customWidth="1"/>
    <col min="4" max="4" width="13.453125" style="337" bestFit="1" customWidth="1"/>
    <col min="5" max="5" width="1.54296875" style="220" customWidth="1"/>
    <col min="6" max="6" width="1.453125" style="220" customWidth="1"/>
    <col min="7" max="9" width="12" style="220" customWidth="1"/>
    <col min="10" max="10" width="1.453125" style="220" customWidth="1"/>
    <col min="11" max="13" width="12" style="220" customWidth="1"/>
    <col min="14" max="14" width="1.453125" style="220" customWidth="1"/>
    <col min="15" max="30" width="12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433"/>
      <c r="J1" s="433"/>
      <c r="K1" s="221"/>
      <c r="L1" s="221"/>
      <c r="M1" s="221"/>
      <c r="N1" s="221">
        <v>1</v>
      </c>
      <c r="O1" s="221">
        <v>1</v>
      </c>
      <c r="P1" s="221"/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J2" s="217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J3" s="217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J4" s="217"/>
    </row>
    <row r="5" spans="1:32" ht="15.5" x14ac:dyDescent="0.35">
      <c r="A5" s="217"/>
      <c r="B5" s="217"/>
      <c r="C5" s="225"/>
      <c r="D5" s="226"/>
      <c r="E5" s="225"/>
      <c r="F5" s="217"/>
      <c r="G5" s="217"/>
      <c r="H5" s="217"/>
      <c r="I5" s="217"/>
      <c r="J5" s="217"/>
    </row>
    <row r="6" spans="1:32" x14ac:dyDescent="0.35">
      <c r="A6" s="217"/>
      <c r="B6" s="217"/>
      <c r="C6" s="217"/>
      <c r="D6" s="227"/>
      <c r="E6" s="217"/>
      <c r="F6" s="217"/>
      <c r="G6" s="217"/>
      <c r="H6" s="217"/>
      <c r="I6" s="217"/>
      <c r="J6" s="217"/>
    </row>
    <row r="7" spans="1:32" x14ac:dyDescent="0.35">
      <c r="A7" s="217"/>
      <c r="B7" s="217"/>
      <c r="C7" s="217"/>
      <c r="D7" s="227"/>
      <c r="E7" s="217"/>
      <c r="F7" s="217"/>
      <c r="G7" s="217"/>
      <c r="H7" s="217"/>
      <c r="I7" s="217"/>
      <c r="J7" s="217"/>
    </row>
    <row r="8" spans="1:32" x14ac:dyDescent="0.35">
      <c r="A8" s="228"/>
      <c r="B8" s="217"/>
      <c r="C8" s="217"/>
      <c r="D8" s="227"/>
      <c r="E8" s="217"/>
      <c r="F8" s="217"/>
      <c r="G8" s="217"/>
      <c r="H8" s="217"/>
      <c r="I8" s="217"/>
      <c r="J8" s="217"/>
    </row>
    <row r="9" spans="1:32" x14ac:dyDescent="0.35">
      <c r="A9" s="229"/>
      <c r="B9" s="229"/>
      <c r="C9" s="229"/>
      <c r="D9" s="230"/>
      <c r="E9" s="229"/>
      <c r="F9" s="229"/>
      <c r="G9" s="229"/>
      <c r="H9" s="229"/>
      <c r="M9" s="221"/>
      <c r="N9" s="434"/>
      <c r="O9" s="434"/>
      <c r="P9" s="434"/>
      <c r="Q9" s="434"/>
      <c r="R9" s="434"/>
      <c r="S9" s="235"/>
      <c r="T9" s="235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J10" s="523"/>
      <c r="M10" s="221"/>
      <c r="N10" s="434"/>
      <c r="O10" s="434"/>
      <c r="P10" s="434"/>
      <c r="Q10" s="434"/>
      <c r="R10" s="434"/>
      <c r="S10" s="235"/>
      <c r="T10" s="235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J11" s="523"/>
      <c r="M11" s="221"/>
      <c r="N11" s="434"/>
      <c r="O11" s="435">
        <v>0.64</v>
      </c>
      <c r="P11" s="436" t="s">
        <v>41</v>
      </c>
      <c r="Q11" s="435"/>
      <c r="R11" s="435"/>
      <c r="S11" s="235"/>
      <c r="T11" s="235"/>
    </row>
    <row r="12" spans="1:32" x14ac:dyDescent="0.35">
      <c r="A12" s="229"/>
      <c r="B12" s="229"/>
      <c r="C12" s="229"/>
      <c r="D12" s="230"/>
      <c r="E12" s="229"/>
      <c r="F12" s="229"/>
      <c r="G12" s="229"/>
      <c r="H12" s="229"/>
      <c r="M12" s="221"/>
      <c r="N12" s="434"/>
      <c r="O12" s="435">
        <v>0.18</v>
      </c>
      <c r="P12" s="436" t="s">
        <v>42</v>
      </c>
      <c r="Q12" s="435"/>
      <c r="R12" s="435"/>
      <c r="S12" s="235"/>
      <c r="T12" s="235"/>
    </row>
    <row r="13" spans="1:32" x14ac:dyDescent="0.35">
      <c r="A13" s="229"/>
      <c r="B13" s="229"/>
      <c r="C13" s="229"/>
      <c r="D13" s="230"/>
      <c r="E13" s="229"/>
      <c r="F13" s="229"/>
      <c r="G13" s="229"/>
      <c r="H13" s="229"/>
      <c r="M13" s="221"/>
      <c r="N13" s="434"/>
      <c r="O13" s="435">
        <v>0.18</v>
      </c>
      <c r="P13" s="437" t="s">
        <v>43</v>
      </c>
      <c r="Q13" s="435"/>
      <c r="R13" s="435"/>
      <c r="S13" s="235"/>
      <c r="T13" s="235"/>
    </row>
    <row r="14" spans="1:32" ht="15.5" x14ac:dyDescent="0.35">
      <c r="A14" s="229"/>
      <c r="B14" s="231" t="s">
        <v>2</v>
      </c>
      <c r="C14" s="229"/>
      <c r="D14" s="525" t="s">
        <v>63</v>
      </c>
      <c r="E14" s="525"/>
      <c r="F14" s="525"/>
      <c r="G14" s="525"/>
      <c r="H14" s="525"/>
      <c r="I14" s="525"/>
      <c r="J14" s="525"/>
      <c r="M14" s="221"/>
      <c r="N14" s="434"/>
      <c r="O14" s="434"/>
      <c r="P14" s="434"/>
      <c r="Q14" s="434"/>
      <c r="R14" s="434"/>
      <c r="S14" s="235"/>
      <c r="T14" s="235"/>
    </row>
    <row r="15" spans="1:32" ht="15.5" x14ac:dyDescent="0.35">
      <c r="A15" s="229"/>
      <c r="B15" s="232"/>
      <c r="C15" s="229"/>
      <c r="D15" s="233"/>
      <c r="E15" s="233"/>
      <c r="F15" s="234"/>
      <c r="G15" s="234"/>
      <c r="H15" s="234"/>
      <c r="I15" s="234"/>
      <c r="J15" s="234"/>
      <c r="K15" s="235"/>
      <c r="L15" s="235"/>
      <c r="M15" s="234"/>
      <c r="N15" s="235"/>
      <c r="O15" s="235"/>
      <c r="P15" s="235"/>
      <c r="Q15" s="235"/>
      <c r="R15" s="235"/>
      <c r="S15" s="235"/>
      <c r="T15" s="234"/>
      <c r="U15" s="235"/>
      <c r="V15" s="235"/>
      <c r="W15" s="235"/>
      <c r="X15" s="235"/>
      <c r="Y15" s="235"/>
      <c r="Z15" s="235"/>
      <c r="AA15" s="234"/>
      <c r="AB15" s="235"/>
      <c r="AC15" s="235"/>
      <c r="AD15" s="235"/>
      <c r="AE15" s="235"/>
      <c r="AF15" s="235"/>
    </row>
    <row r="16" spans="1:32" ht="15.5" x14ac:dyDescent="0.35">
      <c r="A16" s="229"/>
      <c r="B16" s="231" t="s">
        <v>4</v>
      </c>
      <c r="C16" s="229"/>
      <c r="D16" s="236" t="s">
        <v>64</v>
      </c>
      <c r="E16" s="233"/>
      <c r="F16" s="234"/>
      <c r="G16" s="438" t="s">
        <v>65</v>
      </c>
      <c r="H16" s="234"/>
      <c r="I16" s="237"/>
      <c r="J16" s="234"/>
      <c r="K16" s="238"/>
      <c r="L16" s="235"/>
      <c r="M16" s="237"/>
      <c r="N16" s="235"/>
      <c r="O16" s="239"/>
      <c r="P16" s="240"/>
      <c r="Q16" s="235"/>
      <c r="R16" s="238"/>
      <c r="S16" s="235"/>
      <c r="T16" s="237"/>
      <c r="U16" s="235"/>
      <c r="V16" s="239"/>
      <c r="W16" s="240"/>
      <c r="X16" s="235"/>
      <c r="Y16" s="238"/>
      <c r="Z16" s="235"/>
      <c r="AA16" s="237"/>
      <c r="AB16" s="235"/>
      <c r="AC16" s="239"/>
      <c r="AD16" s="240"/>
      <c r="AE16" s="235"/>
      <c r="AF16" s="235"/>
    </row>
    <row r="17" spans="1:18" ht="15.5" x14ac:dyDescent="0.35">
      <c r="A17" s="229"/>
      <c r="B17" s="232"/>
      <c r="C17" s="229"/>
      <c r="D17" s="233"/>
      <c r="E17" s="233"/>
      <c r="F17" s="233"/>
      <c r="G17" s="439">
        <v>180</v>
      </c>
      <c r="H17" s="440" t="s">
        <v>66</v>
      </c>
      <c r="I17" s="233"/>
      <c r="J17" s="233"/>
    </row>
    <row r="18" spans="1:18" x14ac:dyDescent="0.35">
      <c r="A18" s="229"/>
      <c r="B18" s="241"/>
      <c r="C18" s="229"/>
      <c r="D18" s="242"/>
      <c r="E18" s="243"/>
      <c r="F18" s="229"/>
      <c r="G18" s="439">
        <v>200</v>
      </c>
      <c r="H18" s="243" t="s">
        <v>67</v>
      </c>
      <c r="I18" s="229"/>
      <c r="J18" s="229"/>
    </row>
    <row r="19" spans="1:18" x14ac:dyDescent="0.35">
      <c r="A19" s="229"/>
      <c r="B19" s="441"/>
      <c r="C19" s="229"/>
      <c r="D19" s="242" t="s">
        <v>6</v>
      </c>
      <c r="E19" s="229"/>
      <c r="F19" s="229"/>
      <c r="G19" s="442">
        <v>79000</v>
      </c>
      <c r="H19" s="440" t="s">
        <v>7</v>
      </c>
      <c r="I19" s="245"/>
      <c r="J19" s="229"/>
      <c r="M19" s="443"/>
    </row>
    <row r="20" spans="1:18" s="19" customFormat="1" x14ac:dyDescent="0.35">
      <c r="A20" s="17"/>
      <c r="B20" s="43"/>
      <c r="C20" s="17"/>
      <c r="D20" s="51"/>
      <c r="E20" s="50"/>
      <c r="F20" s="17"/>
      <c r="G20" s="514" t="s">
        <v>8</v>
      </c>
      <c r="H20" s="515"/>
      <c r="I20" s="516"/>
      <c r="J20" s="37"/>
      <c r="K20" s="514" t="s">
        <v>9</v>
      </c>
      <c r="L20" s="515"/>
      <c r="M20" s="516"/>
      <c r="N20" s="17"/>
      <c r="O20" s="514" t="s">
        <v>10</v>
      </c>
      <c r="P20" s="516"/>
      <c r="Q20" s="37"/>
    </row>
    <row r="21" spans="1:18" ht="15" customHeight="1" x14ac:dyDescent="0.35">
      <c r="A21" s="229"/>
      <c r="B21" s="246"/>
      <c r="C21" s="229"/>
      <c r="D21" s="517" t="s">
        <v>11</v>
      </c>
      <c r="E21" s="242"/>
      <c r="F21" s="229"/>
      <c r="G21" s="247" t="s">
        <v>12</v>
      </c>
      <c r="H21" s="248" t="s">
        <v>13</v>
      </c>
      <c r="I21" s="249" t="s">
        <v>14</v>
      </c>
      <c r="J21" s="235"/>
      <c r="K21" s="247" t="s">
        <v>12</v>
      </c>
      <c r="L21" s="248" t="s">
        <v>13</v>
      </c>
      <c r="M21" s="249" t="s">
        <v>14</v>
      </c>
      <c r="N21" s="229"/>
      <c r="O21" s="519" t="s">
        <v>15</v>
      </c>
      <c r="P21" s="521" t="s">
        <v>16</v>
      </c>
      <c r="Q21" s="235"/>
    </row>
    <row r="22" spans="1:18" x14ac:dyDescent="0.35">
      <c r="A22" s="229"/>
      <c r="B22" s="246"/>
      <c r="C22" s="229"/>
      <c r="D22" s="518"/>
      <c r="E22" s="242"/>
      <c r="F22" s="229"/>
      <c r="G22" s="250" t="s">
        <v>17</v>
      </c>
      <c r="H22" s="251"/>
      <c r="I22" s="251" t="s">
        <v>17</v>
      </c>
      <c r="J22" s="235"/>
      <c r="K22" s="250" t="s">
        <v>17</v>
      </c>
      <c r="L22" s="251"/>
      <c r="M22" s="251" t="s">
        <v>17</v>
      </c>
      <c r="N22" s="229"/>
      <c r="O22" s="520"/>
      <c r="P22" s="522"/>
      <c r="Q22" s="235"/>
    </row>
    <row r="23" spans="1:18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55.52</v>
      </c>
      <c r="H23" s="61">
        <v>1</v>
      </c>
      <c r="I23" s="62">
        <f t="shared" ref="I23:I29" si="0">H23*G23</f>
        <v>55.52</v>
      </c>
      <c r="J23" s="63"/>
      <c r="K23" s="60">
        <v>58.07</v>
      </c>
      <c r="L23" s="61">
        <v>1</v>
      </c>
      <c r="M23" s="62">
        <f t="shared" ref="M23:M29" si="1">L23*K23</f>
        <v>58.07</v>
      </c>
      <c r="N23" s="64"/>
      <c r="O23" s="65">
        <f t="shared" ref="O23:O51" si="2">M23-I23</f>
        <v>2.5499999999999972</v>
      </c>
      <c r="P23" s="66">
        <f t="shared" ref="P23:P51" si="3">IF(OR(I23=0,M23=0),"",(O23/I23))</f>
        <v>4.5929394812680061E-2</v>
      </c>
      <c r="Q23" s="63"/>
      <c r="R23" s="67"/>
    </row>
    <row r="24" spans="1:18" x14ac:dyDescent="0.35">
      <c r="A24" s="229"/>
      <c r="B24" s="252" t="s">
        <v>20</v>
      </c>
      <c r="C24" s="253"/>
      <c r="D24" s="254" t="s">
        <v>19</v>
      </c>
      <c r="E24" s="253"/>
      <c r="F24" s="255"/>
      <c r="G24" s="256">
        <v>-0.47</v>
      </c>
      <c r="H24" s="348">
        <v>1</v>
      </c>
      <c r="I24" s="258">
        <f t="shared" si="0"/>
        <v>-0.47</v>
      </c>
      <c r="J24" s="235"/>
      <c r="K24" s="256">
        <v>-0.47</v>
      </c>
      <c r="L24" s="348">
        <v>1</v>
      </c>
      <c r="M24" s="258">
        <f t="shared" si="1"/>
        <v>-0.47</v>
      </c>
      <c r="N24" s="255"/>
      <c r="O24" s="259">
        <f t="shared" si="2"/>
        <v>0</v>
      </c>
      <c r="P24" s="260">
        <f t="shared" si="3"/>
        <v>0</v>
      </c>
      <c r="Q24" s="235"/>
    </row>
    <row r="25" spans="1:18" x14ac:dyDescent="0.35">
      <c r="A25" s="229"/>
      <c r="B25" s="252" t="s">
        <v>21</v>
      </c>
      <c r="C25" s="253"/>
      <c r="D25" s="254" t="s">
        <v>68</v>
      </c>
      <c r="E25" s="253"/>
      <c r="F25" s="255"/>
      <c r="G25" s="444">
        <v>-1.2999999999999999E-3</v>
      </c>
      <c r="H25" s="348">
        <f t="shared" ref="H25:H30" si="4">$G$18</f>
        <v>200</v>
      </c>
      <c r="I25" s="258">
        <f t="shared" si="0"/>
        <v>-0.26</v>
      </c>
      <c r="J25" s="235"/>
      <c r="K25" s="444">
        <v>-1.2999999999999999E-3</v>
      </c>
      <c r="L25" s="348">
        <f t="shared" ref="L25:L30" si="5">$G$18</f>
        <v>200</v>
      </c>
      <c r="M25" s="258">
        <f t="shared" si="1"/>
        <v>-0.26</v>
      </c>
      <c r="N25" s="255"/>
      <c r="O25" s="259">
        <f t="shared" si="2"/>
        <v>0</v>
      </c>
      <c r="P25" s="260">
        <f t="shared" si="3"/>
        <v>0</v>
      </c>
      <c r="Q25" s="235"/>
    </row>
    <row r="26" spans="1:18" x14ac:dyDescent="0.35">
      <c r="A26" s="229"/>
      <c r="B26" s="252" t="s">
        <v>22</v>
      </c>
      <c r="C26" s="253"/>
      <c r="D26" s="254" t="s">
        <v>68</v>
      </c>
      <c r="E26" s="253"/>
      <c r="F26" s="255"/>
      <c r="G26" s="444">
        <v>-0.43790000000000001</v>
      </c>
      <c r="H26" s="348">
        <f t="shared" si="4"/>
        <v>200</v>
      </c>
      <c r="I26" s="258">
        <f t="shared" si="0"/>
        <v>-87.58</v>
      </c>
      <c r="J26" s="235"/>
      <c r="K26" s="444">
        <v>-0.43790000000000001</v>
      </c>
      <c r="L26" s="348">
        <f t="shared" si="5"/>
        <v>200</v>
      </c>
      <c r="M26" s="258">
        <f t="shared" si="1"/>
        <v>-87.58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23</v>
      </c>
      <c r="C27" s="253"/>
      <c r="D27" s="254" t="s">
        <v>68</v>
      </c>
      <c r="E27" s="253"/>
      <c r="F27" s="255"/>
      <c r="G27" s="444">
        <v>-6.2100000000000002E-2</v>
      </c>
      <c r="H27" s="348">
        <f t="shared" si="4"/>
        <v>200</v>
      </c>
      <c r="I27" s="258">
        <f t="shared" si="0"/>
        <v>-12.42</v>
      </c>
      <c r="J27" s="235"/>
      <c r="K27" s="444">
        <v>-6.2100000000000002E-2</v>
      </c>
      <c r="L27" s="348">
        <f t="shared" si="5"/>
        <v>200</v>
      </c>
      <c r="M27" s="258">
        <f t="shared" si="1"/>
        <v>-12.42</v>
      </c>
      <c r="N27" s="255"/>
      <c r="O27" s="259">
        <f t="shared" si="2"/>
        <v>0</v>
      </c>
      <c r="P27" s="260">
        <f t="shared" si="3"/>
        <v>0</v>
      </c>
      <c r="Q27" s="235"/>
    </row>
    <row r="28" spans="1:18" x14ac:dyDescent="0.35">
      <c r="A28" s="229"/>
      <c r="B28" s="252" t="s">
        <v>69</v>
      </c>
      <c r="C28" s="253"/>
      <c r="D28" s="254" t="s">
        <v>68</v>
      </c>
      <c r="E28" s="253"/>
      <c r="F28" s="255"/>
      <c r="G28" s="444">
        <v>-6.9900000000000004E-2</v>
      </c>
      <c r="H28" s="348">
        <f t="shared" si="4"/>
        <v>200</v>
      </c>
      <c r="I28" s="258">
        <f t="shared" si="0"/>
        <v>-13.98</v>
      </c>
      <c r="J28" s="235"/>
      <c r="K28" s="444">
        <v>-6.9900000000000004E-2</v>
      </c>
      <c r="L28" s="348">
        <f t="shared" si="5"/>
        <v>200</v>
      </c>
      <c r="M28" s="258">
        <f t="shared" si="1"/>
        <v>-13.98</v>
      </c>
      <c r="N28" s="255"/>
      <c r="O28" s="259">
        <f t="shared" si="2"/>
        <v>0</v>
      </c>
      <c r="P28" s="260">
        <f t="shared" si="3"/>
        <v>0</v>
      </c>
      <c r="Q28" s="235"/>
    </row>
    <row r="29" spans="1:18" x14ac:dyDescent="0.35">
      <c r="A29" s="229"/>
      <c r="B29" s="252" t="s">
        <v>24</v>
      </c>
      <c r="C29" s="253"/>
      <c r="D29" s="254" t="s">
        <v>68</v>
      </c>
      <c r="E29" s="253"/>
      <c r="F29" s="255"/>
      <c r="G29" s="444">
        <v>-5.0000000000000001E-4</v>
      </c>
      <c r="H29" s="348">
        <f t="shared" si="4"/>
        <v>200</v>
      </c>
      <c r="I29" s="258">
        <f t="shared" si="0"/>
        <v>-0.1</v>
      </c>
      <c r="J29" s="235"/>
      <c r="K29" s="444">
        <v>-5.0000000000000001E-4</v>
      </c>
      <c r="L29" s="348">
        <f t="shared" si="5"/>
        <v>200</v>
      </c>
      <c r="M29" s="258">
        <f t="shared" si="1"/>
        <v>-0.1</v>
      </c>
      <c r="N29" s="255"/>
      <c r="O29" s="259">
        <f t="shared" si="2"/>
        <v>0</v>
      </c>
      <c r="P29" s="260">
        <f t="shared" si="3"/>
        <v>0</v>
      </c>
      <c r="Q29" s="235"/>
    </row>
    <row r="30" spans="1:18" ht="17.25" customHeight="1" x14ac:dyDescent="0.35">
      <c r="A30" s="229"/>
      <c r="B30" s="252" t="s">
        <v>25</v>
      </c>
      <c r="C30" s="253"/>
      <c r="D30" s="254" t="s">
        <v>68</v>
      </c>
      <c r="E30" s="253"/>
      <c r="F30" s="255"/>
      <c r="G30" s="108">
        <v>8.9153000000000002</v>
      </c>
      <c r="H30" s="348">
        <f t="shared" si="4"/>
        <v>200</v>
      </c>
      <c r="I30" s="264">
        <f>H30*G30</f>
        <v>1783.06</v>
      </c>
      <c r="J30" s="235"/>
      <c r="K30" s="108">
        <v>9.3254000000000001</v>
      </c>
      <c r="L30" s="348">
        <f t="shared" si="5"/>
        <v>200</v>
      </c>
      <c r="M30" s="264">
        <f>L30*K30</f>
        <v>1865.08</v>
      </c>
      <c r="N30" s="255"/>
      <c r="O30" s="259">
        <f t="shared" si="2"/>
        <v>82.019999999999982</v>
      </c>
      <c r="P30" s="260">
        <f t="shared" si="3"/>
        <v>4.5999573766446436E-2</v>
      </c>
      <c r="Q30" s="235"/>
    </row>
    <row r="31" spans="1:18" x14ac:dyDescent="0.35">
      <c r="A31" s="229"/>
      <c r="B31" s="350" t="s">
        <v>27</v>
      </c>
      <c r="C31" s="408"/>
      <c r="D31" s="409"/>
      <c r="E31" s="408"/>
      <c r="F31" s="410"/>
      <c r="G31" s="411">
        <f>G46</f>
        <v>0.122</v>
      </c>
      <c r="H31" s="412"/>
      <c r="I31" s="413">
        <f>SUM(I23:I30)</f>
        <v>1723.77</v>
      </c>
      <c r="J31" s="235"/>
      <c r="K31" s="411">
        <f>K46</f>
        <v>0.122</v>
      </c>
      <c r="L31" s="412"/>
      <c r="M31" s="413">
        <f>SUM(M23:M30)</f>
        <v>1808.34</v>
      </c>
      <c r="N31" s="410"/>
      <c r="O31" s="414">
        <f t="shared" si="2"/>
        <v>84.569999999999936</v>
      </c>
      <c r="P31" s="415">
        <f t="shared" si="3"/>
        <v>4.9061069632259487E-2</v>
      </c>
      <c r="Q31" s="235"/>
    </row>
    <row r="32" spans="1:18" ht="15.75" customHeight="1" x14ac:dyDescent="0.35">
      <c r="A32" s="229"/>
      <c r="B32" s="69" t="s">
        <v>28</v>
      </c>
      <c r="C32" s="255"/>
      <c r="D32" s="254" t="s">
        <v>26</v>
      </c>
      <c r="E32" s="255"/>
      <c r="F32" s="255"/>
      <c r="G32" s="262">
        <f>$G$51</f>
        <v>0.1076</v>
      </c>
      <c r="H32" s="445">
        <f>$G$19*(1+G64)-$G$19</f>
        <v>2330.5</v>
      </c>
      <c r="I32" s="264">
        <f>H32*G32</f>
        <v>250.76179999999999</v>
      </c>
      <c r="J32" s="235"/>
      <c r="K32" s="262">
        <f>$K$51</f>
        <v>0.1076</v>
      </c>
      <c r="L32" s="445">
        <f>$G$19*(1+K64)-$G$19</f>
        <v>2330.5</v>
      </c>
      <c r="M32" s="264">
        <f>L32*K32</f>
        <v>250.76179999999999</v>
      </c>
      <c r="N32" s="255"/>
      <c r="O32" s="259">
        <f t="shared" si="2"/>
        <v>0</v>
      </c>
      <c r="P32" s="260">
        <f t="shared" si="3"/>
        <v>0</v>
      </c>
      <c r="Q32" s="235"/>
    </row>
    <row r="33" spans="1:18" s="19" customFormat="1" ht="15.75" customHeight="1" x14ac:dyDescent="0.35">
      <c r="A33" s="17"/>
      <c r="B33" s="89" t="str">
        <f>+RESIDENTIAL!$B$32</f>
        <v>Rate Rider for Disposition of Deferral/Variance Accounts - effective until December 31, 2024</v>
      </c>
      <c r="C33" s="58"/>
      <c r="D33" s="59" t="s">
        <v>68</v>
      </c>
      <c r="E33" s="58"/>
      <c r="F33" s="25"/>
      <c r="G33" s="446">
        <v>0.89959999999999996</v>
      </c>
      <c r="H33" s="74">
        <f t="shared" ref="H33:H35" si="6">$G$18</f>
        <v>200</v>
      </c>
      <c r="I33" s="72">
        <f>H33*G33</f>
        <v>179.92</v>
      </c>
      <c r="J33" s="63"/>
      <c r="K33" s="446">
        <v>0.95109999999999995</v>
      </c>
      <c r="L33" s="74">
        <f t="shared" ref="L33:L35" si="7">$G$18</f>
        <v>200</v>
      </c>
      <c r="M33" s="72">
        <f>L33*K33</f>
        <v>190.22</v>
      </c>
      <c r="N33" s="64"/>
      <c r="O33" s="65">
        <f t="shared" si="2"/>
        <v>10.300000000000011</v>
      </c>
      <c r="P33" s="260">
        <f t="shared" si="3"/>
        <v>5.7247665629168588E-2</v>
      </c>
      <c r="Q33" s="63"/>
      <c r="R33" s="67"/>
    </row>
    <row r="34" spans="1:18" s="19" customFormat="1" ht="15.75" customHeight="1" x14ac:dyDescent="0.35">
      <c r="A34" s="17"/>
      <c r="B34" s="89" t="s">
        <v>57</v>
      </c>
      <c r="C34" s="58"/>
      <c r="D34" s="59" t="s">
        <v>68</v>
      </c>
      <c r="E34" s="58"/>
      <c r="F34" s="25"/>
      <c r="G34" s="446">
        <v>0.3679</v>
      </c>
      <c r="H34" s="74">
        <f t="shared" si="6"/>
        <v>200</v>
      </c>
      <c r="I34" s="72">
        <f>H34*G34</f>
        <v>73.58</v>
      </c>
      <c r="J34" s="63"/>
      <c r="K34" s="446">
        <v>0.93459999999999999</v>
      </c>
      <c r="L34" s="74">
        <f t="shared" si="7"/>
        <v>200</v>
      </c>
      <c r="M34" s="72">
        <f>L34*K34</f>
        <v>186.92</v>
      </c>
      <c r="N34" s="64"/>
      <c r="O34" s="65">
        <f t="shared" si="2"/>
        <v>113.33999999999999</v>
      </c>
      <c r="P34" s="260">
        <f t="shared" si="3"/>
        <v>1.5403642294101656</v>
      </c>
      <c r="Q34" s="63"/>
      <c r="R34" s="67"/>
    </row>
    <row r="35" spans="1:18" s="19" customFormat="1" ht="15.75" customHeight="1" x14ac:dyDescent="0.35">
      <c r="A35" s="17"/>
      <c r="B35" s="89" t="str">
        <f>+RESIDENTIAL!$B$33</f>
        <v>Rate Rider for Disposition of Capacity Based Recovery Account - Applicable only for Class B Customers - effective until December 31, 2024</v>
      </c>
      <c r="C35" s="58"/>
      <c r="D35" s="59" t="s">
        <v>68</v>
      </c>
      <c r="E35" s="58"/>
      <c r="F35" s="25"/>
      <c r="G35" s="446">
        <v>-5.7799999999999997E-2</v>
      </c>
      <c r="H35" s="74">
        <f t="shared" si="6"/>
        <v>200</v>
      </c>
      <c r="I35" s="72">
        <f>H35*G35</f>
        <v>-11.559999999999999</v>
      </c>
      <c r="J35" s="63"/>
      <c r="K35" s="446">
        <v>-4.6199999999999998E-2</v>
      </c>
      <c r="L35" s="74">
        <f t="shared" si="7"/>
        <v>200</v>
      </c>
      <c r="M35" s="72">
        <f>L35*K35</f>
        <v>-9.24</v>
      </c>
      <c r="N35" s="64"/>
      <c r="O35" s="65">
        <f t="shared" si="2"/>
        <v>2.3199999999999985</v>
      </c>
      <c r="P35" s="260">
        <f t="shared" si="3"/>
        <v>-0.20069204152249123</v>
      </c>
      <c r="Q35" s="63"/>
      <c r="R35" s="67"/>
    </row>
    <row r="36" spans="1:18" s="19" customFormat="1" ht="15.75" customHeight="1" x14ac:dyDescent="0.35">
      <c r="A36" s="17"/>
      <c r="B36" s="89" t="str">
        <f>+RESIDENTIAL!$B$34</f>
        <v>Rate Rider for Disposition of Global Adjustment Account - Applicable only for Non-RPP Customers - effective until December 31, 2023</v>
      </c>
      <c r="C36" s="58"/>
      <c r="D36" s="59" t="s">
        <v>26</v>
      </c>
      <c r="E36" s="58"/>
      <c r="F36" s="25"/>
      <c r="G36" s="91">
        <v>-2.5100000000000001E-3</v>
      </c>
      <c r="H36" s="74">
        <f>+$G$19</f>
        <v>79000</v>
      </c>
      <c r="I36" s="72">
        <f t="shared" ref="I36" si="8">H36*G36</f>
        <v>-198.29</v>
      </c>
      <c r="J36" s="63"/>
      <c r="K36" s="91">
        <v>0</v>
      </c>
      <c r="L36" s="74">
        <f>+$G$19</f>
        <v>79000</v>
      </c>
      <c r="M36" s="72">
        <f t="shared" ref="M36" si="9">L36*K36</f>
        <v>0</v>
      </c>
      <c r="N36" s="64"/>
      <c r="O36" s="65">
        <f t="shared" si="2"/>
        <v>198.29</v>
      </c>
      <c r="P36" s="260" t="str">
        <f t="shared" si="3"/>
        <v/>
      </c>
      <c r="Q36" s="63"/>
      <c r="R36" s="67"/>
    </row>
    <row r="37" spans="1:18" x14ac:dyDescent="0.35">
      <c r="A37" s="229"/>
      <c r="B37" s="417" t="s">
        <v>33</v>
      </c>
      <c r="C37" s="418"/>
      <c r="D37" s="419"/>
      <c r="E37" s="418"/>
      <c r="F37" s="410"/>
      <c r="G37" s="420"/>
      <c r="H37" s="421"/>
      <c r="I37" s="422">
        <f>SUM(I32:I36)+I31</f>
        <v>2018.1817999999998</v>
      </c>
      <c r="J37" s="235"/>
      <c r="K37" s="420"/>
      <c r="L37" s="421"/>
      <c r="M37" s="422">
        <f>SUM(M32:M36)+M31</f>
        <v>2427.0018</v>
      </c>
      <c r="N37" s="410"/>
      <c r="O37" s="414">
        <f t="shared" si="2"/>
        <v>408.82000000000016</v>
      </c>
      <c r="P37" s="415">
        <f t="shared" si="3"/>
        <v>0.20256847029340974</v>
      </c>
      <c r="Q37" s="235"/>
    </row>
    <row r="38" spans="1:18" x14ac:dyDescent="0.35">
      <c r="A38" s="229"/>
      <c r="B38" s="284" t="s">
        <v>34</v>
      </c>
      <c r="C38" s="255"/>
      <c r="D38" s="254" t="s">
        <v>70</v>
      </c>
      <c r="E38" s="255"/>
      <c r="F38" s="255"/>
      <c r="G38" s="108">
        <v>3.8111999999999999</v>
      </c>
      <c r="H38" s="285">
        <f>+$G$17</f>
        <v>180</v>
      </c>
      <c r="I38" s="264">
        <f>H38*G38</f>
        <v>686.01599999999996</v>
      </c>
      <c r="J38" s="235"/>
      <c r="K38" s="108">
        <v>4.0296000000000003</v>
      </c>
      <c r="L38" s="285">
        <f>+$G$17</f>
        <v>180</v>
      </c>
      <c r="M38" s="264">
        <f>L38*K38</f>
        <v>725.32800000000009</v>
      </c>
      <c r="N38" s="255"/>
      <c r="O38" s="259">
        <f t="shared" si="2"/>
        <v>39.312000000000126</v>
      </c>
      <c r="P38" s="260">
        <f t="shared" si="3"/>
        <v>5.7304785894206733E-2</v>
      </c>
      <c r="Q38" s="235"/>
    </row>
    <row r="39" spans="1:18" x14ac:dyDescent="0.35">
      <c r="A39" s="229"/>
      <c r="B39" s="286" t="s">
        <v>35</v>
      </c>
      <c r="C39" s="255"/>
      <c r="D39" s="254" t="s">
        <v>70</v>
      </c>
      <c r="E39" s="255"/>
      <c r="F39" s="255"/>
      <c r="G39" s="108">
        <v>2.3700999999999999</v>
      </c>
      <c r="H39" s="285">
        <f>+$G$17</f>
        <v>180</v>
      </c>
      <c r="I39" s="264">
        <f>H39*G39</f>
        <v>426.61799999999999</v>
      </c>
      <c r="J39" s="235"/>
      <c r="K39" s="108">
        <v>2.7322000000000002</v>
      </c>
      <c r="L39" s="285">
        <f>+$G$17</f>
        <v>180</v>
      </c>
      <c r="M39" s="264">
        <f>L39*K39</f>
        <v>491.79600000000005</v>
      </c>
      <c r="N39" s="255"/>
      <c r="O39" s="259">
        <f t="shared" si="2"/>
        <v>65.178000000000054</v>
      </c>
      <c r="P39" s="260">
        <f t="shared" si="3"/>
        <v>0.15277836378211904</v>
      </c>
      <c r="Q39" s="235"/>
    </row>
    <row r="40" spans="1:18" x14ac:dyDescent="0.35">
      <c r="A40" s="229"/>
      <c r="B40" s="417" t="s">
        <v>36</v>
      </c>
      <c r="C40" s="408"/>
      <c r="D40" s="423"/>
      <c r="E40" s="408"/>
      <c r="F40" s="424"/>
      <c r="G40" s="425"/>
      <c r="H40" s="447"/>
      <c r="I40" s="422">
        <f>SUM(I37:I39)</f>
        <v>3130.8157999999999</v>
      </c>
      <c r="J40" s="235"/>
      <c r="K40" s="425"/>
      <c r="L40" s="447"/>
      <c r="M40" s="422">
        <f>SUM(M37:M39)</f>
        <v>3644.1257999999998</v>
      </c>
      <c r="N40" s="424"/>
      <c r="O40" s="414">
        <f t="shared" si="2"/>
        <v>513.30999999999995</v>
      </c>
      <c r="P40" s="415">
        <f t="shared" si="3"/>
        <v>0.16395407229004016</v>
      </c>
      <c r="Q40" s="235"/>
    </row>
    <row r="41" spans="1:18" x14ac:dyDescent="0.35">
      <c r="A41" s="229"/>
      <c r="B41" s="252" t="s">
        <v>58</v>
      </c>
      <c r="C41" s="253"/>
      <c r="D41" s="254" t="s">
        <v>26</v>
      </c>
      <c r="E41" s="253"/>
      <c r="F41" s="255"/>
      <c r="G41" s="108">
        <v>4.1000000000000003E-3</v>
      </c>
      <c r="H41" s="348">
        <f>+$G$19*(1+G64)</f>
        <v>81330.5</v>
      </c>
      <c r="I41" s="258">
        <f t="shared" ref="I41:I51" si="10">H41*G41</f>
        <v>333.45505000000003</v>
      </c>
      <c r="J41" s="235"/>
      <c r="K41" s="108">
        <v>4.1000000000000003E-3</v>
      </c>
      <c r="L41" s="348">
        <f>+$G$19*(1+K64)</f>
        <v>81330.5</v>
      </c>
      <c r="M41" s="258">
        <f t="shared" ref="M41:M51" si="11">L41*K41</f>
        <v>333.45505000000003</v>
      </c>
      <c r="N41" s="255"/>
      <c r="O41" s="259">
        <f t="shared" si="2"/>
        <v>0</v>
      </c>
      <c r="P41" s="260">
        <f t="shared" si="3"/>
        <v>0</v>
      </c>
      <c r="Q41" s="235"/>
    </row>
    <row r="42" spans="1:18" x14ac:dyDescent="0.35">
      <c r="A42" s="229"/>
      <c r="B42" s="252" t="s">
        <v>59</v>
      </c>
      <c r="C42" s="253"/>
      <c r="D42" s="254" t="s">
        <v>26</v>
      </c>
      <c r="E42" s="253"/>
      <c r="F42" s="255"/>
      <c r="G42" s="108">
        <v>6.9999999999999999E-4</v>
      </c>
      <c r="H42" s="348">
        <f>+H41</f>
        <v>81330.5</v>
      </c>
      <c r="I42" s="258">
        <f t="shared" si="10"/>
        <v>56.931350000000002</v>
      </c>
      <c r="J42" s="235"/>
      <c r="K42" s="108">
        <v>6.9999999999999999E-4</v>
      </c>
      <c r="L42" s="348">
        <f>+L41</f>
        <v>81330.5</v>
      </c>
      <c r="M42" s="258">
        <f t="shared" si="11"/>
        <v>56.931350000000002</v>
      </c>
      <c r="N42" s="255"/>
      <c r="O42" s="259">
        <f t="shared" si="2"/>
        <v>0</v>
      </c>
      <c r="P42" s="260">
        <f t="shared" si="3"/>
        <v>0</v>
      </c>
      <c r="Q42" s="235"/>
    </row>
    <row r="43" spans="1:18" x14ac:dyDescent="0.35">
      <c r="A43" s="229"/>
      <c r="B43" s="253" t="s">
        <v>39</v>
      </c>
      <c r="C43" s="253"/>
      <c r="D43" s="254" t="s">
        <v>26</v>
      </c>
      <c r="E43" s="253"/>
      <c r="F43" s="255"/>
      <c r="G43" s="108">
        <v>4.0000000000000002E-4</v>
      </c>
      <c r="H43" s="348">
        <f>+H41</f>
        <v>81330.5</v>
      </c>
      <c r="I43" s="258">
        <f t="shared" si="10"/>
        <v>32.532200000000003</v>
      </c>
      <c r="J43" s="235"/>
      <c r="K43" s="108">
        <v>4.0000000000000002E-4</v>
      </c>
      <c r="L43" s="348">
        <f>+L41</f>
        <v>81330.5</v>
      </c>
      <c r="M43" s="258">
        <f t="shared" si="11"/>
        <v>32.532200000000003</v>
      </c>
      <c r="N43" s="255"/>
      <c r="O43" s="259">
        <f t="shared" si="2"/>
        <v>0</v>
      </c>
      <c r="P43" s="260">
        <f t="shared" si="3"/>
        <v>0</v>
      </c>
      <c r="Q43" s="235"/>
    </row>
    <row r="44" spans="1:18" x14ac:dyDescent="0.35">
      <c r="A44" s="229"/>
      <c r="B44" s="253" t="s">
        <v>60</v>
      </c>
      <c r="C44" s="253"/>
      <c r="D44" s="254" t="s">
        <v>19</v>
      </c>
      <c r="E44" s="253"/>
      <c r="F44" s="255"/>
      <c r="G44" s="109">
        <v>0.25</v>
      </c>
      <c r="H44" s="257">
        <v>1</v>
      </c>
      <c r="I44" s="264">
        <f t="shared" si="10"/>
        <v>0.25</v>
      </c>
      <c r="J44" s="235"/>
      <c r="K44" s="109">
        <v>0.25</v>
      </c>
      <c r="L44" s="257">
        <v>1</v>
      </c>
      <c r="M44" s="264">
        <f t="shared" si="11"/>
        <v>0.25</v>
      </c>
      <c r="N44" s="255"/>
      <c r="O44" s="259">
        <f t="shared" si="2"/>
        <v>0</v>
      </c>
      <c r="P44" s="260">
        <f t="shared" si="3"/>
        <v>0</v>
      </c>
      <c r="Q44" s="235"/>
    </row>
    <row r="45" spans="1:18" s="19" customFormat="1" x14ac:dyDescent="0.35">
      <c r="A45" s="17"/>
      <c r="B45" s="58" t="s">
        <v>41</v>
      </c>
      <c r="C45" s="58"/>
      <c r="D45" s="59" t="s">
        <v>26</v>
      </c>
      <c r="E45" s="58"/>
      <c r="F45" s="25"/>
      <c r="G45" s="108">
        <v>8.6999999999999994E-2</v>
      </c>
      <c r="H45" s="92">
        <f>$D$67*$G$19</f>
        <v>49770</v>
      </c>
      <c r="I45" s="72">
        <f t="shared" si="10"/>
        <v>4329.99</v>
      </c>
      <c r="J45" s="63"/>
      <c r="K45" s="108">
        <v>8.6999999999999994E-2</v>
      </c>
      <c r="L45" s="92">
        <f>$D$67*$G$19</f>
        <v>49770</v>
      </c>
      <c r="M45" s="264">
        <f t="shared" si="11"/>
        <v>4329.99</v>
      </c>
      <c r="N45" s="64"/>
      <c r="O45" s="259">
        <f t="shared" si="2"/>
        <v>0</v>
      </c>
      <c r="P45" s="260">
        <f t="shared" si="3"/>
        <v>0</v>
      </c>
      <c r="Q45" s="63"/>
      <c r="R45" s="67"/>
    </row>
    <row r="46" spans="1:18" s="19" customFormat="1" x14ac:dyDescent="0.35">
      <c r="A46" s="17"/>
      <c r="B46" s="58" t="s">
        <v>42</v>
      </c>
      <c r="C46" s="58"/>
      <c r="D46" s="59" t="s">
        <v>26</v>
      </c>
      <c r="E46" s="58"/>
      <c r="F46" s="25"/>
      <c r="G46" s="108">
        <v>0.122</v>
      </c>
      <c r="H46" s="92">
        <f>$D$68*$G$19</f>
        <v>14220</v>
      </c>
      <c r="I46" s="72">
        <f t="shared" si="10"/>
        <v>1734.84</v>
      </c>
      <c r="J46" s="63"/>
      <c r="K46" s="108">
        <v>0.122</v>
      </c>
      <c r="L46" s="92">
        <f>$D$68*$G$19</f>
        <v>14220</v>
      </c>
      <c r="M46" s="264">
        <f t="shared" si="11"/>
        <v>1734.84</v>
      </c>
      <c r="N46" s="64"/>
      <c r="O46" s="259">
        <f t="shared" si="2"/>
        <v>0</v>
      </c>
      <c r="P46" s="260">
        <f t="shared" si="3"/>
        <v>0</v>
      </c>
      <c r="Q46" s="63"/>
      <c r="R46" s="67"/>
    </row>
    <row r="47" spans="1:18" s="19" customFormat="1" x14ac:dyDescent="0.35">
      <c r="A47" s="17"/>
      <c r="B47" s="58" t="s">
        <v>43</v>
      </c>
      <c r="C47" s="58"/>
      <c r="D47" s="59" t="s">
        <v>26</v>
      </c>
      <c r="E47" s="58"/>
      <c r="F47" s="25"/>
      <c r="G47" s="108">
        <v>0.182</v>
      </c>
      <c r="H47" s="92">
        <f>$D$69*$G$19</f>
        <v>15010</v>
      </c>
      <c r="I47" s="72">
        <f t="shared" si="10"/>
        <v>2731.8199999999997</v>
      </c>
      <c r="J47" s="63"/>
      <c r="K47" s="108">
        <v>0.182</v>
      </c>
      <c r="L47" s="92">
        <f>$D$69*$G$19</f>
        <v>15010</v>
      </c>
      <c r="M47" s="264">
        <f t="shared" si="11"/>
        <v>2731.8199999999997</v>
      </c>
      <c r="N47" s="64"/>
      <c r="O47" s="259">
        <f t="shared" si="2"/>
        <v>0</v>
      </c>
      <c r="P47" s="260">
        <f t="shared" si="3"/>
        <v>0</v>
      </c>
      <c r="Q47" s="63"/>
      <c r="R47" s="67"/>
    </row>
    <row r="48" spans="1:18" s="19" customFormat="1" x14ac:dyDescent="0.35">
      <c r="A48" s="17"/>
      <c r="B48" s="58" t="s">
        <v>44</v>
      </c>
      <c r="C48" s="58"/>
      <c r="D48" s="59" t="s">
        <v>26</v>
      </c>
      <c r="E48" s="58"/>
      <c r="F48" s="25"/>
      <c r="G48" s="108">
        <v>0.10299999999999999</v>
      </c>
      <c r="H48" s="92">
        <f>IF(AND($N$1=1, $G$19&gt;=750), 750, IF(AND($N$1=1, AND($G$19&lt;750, $G$19&gt;=0)), $G$19, IF(AND($N$1=2, $G$19&gt;=750), 750, IF(AND($N$1=2, AND($G$19&lt;750, $G$19&gt;=0)), $G$19))))</f>
        <v>750</v>
      </c>
      <c r="I48" s="72">
        <f t="shared" si="10"/>
        <v>77.25</v>
      </c>
      <c r="J48" s="63"/>
      <c r="K48" s="108">
        <v>0.10299999999999999</v>
      </c>
      <c r="L48" s="92">
        <f>IF(AND($N$1=1, $G$19&gt;=750), 750, IF(AND($N$1=1, AND($G$19&lt;750, $G$19&gt;=0)), $G$19, IF(AND($N$1=2, $G$19&gt;=750), 750, IF(AND($N$1=2, AND($G$19&lt;750, $G$19&gt;=0)), $G$19))))</f>
        <v>750</v>
      </c>
      <c r="M48" s="72">
        <f t="shared" si="11"/>
        <v>77.25</v>
      </c>
      <c r="N48" s="64"/>
      <c r="O48" s="259">
        <f t="shared" si="2"/>
        <v>0</v>
      </c>
      <c r="P48" s="260">
        <f t="shared" si="3"/>
        <v>0</v>
      </c>
      <c r="Q48" s="63"/>
      <c r="R48" s="67"/>
    </row>
    <row r="49" spans="1:18" s="19" customFormat="1" x14ac:dyDescent="0.35">
      <c r="A49" s="17"/>
      <c r="B49" s="58" t="s">
        <v>45</v>
      </c>
      <c r="C49" s="58"/>
      <c r="D49" s="59" t="s">
        <v>26</v>
      </c>
      <c r="E49" s="58"/>
      <c r="F49" s="25"/>
      <c r="G49" s="108">
        <v>0.125</v>
      </c>
      <c r="H49" s="92">
        <f>IF(AND($N$1=1, $G$19&gt;=750), $G$19-750, IF(AND($N$1=1, AND($G$19&lt;750, $G$19&gt;=0)), 0, IF(AND($N$1=2, $G$19&gt;=750), $G$19-750, IF(AND($N$1=2, AND($G$19&lt;750, $G$19&gt;=0)), 0))))</f>
        <v>78250</v>
      </c>
      <c r="I49" s="72">
        <f t="shared" si="10"/>
        <v>9781.25</v>
      </c>
      <c r="J49" s="63"/>
      <c r="K49" s="108">
        <v>0.125</v>
      </c>
      <c r="L49" s="92">
        <f>IF(AND($N$1=1, $G$19&gt;=750), $G$19-750, IF(AND($N$1=1, AND($G$19&lt;750, $G$19&gt;=0)), 0, IF(AND($N$1=2, $G$19&gt;=750), $G$19-750, IF(AND($N$1=2, AND($G$19&lt;750, $G$19&gt;=0)), 0))))</f>
        <v>78250</v>
      </c>
      <c r="M49" s="72">
        <f t="shared" si="11"/>
        <v>9781.25</v>
      </c>
      <c r="N49" s="64"/>
      <c r="O49" s="259">
        <f t="shared" si="2"/>
        <v>0</v>
      </c>
      <c r="P49" s="260">
        <f t="shared" si="3"/>
        <v>0</v>
      </c>
      <c r="Q49" s="63"/>
      <c r="R49" s="67"/>
    </row>
    <row r="50" spans="1:18" s="19" customFormat="1" x14ac:dyDescent="0.35">
      <c r="A50" s="17"/>
      <c r="B50" s="58" t="s">
        <v>46</v>
      </c>
      <c r="C50" s="58"/>
      <c r="D50" s="59" t="s">
        <v>26</v>
      </c>
      <c r="E50" s="58"/>
      <c r="F50" s="25"/>
      <c r="G50" s="108">
        <v>0.1076</v>
      </c>
      <c r="H50" s="92">
        <v>0</v>
      </c>
      <c r="I50" s="72">
        <f t="shared" si="10"/>
        <v>0</v>
      </c>
      <c r="J50" s="63"/>
      <c r="K50" s="108">
        <v>0.1076</v>
      </c>
      <c r="L50" s="92">
        <v>0</v>
      </c>
      <c r="M50" s="72">
        <f t="shared" si="11"/>
        <v>0</v>
      </c>
      <c r="N50" s="64"/>
      <c r="O50" s="259">
        <f t="shared" si="2"/>
        <v>0</v>
      </c>
      <c r="P50" s="260" t="str">
        <f t="shared" si="3"/>
        <v/>
      </c>
      <c r="Q50" s="63"/>
      <c r="R50" s="67"/>
    </row>
    <row r="51" spans="1:18" s="19" customFormat="1" ht="15" thickBot="1" x14ac:dyDescent="0.4">
      <c r="A51" s="17"/>
      <c r="B51" s="58" t="s">
        <v>47</v>
      </c>
      <c r="C51" s="58"/>
      <c r="D51" s="59" t="s">
        <v>26</v>
      </c>
      <c r="E51" s="58"/>
      <c r="F51" s="25"/>
      <c r="G51" s="108">
        <f>G50</f>
        <v>0.1076</v>
      </c>
      <c r="H51" s="92">
        <f>+$G$19</f>
        <v>79000</v>
      </c>
      <c r="I51" s="72">
        <f t="shared" si="10"/>
        <v>8500.4</v>
      </c>
      <c r="J51" s="63"/>
      <c r="K51" s="108">
        <f>K50</f>
        <v>0.1076</v>
      </c>
      <c r="L51" s="92">
        <f>+$G$19</f>
        <v>79000</v>
      </c>
      <c r="M51" s="72">
        <f t="shared" si="11"/>
        <v>8500.4</v>
      </c>
      <c r="N51" s="64"/>
      <c r="O51" s="259">
        <f t="shared" si="2"/>
        <v>0</v>
      </c>
      <c r="P51" s="260">
        <f t="shared" si="3"/>
        <v>0</v>
      </c>
      <c r="Q51" s="63"/>
      <c r="R51" s="67"/>
    </row>
    <row r="52" spans="1:18" ht="15" thickBot="1" x14ac:dyDescent="0.4">
      <c r="A52" s="229"/>
      <c r="B52" s="293"/>
      <c r="C52" s="294"/>
      <c r="D52" s="295"/>
      <c r="E52" s="294"/>
      <c r="F52" s="296"/>
      <c r="G52" s="297"/>
      <c r="H52" s="298"/>
      <c r="I52" s="299"/>
      <c r="J52" s="235"/>
      <c r="K52" s="297"/>
      <c r="L52" s="298"/>
      <c r="M52" s="299"/>
      <c r="N52" s="296"/>
      <c r="O52" s="300"/>
      <c r="P52" s="301"/>
      <c r="Q52" s="235"/>
    </row>
    <row r="53" spans="1:18" s="449" customFormat="1" x14ac:dyDescent="0.35">
      <c r="A53" s="332"/>
      <c r="B53" s="302" t="s">
        <v>71</v>
      </c>
      <c r="C53" s="302"/>
      <c r="D53" s="448"/>
      <c r="E53" s="302"/>
      <c r="F53" s="304"/>
      <c r="G53" s="305"/>
      <c r="H53" s="305"/>
      <c r="I53" s="306">
        <f>SUM(I40:I44,I51)</f>
        <v>12054.384399999999</v>
      </c>
      <c r="J53" s="333"/>
      <c r="K53" s="305"/>
      <c r="L53" s="305"/>
      <c r="M53" s="306">
        <f>SUM(M40:M44,M51)</f>
        <v>12567.6944</v>
      </c>
      <c r="N53" s="307"/>
      <c r="O53" s="308">
        <f>M53-I53</f>
        <v>513.31000000000131</v>
      </c>
      <c r="P53" s="309">
        <f>IF(OR(I53=0,M53=0),"",(O53/I53))</f>
        <v>4.2582846453776718E-2</v>
      </c>
      <c r="Q53" s="333"/>
    </row>
    <row r="54" spans="1:18" s="449" customFormat="1" x14ac:dyDescent="0.35">
      <c r="A54" s="332"/>
      <c r="B54" s="302" t="s">
        <v>49</v>
      </c>
      <c r="C54" s="302"/>
      <c r="D54" s="448"/>
      <c r="E54" s="302"/>
      <c r="F54" s="304"/>
      <c r="G54" s="131">
        <v>-0.193</v>
      </c>
      <c r="H54" s="450"/>
      <c r="I54" s="308"/>
      <c r="J54" s="333"/>
      <c r="K54" s="131">
        <v>-0.193</v>
      </c>
      <c r="L54" s="450"/>
      <c r="M54" s="308"/>
      <c r="N54" s="307"/>
      <c r="O54" s="308">
        <f>M54-I54</f>
        <v>0</v>
      </c>
      <c r="P54" s="309" t="str">
        <f>IF(OR(I54=0,M54=0),"",(O54/I54))</f>
        <v/>
      </c>
      <c r="Q54" s="333"/>
    </row>
    <row r="55" spans="1:18" s="449" customFormat="1" x14ac:dyDescent="0.35">
      <c r="A55" s="332"/>
      <c r="B55" s="302" t="s">
        <v>50</v>
      </c>
      <c r="C55" s="302"/>
      <c r="D55" s="448"/>
      <c r="E55" s="302"/>
      <c r="F55" s="304"/>
      <c r="G55" s="451">
        <v>0.13</v>
      </c>
      <c r="H55" s="304"/>
      <c r="I55" s="308">
        <f>I53*G55</f>
        <v>1567.069972</v>
      </c>
      <c r="J55" s="333"/>
      <c r="K55" s="451">
        <v>0.13</v>
      </c>
      <c r="L55" s="304"/>
      <c r="M55" s="308">
        <f>M53*K55</f>
        <v>1633.8002720000002</v>
      </c>
      <c r="N55" s="307"/>
      <c r="O55" s="308">
        <f>M55-I55</f>
        <v>66.73030000000017</v>
      </c>
      <c r="P55" s="309">
        <f>IF(OR(I55=0,M55=0),"",(O55/I55))</f>
        <v>4.2582846453776711E-2</v>
      </c>
      <c r="Q55" s="333"/>
    </row>
    <row r="56" spans="1:18" ht="15" thickBot="1" x14ac:dyDescent="0.4">
      <c r="A56" s="229"/>
      <c r="B56" s="512" t="s">
        <v>72</v>
      </c>
      <c r="C56" s="512"/>
      <c r="D56" s="512"/>
      <c r="E56" s="315"/>
      <c r="F56" s="316"/>
      <c r="G56" s="316"/>
      <c r="H56" s="316"/>
      <c r="I56" s="317">
        <f>SUM(I53:I55)</f>
        <v>13621.454371999998</v>
      </c>
      <c r="J56" s="235"/>
      <c r="K56" s="316"/>
      <c r="L56" s="316"/>
      <c r="M56" s="317">
        <f>SUM(M53:M55)</f>
        <v>14201.494672000001</v>
      </c>
      <c r="N56" s="318"/>
      <c r="O56" s="371">
        <f>M56-I56</f>
        <v>580.04030000000239</v>
      </c>
      <c r="P56" s="372">
        <f>IF(OR(I56=0,M56=0),"",(O56/I56))</f>
        <v>4.2582846453776781E-2</v>
      </c>
      <c r="Q56" s="235"/>
    </row>
    <row r="57" spans="1:18" ht="15" thickBot="1" x14ac:dyDescent="0.4">
      <c r="A57" s="321"/>
      <c r="B57" s="452"/>
      <c r="C57" s="374"/>
      <c r="D57" s="375"/>
      <c r="E57" s="374"/>
      <c r="F57" s="376"/>
      <c r="G57" s="297"/>
      <c r="H57" s="377"/>
      <c r="I57" s="378"/>
      <c r="J57" s="235"/>
      <c r="K57" s="297"/>
      <c r="L57" s="377"/>
      <c r="M57" s="378"/>
      <c r="N57" s="376"/>
      <c r="O57" s="379"/>
      <c r="P57" s="301"/>
      <c r="Q57" s="235"/>
    </row>
    <row r="58" spans="1:18" x14ac:dyDescent="0.35">
      <c r="A58" s="321"/>
      <c r="B58" s="381" t="s">
        <v>61</v>
      </c>
      <c r="C58" s="381"/>
      <c r="D58" s="382"/>
      <c r="E58" s="381"/>
      <c r="F58" s="387"/>
      <c r="G58" s="389"/>
      <c r="H58" s="389"/>
      <c r="I58" s="428">
        <f>SUM(I48:I49,I40,I41:I44)</f>
        <v>13412.484400000001</v>
      </c>
      <c r="J58" s="235"/>
      <c r="K58" s="389"/>
      <c r="L58" s="389"/>
      <c r="M58" s="428">
        <f>SUM(M48:M49,M40,M41:M44)</f>
        <v>13925.794400000001</v>
      </c>
      <c r="N58" s="391"/>
      <c r="O58" s="259">
        <f>M58-I58</f>
        <v>513.30999999999949</v>
      </c>
      <c r="P58" s="260">
        <f>IF(OR(I58=0,M58=0),"",(O58/I58))</f>
        <v>3.8271060356275192E-2</v>
      </c>
    </row>
    <row r="59" spans="1:18" x14ac:dyDescent="0.35">
      <c r="A59" s="321"/>
      <c r="B59" s="253" t="s">
        <v>49</v>
      </c>
      <c r="C59" s="253"/>
      <c r="D59" s="303"/>
      <c r="E59" s="253"/>
      <c r="F59" s="261"/>
      <c r="G59" s="131">
        <v>-0.193</v>
      </c>
      <c r="H59" s="311"/>
      <c r="I59" s="259"/>
      <c r="J59" s="235"/>
      <c r="K59" s="131">
        <v>-0.193</v>
      </c>
      <c r="L59" s="311"/>
      <c r="M59" s="259"/>
      <c r="N59" s="314"/>
      <c r="O59" s="259">
        <f>M59-I59</f>
        <v>0</v>
      </c>
      <c r="P59" s="260" t="str">
        <f>IF(OR(I59=0,M59=0),"",(O59/I59))</f>
        <v/>
      </c>
    </row>
    <row r="60" spans="1:18" x14ac:dyDescent="0.35">
      <c r="A60" s="321"/>
      <c r="B60" s="453" t="s">
        <v>50</v>
      </c>
      <c r="C60" s="381"/>
      <c r="D60" s="382"/>
      <c r="E60" s="381"/>
      <c r="F60" s="387"/>
      <c r="G60" s="388">
        <v>0.13</v>
      </c>
      <c r="H60" s="389"/>
      <c r="I60" s="390">
        <f>I58*G60</f>
        <v>1743.6229720000001</v>
      </c>
      <c r="J60" s="235"/>
      <c r="K60" s="388">
        <v>0.13</v>
      </c>
      <c r="L60" s="389"/>
      <c r="M60" s="390">
        <f>M58*K60</f>
        <v>1810.3532720000001</v>
      </c>
      <c r="N60" s="391"/>
      <c r="O60" s="259">
        <f>M60-I60</f>
        <v>66.730299999999943</v>
      </c>
      <c r="P60" s="260">
        <f>IF(OR(I60=0,M60=0),"",(O60/I60))</f>
        <v>3.8271060356275199E-2</v>
      </c>
    </row>
    <row r="61" spans="1:18" ht="15" thickBot="1" x14ac:dyDescent="0.4">
      <c r="A61" s="321"/>
      <c r="B61" s="531" t="s">
        <v>73</v>
      </c>
      <c r="C61" s="531"/>
      <c r="D61" s="531"/>
      <c r="E61" s="253"/>
      <c r="F61" s="429"/>
      <c r="G61" s="429"/>
      <c r="H61" s="429"/>
      <c r="I61" s="430">
        <f>SUM(I58:I60)</f>
        <v>15156.107372000002</v>
      </c>
      <c r="J61" s="235"/>
      <c r="K61" s="429"/>
      <c r="L61" s="429"/>
      <c r="M61" s="430">
        <f>SUM(M58:M60)</f>
        <v>15736.147672000001</v>
      </c>
      <c r="N61" s="431"/>
      <c r="O61" s="259">
        <f>M61-I61</f>
        <v>580.04029999999875</v>
      </c>
      <c r="P61" s="260">
        <f>IF(OR(I61=0,M61=0),"",(O61/I61))</f>
        <v>3.8271060356275144E-2</v>
      </c>
    </row>
    <row r="62" spans="1:18" ht="15" thickBot="1" x14ac:dyDescent="0.4">
      <c r="A62" s="321"/>
      <c r="B62" s="322"/>
      <c r="C62" s="323"/>
      <c r="D62" s="324"/>
      <c r="E62" s="323"/>
      <c r="F62" s="454"/>
      <c r="G62" s="455"/>
      <c r="H62" s="456"/>
      <c r="I62" s="457"/>
      <c r="J62" s="235"/>
      <c r="K62" s="455"/>
      <c r="L62" s="456"/>
      <c r="M62" s="457"/>
      <c r="N62" s="325"/>
      <c r="O62" s="329"/>
      <c r="P62" s="458"/>
    </row>
    <row r="63" spans="1:18" x14ac:dyDescent="0.35">
      <c r="A63" s="229"/>
      <c r="B63" s="229"/>
      <c r="C63" s="229"/>
      <c r="D63" s="230"/>
      <c r="E63" s="229"/>
      <c r="F63" s="229"/>
      <c r="G63" s="229"/>
      <c r="H63" s="229"/>
      <c r="I63" s="245"/>
      <c r="J63" s="235"/>
      <c r="K63" s="229"/>
      <c r="L63" s="229"/>
      <c r="M63" s="245"/>
      <c r="N63" s="229"/>
      <c r="O63" s="229"/>
      <c r="P63" s="229"/>
    </row>
    <row r="64" spans="1:18" x14ac:dyDescent="0.35">
      <c r="A64" s="229"/>
      <c r="B64" s="243" t="s">
        <v>53</v>
      </c>
      <c r="C64" s="229"/>
      <c r="D64" s="230"/>
      <c r="E64" s="229"/>
      <c r="F64" s="229"/>
      <c r="G64" s="157">
        <v>2.9499999999999998E-2</v>
      </c>
      <c r="H64" s="229"/>
      <c r="I64" s="229"/>
      <c r="J64" s="235"/>
      <c r="K64" s="157">
        <v>2.9499999999999998E-2</v>
      </c>
      <c r="L64" s="229"/>
      <c r="M64" s="229"/>
      <c r="N64" s="229"/>
      <c r="O64" s="229"/>
      <c r="P64" s="229"/>
      <c r="Q64" s="235"/>
    </row>
    <row r="65" spans="1:31" x14ac:dyDescent="0.35">
      <c r="A65" s="229"/>
      <c r="B65" s="229"/>
      <c r="C65" s="229"/>
      <c r="D65" s="230"/>
      <c r="E65" s="229"/>
      <c r="F65" s="229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1:31" s="19" customFormat="1" x14ac:dyDescent="0.35">
      <c r="D66" s="216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s="19" customFormat="1" x14ac:dyDescent="0.35">
      <c r="D67" s="203">
        <v>0.63</v>
      </c>
      <c r="E67" s="204" t="s">
        <v>41</v>
      </c>
      <c r="F67" s="205"/>
      <c r="G67" s="206"/>
      <c r="H67" s="48"/>
      <c r="I67" s="48"/>
      <c r="J67" s="48"/>
      <c r="K67" s="18"/>
      <c r="L67" s="18"/>
      <c r="M67" s="18"/>
      <c r="N67" s="18"/>
      <c r="O67" s="18"/>
      <c r="P67" s="18"/>
      <c r="Q67" s="18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</row>
    <row r="68" spans="1:31" s="19" customFormat="1" x14ac:dyDescent="0.35">
      <c r="D68" s="208">
        <v>0.18</v>
      </c>
      <c r="E68" s="209" t="s">
        <v>42</v>
      </c>
      <c r="F68" s="210"/>
      <c r="G68" s="211"/>
      <c r="H68" s="48"/>
      <c r="I68" s="48"/>
      <c r="J68" s="48"/>
      <c r="K68" s="18"/>
      <c r="L68" s="18"/>
      <c r="M68" s="18"/>
      <c r="N68" s="18"/>
      <c r="O68" s="18"/>
      <c r="P68" s="18"/>
      <c r="Q68" s="18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</row>
    <row r="69" spans="1:31" s="19" customFormat="1" x14ac:dyDescent="0.35">
      <c r="D69" s="212">
        <v>0.19</v>
      </c>
      <c r="E69" s="213" t="s">
        <v>43</v>
      </c>
      <c r="F69" s="214"/>
      <c r="G69" s="215"/>
      <c r="H69" s="48"/>
      <c r="I69" s="48"/>
      <c r="J69" s="48"/>
      <c r="K69" s="18"/>
      <c r="L69" s="18"/>
      <c r="M69" s="18"/>
      <c r="N69" s="18"/>
      <c r="O69" s="18"/>
      <c r="P69" s="18"/>
      <c r="Q69" s="18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</row>
    <row r="70" spans="1:31" x14ac:dyDescent="0.35">
      <c r="A70" s="229"/>
      <c r="B70" s="229"/>
      <c r="C70" s="229"/>
      <c r="D70" s="230"/>
      <c r="E70" s="229"/>
      <c r="F70" s="229"/>
      <c r="G70" s="19"/>
      <c r="H70" s="19"/>
      <c r="I70" s="19"/>
      <c r="J70" s="207"/>
      <c r="K70" s="207"/>
      <c r="L70" s="207"/>
      <c r="M70" s="207"/>
    </row>
    <row r="71" spans="1:31" x14ac:dyDescent="0.35">
      <c r="A71" s="229"/>
      <c r="B71" s="229"/>
      <c r="C71" s="229"/>
      <c r="D71" s="230"/>
      <c r="E71" s="229"/>
      <c r="F71" s="229"/>
      <c r="G71" s="19"/>
      <c r="H71" s="19"/>
      <c r="I71" s="19"/>
      <c r="J71" s="207"/>
      <c r="K71" s="207"/>
      <c r="L71" s="207"/>
      <c r="M71" s="207"/>
    </row>
    <row r="72" spans="1:31" x14ac:dyDescent="0.35">
      <c r="A72" s="229"/>
      <c r="B72" s="229"/>
      <c r="C72" s="229"/>
      <c r="D72" s="230"/>
      <c r="E72" s="229"/>
      <c r="F72" s="229"/>
      <c r="G72" s="19"/>
      <c r="H72" s="19"/>
      <c r="I72" s="19"/>
      <c r="J72" s="207"/>
      <c r="K72" s="207"/>
      <c r="L72" s="207"/>
      <c r="M72" s="207"/>
    </row>
    <row r="73" spans="1:31" x14ac:dyDescent="0.35">
      <c r="A73" s="229"/>
      <c r="B73" s="229"/>
      <c r="C73" s="229"/>
      <c r="D73" s="230"/>
      <c r="E73" s="229"/>
      <c r="F73" s="229"/>
      <c r="G73" s="19"/>
      <c r="H73" s="19"/>
      <c r="I73" s="19"/>
      <c r="J73" s="207"/>
      <c r="K73" s="207"/>
      <c r="L73" s="207"/>
      <c r="M73" s="207"/>
    </row>
    <row r="74" spans="1:31" x14ac:dyDescent="0.35">
      <c r="A74" s="229"/>
      <c r="B74" s="229"/>
      <c r="C74" s="229"/>
      <c r="D74" s="230"/>
      <c r="E74" s="229"/>
      <c r="F74" s="229"/>
      <c r="G74" s="19"/>
      <c r="H74" s="19"/>
      <c r="I74" s="19"/>
      <c r="J74" s="207"/>
      <c r="K74" s="207"/>
      <c r="L74" s="207"/>
      <c r="M74" s="207"/>
    </row>
    <row r="75" spans="1:31" x14ac:dyDescent="0.35">
      <c r="A75" s="229"/>
      <c r="B75" s="459"/>
      <c r="C75" s="229"/>
      <c r="D75" s="230"/>
      <c r="E75" s="229"/>
      <c r="F75" s="229"/>
      <c r="G75" s="19"/>
      <c r="H75" s="19"/>
      <c r="I75" s="19"/>
      <c r="J75" s="207"/>
      <c r="K75" s="207"/>
      <c r="L75" s="207"/>
      <c r="M75" s="207"/>
    </row>
    <row r="76" spans="1:31" x14ac:dyDescent="0.35">
      <c r="A76" s="229"/>
      <c r="B76" s="459"/>
      <c r="C76" s="229"/>
      <c r="D76" s="230"/>
      <c r="E76" s="229"/>
      <c r="F76" s="229"/>
      <c r="G76" s="19"/>
      <c r="H76" s="19"/>
      <c r="I76" s="19"/>
      <c r="J76" s="207"/>
      <c r="K76" s="207"/>
      <c r="L76" s="207"/>
      <c r="M76" s="207"/>
    </row>
    <row r="77" spans="1:31" x14ac:dyDescent="0.35">
      <c r="A77" s="229"/>
      <c r="B77" s="459"/>
      <c r="C77" s="229"/>
      <c r="D77" s="230"/>
      <c r="E77" s="229"/>
      <c r="F77" s="229"/>
      <c r="G77" s="19"/>
      <c r="H77" s="19"/>
      <c r="I77" s="19"/>
      <c r="J77" s="207"/>
      <c r="K77" s="207"/>
      <c r="L77" s="207"/>
      <c r="M77" s="207"/>
    </row>
    <row r="78" spans="1:31" x14ac:dyDescent="0.35">
      <c r="A78" s="229"/>
      <c r="B78" s="459"/>
      <c r="C78" s="229"/>
      <c r="D78" s="230"/>
      <c r="E78" s="229"/>
      <c r="F78" s="229"/>
      <c r="G78" s="19"/>
      <c r="H78" s="19"/>
      <c r="I78" s="19"/>
      <c r="J78" s="207"/>
      <c r="K78" s="207"/>
      <c r="L78" s="207"/>
      <c r="M78" s="207"/>
    </row>
    <row r="79" spans="1:31" x14ac:dyDescent="0.35">
      <c r="A79" s="229"/>
      <c r="B79" s="459"/>
      <c r="C79" s="229"/>
      <c r="D79" s="230"/>
      <c r="E79" s="229"/>
      <c r="F79" s="229"/>
      <c r="G79" s="19"/>
      <c r="H79" s="19"/>
      <c r="I79" s="19"/>
      <c r="J79" s="207"/>
      <c r="K79" s="207"/>
      <c r="L79" s="207"/>
      <c r="M79" s="207"/>
    </row>
    <row r="80" spans="1:31" x14ac:dyDescent="0.35">
      <c r="A80" s="229"/>
      <c r="B80" s="459"/>
      <c r="C80" s="229"/>
      <c r="D80" s="230"/>
      <c r="E80" s="229"/>
      <c r="F80" s="229"/>
      <c r="G80" s="19"/>
      <c r="H80" s="19"/>
      <c r="I80" s="19"/>
      <c r="J80" s="207"/>
      <c r="K80" s="207"/>
      <c r="L80" s="207"/>
      <c r="M80" s="207"/>
    </row>
    <row r="81" spans="1:13" x14ac:dyDescent="0.35">
      <c r="A81" s="229"/>
      <c r="B81" s="459"/>
      <c r="C81" s="229"/>
      <c r="D81" s="230"/>
      <c r="E81" s="229"/>
      <c r="F81" s="229"/>
      <c r="G81" s="19"/>
      <c r="H81" s="19"/>
      <c r="I81" s="19"/>
      <c r="J81" s="207"/>
      <c r="K81" s="207"/>
      <c r="L81" s="207"/>
      <c r="M81" s="207"/>
    </row>
    <row r="82" spans="1:13" x14ac:dyDescent="0.35">
      <c r="A82" s="229"/>
      <c r="B82" s="459"/>
      <c r="C82" s="229"/>
      <c r="D82" s="230"/>
      <c r="E82" s="229"/>
      <c r="F82" s="229"/>
      <c r="G82" s="19"/>
      <c r="H82" s="19"/>
      <c r="I82" s="19"/>
      <c r="J82" s="207"/>
      <c r="K82" s="207"/>
      <c r="L82" s="207"/>
      <c r="M82" s="207"/>
    </row>
    <row r="83" spans="1:13" x14ac:dyDescent="0.35">
      <c r="A83" s="229"/>
      <c r="B83" s="459"/>
      <c r="C83" s="229"/>
      <c r="D83" s="230"/>
      <c r="E83" s="229"/>
      <c r="F83" s="229"/>
      <c r="G83" s="19"/>
      <c r="H83" s="19"/>
      <c r="I83" s="19"/>
      <c r="J83" s="207"/>
      <c r="K83" s="207"/>
      <c r="L83" s="207"/>
      <c r="M83" s="207"/>
    </row>
    <row r="84" spans="1:13" x14ac:dyDescent="0.35">
      <c r="A84" s="229"/>
      <c r="B84" s="459"/>
      <c r="C84" s="229"/>
      <c r="D84" s="230"/>
      <c r="E84" s="229"/>
      <c r="F84" s="229"/>
      <c r="G84" s="19"/>
      <c r="H84" s="19"/>
      <c r="I84" s="19"/>
      <c r="J84" s="207"/>
      <c r="K84" s="207"/>
      <c r="L84" s="207"/>
      <c r="M84" s="207"/>
    </row>
    <row r="85" spans="1:13" x14ac:dyDescent="0.35">
      <c r="A85" s="229"/>
      <c r="B85" s="459"/>
      <c r="C85" s="229"/>
      <c r="D85" s="230"/>
      <c r="E85" s="229"/>
      <c r="F85" s="229"/>
      <c r="G85" s="19"/>
      <c r="H85" s="19"/>
      <c r="I85" s="19"/>
      <c r="J85" s="207"/>
      <c r="K85" s="207"/>
      <c r="L85" s="207"/>
      <c r="M85" s="207"/>
    </row>
    <row r="86" spans="1:13" x14ac:dyDescent="0.35">
      <c r="A86" s="229"/>
      <c r="B86" s="459"/>
      <c r="C86" s="229"/>
      <c r="D86" s="230"/>
      <c r="E86" s="229"/>
      <c r="F86" s="229"/>
      <c r="G86" s="19"/>
      <c r="H86" s="19"/>
      <c r="I86" s="19"/>
      <c r="J86" s="207"/>
      <c r="K86" s="207"/>
      <c r="L86" s="207"/>
      <c r="M86" s="207"/>
    </row>
    <row r="87" spans="1:13" x14ac:dyDescent="0.35">
      <c r="A87" s="229"/>
      <c r="B87" s="459"/>
      <c r="C87" s="229"/>
      <c r="D87" s="230"/>
      <c r="E87" s="229"/>
      <c r="F87" s="229"/>
      <c r="G87" s="19"/>
      <c r="H87" s="19"/>
      <c r="I87" s="19"/>
      <c r="J87" s="207"/>
      <c r="K87" s="207"/>
      <c r="L87" s="207"/>
      <c r="M87" s="207"/>
    </row>
    <row r="88" spans="1:13" x14ac:dyDescent="0.35">
      <c r="A88" s="229"/>
      <c r="B88" s="459"/>
      <c r="C88" s="229"/>
      <c r="D88" s="230"/>
      <c r="E88" s="229"/>
      <c r="F88" s="229"/>
      <c r="G88" s="19"/>
      <c r="H88" s="19"/>
      <c r="I88" s="19"/>
      <c r="J88" s="207"/>
      <c r="K88" s="207"/>
      <c r="L88" s="207"/>
      <c r="M88" s="207"/>
    </row>
    <row r="89" spans="1:13" x14ac:dyDescent="0.35">
      <c r="A89" s="229"/>
      <c r="B89" s="459"/>
      <c r="C89" s="229"/>
      <c r="D89" s="230"/>
      <c r="E89" s="229"/>
      <c r="F89" s="229"/>
      <c r="G89" s="19"/>
      <c r="H89" s="19"/>
      <c r="I89" s="19"/>
      <c r="J89" s="207"/>
      <c r="K89" s="207"/>
      <c r="L89" s="207"/>
      <c r="M89" s="207"/>
    </row>
    <row r="90" spans="1:13" x14ac:dyDescent="0.35">
      <c r="A90" s="229"/>
      <c r="B90" s="459"/>
      <c r="C90" s="229"/>
      <c r="D90" s="230"/>
      <c r="E90" s="229"/>
      <c r="F90" s="229"/>
      <c r="G90" s="19"/>
      <c r="H90" s="19"/>
      <c r="I90" s="19"/>
      <c r="J90" s="207"/>
      <c r="K90" s="207"/>
      <c r="L90" s="207"/>
      <c r="M90" s="207"/>
    </row>
    <row r="91" spans="1:13" x14ac:dyDescent="0.35">
      <c r="A91" s="229"/>
      <c r="B91" s="459"/>
      <c r="C91" s="229"/>
      <c r="D91" s="230"/>
      <c r="E91" s="229"/>
      <c r="F91" s="229"/>
      <c r="G91" s="19"/>
      <c r="H91" s="19"/>
      <c r="I91" s="19"/>
      <c r="J91" s="207"/>
      <c r="K91" s="207"/>
      <c r="L91" s="207"/>
      <c r="M91" s="207"/>
    </row>
    <row r="92" spans="1:13" x14ac:dyDescent="0.35">
      <c r="A92" s="229"/>
      <c r="B92" s="459"/>
      <c r="C92" s="229"/>
      <c r="D92" s="230"/>
      <c r="E92" s="229"/>
      <c r="F92" s="229"/>
      <c r="G92" s="19"/>
      <c r="H92" s="19"/>
      <c r="I92" s="19"/>
      <c r="J92" s="207"/>
      <c r="K92" s="207"/>
      <c r="L92" s="207"/>
      <c r="M92" s="207"/>
    </row>
    <row r="93" spans="1:13" x14ac:dyDescent="0.35">
      <c r="A93" s="229"/>
      <c r="B93" s="459"/>
      <c r="C93" s="229"/>
      <c r="D93" s="230"/>
      <c r="E93" s="229"/>
      <c r="F93" s="229"/>
      <c r="G93" s="19"/>
      <c r="H93" s="19"/>
      <c r="I93" s="19"/>
      <c r="J93" s="207"/>
      <c r="K93" s="207"/>
      <c r="L93" s="207"/>
      <c r="M93" s="207"/>
    </row>
    <row r="94" spans="1:13" x14ac:dyDescent="0.35">
      <c r="A94" s="229"/>
      <c r="B94" s="229"/>
      <c r="C94" s="229"/>
      <c r="D94" s="230"/>
      <c r="E94" s="229"/>
      <c r="F94" s="229"/>
      <c r="G94" s="19"/>
      <c r="H94" s="19"/>
      <c r="I94" s="19"/>
      <c r="J94" s="207"/>
      <c r="K94" s="207"/>
      <c r="L94" s="207"/>
      <c r="M94" s="207"/>
    </row>
    <row r="95" spans="1:13" x14ac:dyDescent="0.35">
      <c r="A95" s="229"/>
      <c r="B95" s="229"/>
      <c r="C95" s="229"/>
      <c r="D95" s="230"/>
      <c r="E95" s="229"/>
      <c r="F95" s="229"/>
      <c r="G95" s="19"/>
      <c r="H95" s="19"/>
      <c r="I95" s="19"/>
      <c r="J95" s="207"/>
      <c r="K95" s="207"/>
      <c r="L95" s="207"/>
      <c r="M95" s="207"/>
    </row>
    <row r="96" spans="1:13" x14ac:dyDescent="0.35">
      <c r="A96" s="229"/>
      <c r="B96" s="229"/>
      <c r="C96" s="229"/>
      <c r="D96" s="230"/>
      <c r="E96" s="229"/>
      <c r="F96" s="229"/>
      <c r="G96" s="19"/>
      <c r="H96" s="19"/>
      <c r="I96" s="19"/>
      <c r="J96" s="207"/>
      <c r="K96" s="207"/>
      <c r="L96" s="207"/>
      <c r="M96" s="207"/>
    </row>
    <row r="97" spans="1:13" x14ac:dyDescent="0.35">
      <c r="A97" s="229"/>
      <c r="B97" s="229"/>
      <c r="C97" s="229"/>
      <c r="D97" s="230"/>
      <c r="E97" s="229"/>
      <c r="F97" s="229"/>
      <c r="G97" s="19"/>
      <c r="H97" s="19"/>
      <c r="I97" s="19"/>
      <c r="J97" s="207"/>
      <c r="K97" s="207"/>
      <c r="L97" s="207"/>
      <c r="M97" s="207"/>
    </row>
    <row r="98" spans="1:13" x14ac:dyDescent="0.35">
      <c r="A98" s="229"/>
      <c r="B98" s="229"/>
      <c r="C98" s="229"/>
      <c r="D98" s="230"/>
      <c r="E98" s="229"/>
      <c r="F98" s="229"/>
      <c r="G98" s="19"/>
      <c r="H98" s="19"/>
      <c r="I98" s="19"/>
      <c r="J98" s="207"/>
      <c r="K98" s="207"/>
      <c r="L98" s="207"/>
      <c r="M98" s="207"/>
    </row>
    <row r="99" spans="1:13" x14ac:dyDescent="0.35">
      <c r="A99" s="229"/>
      <c r="B99" s="229"/>
      <c r="C99" s="229"/>
      <c r="D99" s="230"/>
      <c r="E99" s="229"/>
      <c r="F99" s="229"/>
      <c r="G99" s="19"/>
      <c r="H99" s="19"/>
      <c r="I99" s="19"/>
      <c r="J99" s="207"/>
      <c r="K99" s="207"/>
      <c r="L99" s="207"/>
      <c r="M99" s="207"/>
    </row>
    <row r="100" spans="1:13" x14ac:dyDescent="0.35">
      <c r="A100" s="229"/>
      <c r="B100" s="229"/>
      <c r="C100" s="229"/>
      <c r="D100" s="230"/>
      <c r="E100" s="229"/>
      <c r="F100" s="229"/>
      <c r="G100" s="19"/>
      <c r="H100" s="19"/>
      <c r="I100" s="19"/>
      <c r="J100" s="207"/>
      <c r="K100" s="207"/>
      <c r="L100" s="207"/>
      <c r="M100" s="207"/>
    </row>
    <row r="101" spans="1:13" x14ac:dyDescent="0.35">
      <c r="A101" s="229"/>
      <c r="B101" s="229"/>
      <c r="C101" s="229"/>
      <c r="D101" s="230"/>
      <c r="E101" s="229"/>
      <c r="F101" s="229"/>
      <c r="G101" s="19"/>
      <c r="H101" s="19"/>
      <c r="I101" s="19"/>
      <c r="J101" s="207"/>
      <c r="K101" s="207"/>
      <c r="L101" s="207"/>
      <c r="M101" s="207"/>
    </row>
    <row r="102" spans="1:13" x14ac:dyDescent="0.35">
      <c r="A102" s="229"/>
      <c r="B102" s="229"/>
      <c r="C102" s="229"/>
      <c r="D102" s="230"/>
      <c r="E102" s="229"/>
      <c r="F102" s="229"/>
      <c r="G102" s="19"/>
      <c r="H102" s="19"/>
      <c r="I102" s="19"/>
      <c r="J102" s="207"/>
      <c r="K102" s="207"/>
      <c r="L102" s="207"/>
      <c r="M102" s="207"/>
    </row>
    <row r="103" spans="1:13" x14ac:dyDescent="0.35">
      <c r="A103" s="229"/>
      <c r="B103" s="229"/>
      <c r="C103" s="229"/>
      <c r="D103" s="230"/>
      <c r="E103" s="229"/>
      <c r="F103" s="229"/>
      <c r="G103" s="19"/>
      <c r="H103" s="19"/>
      <c r="I103" s="19"/>
      <c r="J103" s="207"/>
      <c r="K103" s="207"/>
      <c r="L103" s="207"/>
      <c r="M103" s="207"/>
    </row>
    <row r="104" spans="1:13" x14ac:dyDescent="0.35">
      <c r="A104" s="229"/>
      <c r="B104" s="229"/>
      <c r="C104" s="229"/>
      <c r="D104" s="230"/>
      <c r="E104" s="229"/>
      <c r="F104" s="229"/>
      <c r="G104" s="19"/>
      <c r="H104" s="19"/>
      <c r="I104" s="19"/>
      <c r="J104" s="207"/>
      <c r="K104" s="207"/>
      <c r="L104" s="207"/>
      <c r="M104" s="207"/>
    </row>
    <row r="105" spans="1:13" x14ac:dyDescent="0.35">
      <c r="A105" s="229"/>
      <c r="B105" s="229"/>
      <c r="C105" s="229"/>
      <c r="D105" s="230"/>
      <c r="E105" s="229"/>
      <c r="F105" s="229"/>
      <c r="G105" s="19"/>
      <c r="H105" s="19"/>
      <c r="I105" s="19"/>
      <c r="J105" s="207"/>
      <c r="K105" s="207"/>
      <c r="L105" s="207"/>
      <c r="M105" s="207"/>
    </row>
    <row r="106" spans="1:13" x14ac:dyDescent="0.35">
      <c r="A106" s="229"/>
      <c r="B106" s="229"/>
      <c r="C106" s="229"/>
      <c r="D106" s="230"/>
      <c r="E106" s="229"/>
      <c r="F106" s="229"/>
      <c r="G106" s="19"/>
      <c r="H106" s="19"/>
      <c r="I106" s="19"/>
      <c r="J106" s="207"/>
      <c r="K106" s="207"/>
      <c r="L106" s="207"/>
      <c r="M106" s="207"/>
    </row>
    <row r="107" spans="1:13" x14ac:dyDescent="0.35">
      <c r="A107" s="229"/>
      <c r="B107" s="229"/>
      <c r="C107" s="229"/>
      <c r="D107" s="230"/>
      <c r="E107" s="229"/>
      <c r="F107" s="229"/>
      <c r="G107" s="19"/>
      <c r="H107" s="19"/>
      <c r="I107" s="19"/>
      <c r="J107" s="207"/>
      <c r="K107" s="207"/>
      <c r="L107" s="207"/>
      <c r="M107" s="207"/>
    </row>
    <row r="108" spans="1:13" x14ac:dyDescent="0.35">
      <c r="A108" s="229"/>
      <c r="B108" s="229"/>
      <c r="C108" s="229"/>
      <c r="D108" s="230"/>
      <c r="E108" s="229"/>
      <c r="F108" s="229"/>
      <c r="G108" s="19"/>
      <c r="H108" s="19"/>
      <c r="I108" s="19"/>
      <c r="J108" s="207"/>
      <c r="K108" s="207"/>
      <c r="L108" s="207"/>
      <c r="M108" s="207"/>
    </row>
    <row r="109" spans="1:13" x14ac:dyDescent="0.35">
      <c r="A109" s="229"/>
      <c r="B109" s="229"/>
      <c r="C109" s="229"/>
      <c r="D109" s="230"/>
      <c r="E109" s="229"/>
      <c r="F109" s="229"/>
      <c r="G109" s="19"/>
      <c r="H109" s="19"/>
      <c r="I109" s="19"/>
      <c r="J109" s="207"/>
      <c r="K109" s="207"/>
      <c r="L109" s="207"/>
      <c r="M109" s="207"/>
    </row>
    <row r="110" spans="1:13" x14ac:dyDescent="0.35">
      <c r="A110" s="229"/>
      <c r="B110" s="229"/>
      <c r="C110" s="229"/>
      <c r="D110" s="230"/>
      <c r="E110" s="229"/>
      <c r="F110" s="229"/>
      <c r="G110" s="19"/>
      <c r="H110" s="19"/>
      <c r="I110" s="19"/>
      <c r="J110" s="207"/>
      <c r="K110" s="207"/>
      <c r="L110" s="207"/>
      <c r="M110" s="207"/>
    </row>
    <row r="111" spans="1:13" x14ac:dyDescent="0.35">
      <c r="A111" s="229"/>
      <c r="B111" s="229"/>
      <c r="C111" s="229"/>
      <c r="D111" s="230"/>
      <c r="E111" s="229"/>
      <c r="F111" s="229"/>
      <c r="G111" s="19"/>
      <c r="H111" s="19"/>
      <c r="I111" s="19"/>
      <c r="J111" s="207"/>
      <c r="K111" s="207"/>
      <c r="L111" s="207"/>
      <c r="M111" s="207"/>
    </row>
    <row r="112" spans="1:13" x14ac:dyDescent="0.35">
      <c r="A112" s="229"/>
      <c r="B112" s="229"/>
      <c r="C112" s="229"/>
      <c r="D112" s="230"/>
      <c r="E112" s="229"/>
      <c r="F112" s="229"/>
      <c r="G112" s="19"/>
      <c r="H112" s="19"/>
      <c r="I112" s="19"/>
      <c r="J112" s="207"/>
      <c r="K112" s="207"/>
      <c r="L112" s="207"/>
      <c r="M112" s="207"/>
    </row>
    <row r="113" spans="1:13" x14ac:dyDescent="0.35">
      <c r="A113" s="229"/>
      <c r="B113" s="229"/>
      <c r="C113" s="229"/>
      <c r="D113" s="230"/>
      <c r="E113" s="229"/>
      <c r="F113" s="229"/>
      <c r="G113" s="19"/>
      <c r="H113" s="19"/>
      <c r="I113" s="19"/>
      <c r="J113" s="207"/>
      <c r="K113" s="207"/>
      <c r="L113" s="207"/>
      <c r="M113" s="207"/>
    </row>
    <row r="114" spans="1:13" x14ac:dyDescent="0.35">
      <c r="A114" s="229"/>
      <c r="B114" s="229"/>
      <c r="C114" s="229"/>
      <c r="D114" s="230"/>
      <c r="E114" s="229"/>
      <c r="F114" s="229"/>
      <c r="G114" s="19"/>
      <c r="H114" s="19"/>
      <c r="I114" s="19"/>
      <c r="J114" s="207"/>
      <c r="K114" s="207"/>
      <c r="L114" s="207"/>
      <c r="M114" s="207"/>
    </row>
    <row r="115" spans="1:13" x14ac:dyDescent="0.35">
      <c r="A115" s="229"/>
      <c r="B115" s="229"/>
      <c r="C115" s="229"/>
      <c r="D115" s="230"/>
      <c r="E115" s="229"/>
      <c r="F115" s="229"/>
      <c r="G115" s="19"/>
      <c r="H115" s="19"/>
      <c r="I115" s="19"/>
      <c r="J115" s="207"/>
      <c r="K115" s="207"/>
      <c r="L115" s="207"/>
      <c r="M115" s="207"/>
    </row>
    <row r="116" spans="1:13" x14ac:dyDescent="0.35">
      <c r="A116" s="229"/>
      <c r="B116" s="229"/>
      <c r="C116" s="229"/>
      <c r="D116" s="230"/>
      <c r="E116" s="229"/>
      <c r="F116" s="229"/>
      <c r="G116" s="19"/>
      <c r="H116" s="19"/>
      <c r="I116" s="19"/>
      <c r="J116" s="207"/>
      <c r="K116" s="207"/>
      <c r="L116" s="207"/>
      <c r="M116" s="207"/>
    </row>
    <row r="117" spans="1:13" x14ac:dyDescent="0.35">
      <c r="A117" s="229"/>
      <c r="B117" s="229"/>
      <c r="C117" s="229"/>
      <c r="D117" s="230"/>
      <c r="E117" s="229"/>
      <c r="F117" s="229"/>
      <c r="G117" s="19"/>
      <c r="H117" s="19"/>
      <c r="I117" s="19"/>
      <c r="J117" s="207"/>
      <c r="K117" s="207"/>
      <c r="L117" s="207"/>
      <c r="M117" s="207"/>
    </row>
    <row r="118" spans="1:13" x14ac:dyDescent="0.35">
      <c r="A118" s="229"/>
      <c r="B118" s="229"/>
      <c r="C118" s="229"/>
      <c r="D118" s="230"/>
      <c r="E118" s="229"/>
      <c r="F118" s="229"/>
      <c r="G118" s="19"/>
      <c r="H118" s="19"/>
      <c r="I118" s="19"/>
      <c r="J118" s="207"/>
      <c r="K118" s="207"/>
      <c r="L118" s="207"/>
      <c r="M118" s="207"/>
    </row>
    <row r="119" spans="1:13" x14ac:dyDescent="0.35">
      <c r="A119" s="229"/>
      <c r="B119" s="229"/>
      <c r="C119" s="229"/>
      <c r="D119" s="230"/>
      <c r="E119" s="229"/>
      <c r="F119" s="229"/>
      <c r="G119" s="19"/>
      <c r="H119" s="19"/>
      <c r="I119" s="19"/>
      <c r="J119" s="207"/>
      <c r="K119" s="207"/>
      <c r="L119" s="207"/>
      <c r="M119" s="207"/>
    </row>
    <row r="120" spans="1:13" x14ac:dyDescent="0.35">
      <c r="A120" s="229"/>
      <c r="B120" s="229"/>
      <c r="C120" s="229"/>
      <c r="D120" s="230"/>
      <c r="E120" s="229"/>
      <c r="F120" s="229"/>
      <c r="G120" s="19"/>
      <c r="H120" s="19"/>
      <c r="I120" s="19"/>
      <c r="J120" s="207"/>
      <c r="K120" s="207"/>
      <c r="L120" s="207"/>
      <c r="M120" s="207"/>
    </row>
    <row r="121" spans="1:13" x14ac:dyDescent="0.35">
      <c r="A121" s="229"/>
      <c r="B121" s="229"/>
      <c r="C121" s="229"/>
      <c r="D121" s="230"/>
      <c r="E121" s="229"/>
      <c r="F121" s="229"/>
      <c r="G121" s="19"/>
      <c r="H121" s="19"/>
      <c r="I121" s="19"/>
      <c r="J121" s="207"/>
      <c r="K121" s="207"/>
      <c r="L121" s="207"/>
      <c r="M121" s="207"/>
    </row>
    <row r="122" spans="1:13" x14ac:dyDescent="0.35">
      <c r="A122" s="229"/>
      <c r="B122" s="229"/>
      <c r="C122" s="229"/>
      <c r="D122" s="230"/>
      <c r="E122" s="229"/>
      <c r="F122" s="229"/>
      <c r="G122" s="19"/>
      <c r="H122" s="19"/>
      <c r="I122" s="19"/>
      <c r="J122" s="207"/>
      <c r="K122" s="207"/>
      <c r="L122" s="207"/>
      <c r="M122" s="207"/>
    </row>
    <row r="123" spans="1:13" x14ac:dyDescent="0.35">
      <c r="A123" s="229"/>
      <c r="B123" s="229"/>
      <c r="C123" s="229"/>
      <c r="D123" s="230"/>
      <c r="E123" s="229"/>
      <c r="F123" s="229"/>
      <c r="G123" s="19"/>
      <c r="H123" s="19"/>
      <c r="I123" s="19"/>
      <c r="J123" s="207"/>
      <c r="K123" s="207"/>
      <c r="L123" s="207"/>
      <c r="M123" s="207"/>
    </row>
    <row r="124" spans="1:13" x14ac:dyDescent="0.35">
      <c r="A124" s="229"/>
      <c r="B124" s="229"/>
      <c r="C124" s="229"/>
      <c r="D124" s="230"/>
      <c r="E124" s="229"/>
      <c r="F124" s="229"/>
      <c r="G124" s="19"/>
      <c r="H124" s="19"/>
      <c r="I124" s="19"/>
      <c r="J124" s="207"/>
      <c r="K124" s="207"/>
      <c r="L124" s="207"/>
      <c r="M124" s="207"/>
    </row>
    <row r="125" spans="1:13" x14ac:dyDescent="0.35">
      <c r="A125" s="229"/>
      <c r="B125" s="229"/>
      <c r="C125" s="229"/>
      <c r="D125" s="230"/>
      <c r="E125" s="229"/>
      <c r="F125" s="229"/>
      <c r="G125" s="19"/>
      <c r="H125" s="19"/>
      <c r="I125" s="19"/>
      <c r="J125" s="207"/>
      <c r="K125" s="207"/>
      <c r="L125" s="207"/>
      <c r="M125" s="207"/>
    </row>
    <row r="126" spans="1:13" x14ac:dyDescent="0.35">
      <c r="A126" s="229"/>
      <c r="B126" s="229"/>
      <c r="C126" s="229"/>
      <c r="D126" s="230"/>
      <c r="E126" s="229"/>
      <c r="F126" s="229"/>
      <c r="G126" s="19"/>
      <c r="H126" s="19"/>
      <c r="I126" s="19"/>
      <c r="J126" s="207"/>
      <c r="K126" s="207"/>
      <c r="L126" s="207"/>
      <c r="M126" s="207"/>
    </row>
    <row r="127" spans="1:13" x14ac:dyDescent="0.35">
      <c r="A127" s="229"/>
      <c r="B127" s="229"/>
      <c r="C127" s="229"/>
      <c r="D127" s="230"/>
      <c r="E127" s="229"/>
      <c r="F127" s="229"/>
      <c r="G127" s="19"/>
      <c r="H127" s="19"/>
      <c r="I127" s="19"/>
      <c r="J127" s="207"/>
      <c r="K127" s="207"/>
      <c r="L127" s="207"/>
      <c r="M127" s="207"/>
    </row>
    <row r="128" spans="1:13" x14ac:dyDescent="0.35">
      <c r="A128" s="229"/>
      <c r="B128" s="229"/>
      <c r="C128" s="229"/>
      <c r="D128" s="230"/>
      <c r="E128" s="229"/>
      <c r="F128" s="229"/>
      <c r="G128" s="229"/>
      <c r="H128" s="229"/>
      <c r="I128" s="229"/>
      <c r="J128" s="229"/>
    </row>
    <row r="129" spans="1:10" x14ac:dyDescent="0.35">
      <c r="A129" s="229"/>
      <c r="B129" s="229"/>
      <c r="C129" s="229"/>
      <c r="D129" s="230"/>
      <c r="E129" s="229"/>
      <c r="F129" s="229"/>
      <c r="G129" s="229"/>
      <c r="H129" s="229"/>
      <c r="I129" s="229"/>
      <c r="J129" s="229"/>
    </row>
    <row r="130" spans="1:10" x14ac:dyDescent="0.35">
      <c r="A130" s="229"/>
      <c r="B130" s="229"/>
      <c r="C130" s="229"/>
      <c r="D130" s="230"/>
      <c r="E130" s="229"/>
      <c r="F130" s="229"/>
      <c r="G130" s="229"/>
      <c r="H130" s="229"/>
      <c r="I130" s="229"/>
      <c r="J130" s="229"/>
    </row>
    <row r="131" spans="1:10" x14ac:dyDescent="0.35">
      <c r="A131" s="229"/>
      <c r="B131" s="229"/>
      <c r="C131" s="229"/>
      <c r="D131" s="230"/>
      <c r="E131" s="229"/>
      <c r="F131" s="229"/>
      <c r="G131" s="229"/>
      <c r="H131" s="229"/>
      <c r="I131" s="229"/>
      <c r="J131" s="229"/>
    </row>
    <row r="132" spans="1:10" x14ac:dyDescent="0.35">
      <c r="A132" s="229"/>
      <c r="B132" s="229"/>
      <c r="C132" s="229"/>
      <c r="D132" s="230"/>
      <c r="E132" s="229"/>
      <c r="F132" s="229"/>
      <c r="G132" s="229"/>
      <c r="H132" s="229"/>
      <c r="I132" s="229"/>
      <c r="J132" s="229"/>
    </row>
    <row r="133" spans="1:10" x14ac:dyDescent="0.35">
      <c r="A133" s="229"/>
      <c r="B133" s="229"/>
      <c r="C133" s="229"/>
      <c r="D133" s="230"/>
      <c r="E133" s="229"/>
      <c r="F133" s="229"/>
      <c r="G133" s="229"/>
      <c r="H133" s="229"/>
      <c r="I133" s="229"/>
      <c r="J133" s="229"/>
    </row>
    <row r="134" spans="1:10" x14ac:dyDescent="0.35">
      <c r="A134" s="229"/>
      <c r="B134" s="229"/>
      <c r="C134" s="229"/>
      <c r="D134" s="230"/>
      <c r="E134" s="229"/>
      <c r="F134" s="229"/>
      <c r="G134" s="229"/>
      <c r="H134" s="229"/>
      <c r="I134" s="229"/>
      <c r="J134" s="229"/>
    </row>
    <row r="135" spans="1:10" x14ac:dyDescent="0.35">
      <c r="A135" s="229"/>
      <c r="B135" s="229"/>
      <c r="C135" s="229"/>
      <c r="D135" s="230"/>
      <c r="E135" s="229"/>
      <c r="F135" s="229"/>
      <c r="G135" s="229"/>
      <c r="H135" s="229"/>
      <c r="I135" s="229"/>
      <c r="J135" s="229"/>
    </row>
    <row r="136" spans="1:10" x14ac:dyDescent="0.35">
      <c r="A136" s="229"/>
      <c r="B136" s="229"/>
      <c r="C136" s="229"/>
      <c r="D136" s="230"/>
      <c r="E136" s="229"/>
      <c r="F136" s="229"/>
      <c r="G136" s="229"/>
      <c r="H136" s="229"/>
      <c r="I136" s="229"/>
      <c r="J136" s="229"/>
    </row>
    <row r="137" spans="1:10" x14ac:dyDescent="0.35">
      <c r="A137" s="229"/>
      <c r="B137" s="229"/>
      <c r="C137" s="229"/>
      <c r="D137" s="230"/>
      <c r="E137" s="229"/>
      <c r="F137" s="229"/>
      <c r="G137" s="229"/>
      <c r="H137" s="229"/>
      <c r="I137" s="229"/>
      <c r="J137" s="229"/>
    </row>
    <row r="138" spans="1:10" x14ac:dyDescent="0.35">
      <c r="A138" s="229"/>
      <c r="B138" s="229"/>
      <c r="C138" s="229"/>
      <c r="D138" s="230"/>
      <c r="E138" s="229"/>
      <c r="F138" s="229"/>
      <c r="G138" s="229"/>
      <c r="H138" s="229"/>
      <c r="I138" s="229"/>
      <c r="J138" s="229"/>
    </row>
    <row r="139" spans="1:10" x14ac:dyDescent="0.35">
      <c r="A139" s="229"/>
      <c r="B139" s="229"/>
      <c r="C139" s="229"/>
      <c r="D139" s="230"/>
      <c r="E139" s="229"/>
      <c r="F139" s="229"/>
      <c r="G139" s="229"/>
      <c r="H139" s="229"/>
      <c r="I139" s="229"/>
      <c r="J139" s="229"/>
    </row>
    <row r="140" spans="1:10" x14ac:dyDescent="0.35">
      <c r="A140" s="229"/>
      <c r="B140" s="229"/>
      <c r="C140" s="229"/>
      <c r="D140" s="230"/>
      <c r="E140" s="229"/>
      <c r="F140" s="229"/>
      <c r="G140" s="229"/>
      <c r="H140" s="229"/>
      <c r="I140" s="229"/>
      <c r="J140" s="229"/>
    </row>
    <row r="141" spans="1:10" x14ac:dyDescent="0.35">
      <c r="A141" s="229"/>
      <c r="B141" s="229"/>
      <c r="C141" s="229"/>
      <c r="D141" s="230"/>
      <c r="E141" s="229"/>
      <c r="F141" s="229"/>
      <c r="G141" s="229"/>
      <c r="H141" s="229"/>
      <c r="I141" s="229"/>
      <c r="J141" s="229"/>
    </row>
    <row r="142" spans="1:10" x14ac:dyDescent="0.35">
      <c r="A142" s="229"/>
      <c r="B142" s="229"/>
      <c r="C142" s="229"/>
      <c r="D142" s="230"/>
      <c r="E142" s="229"/>
      <c r="F142" s="229"/>
      <c r="G142" s="229"/>
      <c r="H142" s="229"/>
      <c r="I142" s="229"/>
      <c r="J142" s="229"/>
    </row>
    <row r="143" spans="1:10" x14ac:dyDescent="0.35">
      <c r="A143" s="229"/>
      <c r="B143" s="229"/>
      <c r="C143" s="229"/>
      <c r="D143" s="230"/>
      <c r="E143" s="229"/>
      <c r="F143" s="229"/>
      <c r="G143" s="229"/>
      <c r="H143" s="229"/>
      <c r="I143" s="229"/>
      <c r="J143" s="229"/>
    </row>
    <row r="144" spans="1:10" x14ac:dyDescent="0.35">
      <c r="A144" s="229"/>
      <c r="B144" s="229"/>
      <c r="C144" s="229"/>
      <c r="D144" s="230"/>
      <c r="E144" s="229"/>
      <c r="F144" s="229"/>
      <c r="G144" s="229"/>
      <c r="H144" s="229"/>
      <c r="I144" s="229"/>
      <c r="J144" s="229"/>
    </row>
    <row r="145" spans="1:10" x14ac:dyDescent="0.35">
      <c r="A145" s="229"/>
      <c r="B145" s="229"/>
      <c r="C145" s="229"/>
      <c r="D145" s="230"/>
      <c r="E145" s="229"/>
      <c r="F145" s="229"/>
      <c r="G145" s="229"/>
      <c r="H145" s="229"/>
      <c r="I145" s="229"/>
      <c r="J145" s="229"/>
    </row>
    <row r="146" spans="1:10" x14ac:dyDescent="0.35">
      <c r="A146" s="229"/>
      <c r="B146" s="229"/>
      <c r="C146" s="229"/>
      <c r="D146" s="230"/>
      <c r="E146" s="229"/>
      <c r="F146" s="229"/>
      <c r="G146" s="229"/>
      <c r="H146" s="229"/>
      <c r="I146" s="229"/>
      <c r="J146" s="229"/>
    </row>
    <row r="147" spans="1:10" x14ac:dyDescent="0.35">
      <c r="A147" s="229"/>
      <c r="B147" s="229"/>
      <c r="C147" s="229"/>
      <c r="D147" s="230"/>
      <c r="E147" s="229"/>
      <c r="F147" s="229"/>
      <c r="G147" s="229"/>
      <c r="H147" s="229"/>
      <c r="I147" s="229"/>
      <c r="J147" s="229"/>
    </row>
    <row r="148" spans="1:10" x14ac:dyDescent="0.35">
      <c r="A148" s="229"/>
      <c r="B148" s="229"/>
      <c r="C148" s="229"/>
      <c r="D148" s="230"/>
      <c r="E148" s="229"/>
      <c r="F148" s="229"/>
      <c r="G148" s="229"/>
      <c r="H148" s="229"/>
      <c r="I148" s="229"/>
      <c r="J148" s="229"/>
    </row>
    <row r="149" spans="1:10" x14ac:dyDescent="0.35">
      <c r="A149" s="229"/>
      <c r="B149" s="229"/>
      <c r="C149" s="229"/>
      <c r="D149" s="230"/>
      <c r="E149" s="229"/>
      <c r="F149" s="229"/>
      <c r="G149" s="229"/>
      <c r="H149" s="229"/>
      <c r="I149" s="229"/>
      <c r="J149" s="229"/>
    </row>
    <row r="150" spans="1:10" x14ac:dyDescent="0.35">
      <c r="A150" s="229"/>
      <c r="B150" s="229"/>
      <c r="C150" s="229"/>
      <c r="D150" s="230"/>
      <c r="E150" s="229"/>
      <c r="F150" s="229"/>
      <c r="G150" s="229"/>
      <c r="H150" s="229"/>
      <c r="I150" s="229"/>
      <c r="J150" s="229"/>
    </row>
    <row r="151" spans="1:10" x14ac:dyDescent="0.35">
      <c r="A151" s="229"/>
      <c r="B151" s="229"/>
      <c r="C151" s="229"/>
      <c r="D151" s="230"/>
      <c r="E151" s="229"/>
      <c r="F151" s="229"/>
      <c r="G151" s="229"/>
      <c r="H151" s="229"/>
      <c r="I151" s="229"/>
      <c r="J151" s="229"/>
    </row>
    <row r="152" spans="1:10" x14ac:dyDescent="0.35">
      <c r="A152" s="229"/>
      <c r="B152" s="229"/>
      <c r="C152" s="229"/>
      <c r="D152" s="230"/>
      <c r="E152" s="229"/>
      <c r="F152" s="229"/>
      <c r="G152" s="229"/>
      <c r="H152" s="229"/>
      <c r="I152" s="229"/>
      <c r="J152" s="229"/>
    </row>
    <row r="153" spans="1:10" x14ac:dyDescent="0.35">
      <c r="A153" s="229"/>
      <c r="B153" s="229"/>
      <c r="C153" s="229"/>
      <c r="D153" s="230"/>
      <c r="E153" s="229"/>
      <c r="F153" s="229"/>
      <c r="G153" s="229"/>
      <c r="H153" s="229"/>
      <c r="I153" s="229"/>
      <c r="J153" s="229"/>
    </row>
    <row r="154" spans="1:10" x14ac:dyDescent="0.35">
      <c r="A154" s="229"/>
      <c r="B154" s="229"/>
      <c r="C154" s="229"/>
      <c r="D154" s="230"/>
      <c r="E154" s="229"/>
      <c r="F154" s="229"/>
      <c r="G154" s="229"/>
      <c r="H154" s="229"/>
      <c r="I154" s="229"/>
      <c r="J154" s="229"/>
    </row>
    <row r="155" spans="1:10" x14ac:dyDescent="0.35">
      <c r="A155" s="229"/>
      <c r="B155" s="229"/>
      <c r="C155" s="229"/>
      <c r="D155" s="230"/>
      <c r="E155" s="229"/>
      <c r="F155" s="229"/>
      <c r="G155" s="229"/>
      <c r="H155" s="229"/>
      <c r="I155" s="229"/>
      <c r="J155" s="229"/>
    </row>
    <row r="156" spans="1:10" x14ac:dyDescent="0.35">
      <c r="A156" s="229"/>
      <c r="B156" s="229"/>
      <c r="C156" s="229"/>
      <c r="D156" s="230"/>
      <c r="E156" s="229"/>
      <c r="F156" s="229"/>
      <c r="G156" s="229"/>
      <c r="H156" s="229"/>
      <c r="I156" s="229"/>
      <c r="J156" s="229"/>
    </row>
    <row r="157" spans="1:10" x14ac:dyDescent="0.35">
      <c r="A157" s="229"/>
      <c r="B157" s="229"/>
      <c r="C157" s="229"/>
      <c r="D157" s="230"/>
      <c r="E157" s="229"/>
      <c r="F157" s="229"/>
      <c r="G157" s="229"/>
      <c r="H157" s="229"/>
      <c r="I157" s="229"/>
      <c r="J157" s="229"/>
    </row>
    <row r="158" spans="1:10" x14ac:dyDescent="0.35">
      <c r="A158" s="229"/>
      <c r="B158" s="229"/>
      <c r="C158" s="229"/>
      <c r="D158" s="230"/>
      <c r="E158" s="229"/>
      <c r="F158" s="229"/>
      <c r="G158" s="229"/>
      <c r="H158" s="229"/>
      <c r="I158" s="229"/>
      <c r="J158" s="229"/>
    </row>
    <row r="159" spans="1:10" x14ac:dyDescent="0.35">
      <c r="A159" s="229"/>
      <c r="B159" s="229"/>
      <c r="C159" s="229"/>
      <c r="D159" s="230"/>
      <c r="E159" s="229"/>
      <c r="F159" s="229"/>
      <c r="G159" s="229"/>
      <c r="H159" s="229"/>
      <c r="I159" s="229"/>
      <c r="J159" s="229"/>
    </row>
    <row r="160" spans="1:10" x14ac:dyDescent="0.35">
      <c r="A160" s="229"/>
      <c r="B160" s="229"/>
      <c r="C160" s="229"/>
      <c r="D160" s="230"/>
      <c r="E160" s="229"/>
      <c r="F160" s="229"/>
      <c r="G160" s="229"/>
      <c r="H160" s="229"/>
      <c r="I160" s="229"/>
      <c r="J160" s="229"/>
    </row>
    <row r="161" spans="1:10" x14ac:dyDescent="0.35">
      <c r="A161" s="229"/>
      <c r="B161" s="229"/>
      <c r="C161" s="229"/>
      <c r="D161" s="230"/>
      <c r="E161" s="229"/>
      <c r="F161" s="229"/>
      <c r="G161" s="229"/>
      <c r="H161" s="229"/>
      <c r="I161" s="229"/>
      <c r="J161" s="229"/>
    </row>
    <row r="162" spans="1:10" x14ac:dyDescent="0.35">
      <c r="A162" s="229"/>
      <c r="B162" s="229"/>
      <c r="C162" s="229"/>
      <c r="D162" s="230"/>
      <c r="E162" s="229"/>
      <c r="F162" s="229"/>
      <c r="G162" s="229"/>
      <c r="H162" s="229"/>
      <c r="I162" s="229"/>
      <c r="J162" s="229"/>
    </row>
    <row r="163" spans="1:10" x14ac:dyDescent="0.35">
      <c r="A163" s="229"/>
      <c r="B163" s="229"/>
      <c r="C163" s="229"/>
      <c r="D163" s="230"/>
      <c r="E163" s="229"/>
      <c r="F163" s="229"/>
      <c r="G163" s="229"/>
      <c r="H163" s="229"/>
      <c r="I163" s="229"/>
      <c r="J163" s="229"/>
    </row>
    <row r="164" spans="1:10" x14ac:dyDescent="0.35">
      <c r="A164" s="229"/>
      <c r="B164" s="229"/>
      <c r="C164" s="229"/>
      <c r="D164" s="230"/>
      <c r="E164" s="229"/>
      <c r="F164" s="229"/>
      <c r="G164" s="229"/>
      <c r="H164" s="229"/>
      <c r="I164" s="229"/>
      <c r="J164" s="229"/>
    </row>
    <row r="165" spans="1:10" x14ac:dyDescent="0.35">
      <c r="A165" s="229"/>
      <c r="B165" s="229"/>
      <c r="C165" s="229"/>
      <c r="D165" s="230"/>
      <c r="E165" s="229"/>
      <c r="F165" s="229"/>
      <c r="G165" s="229"/>
      <c r="H165" s="229"/>
      <c r="I165" s="229"/>
      <c r="J165" s="229"/>
    </row>
    <row r="166" spans="1:10" x14ac:dyDescent="0.35">
      <c r="A166" s="229"/>
      <c r="B166" s="229"/>
      <c r="C166" s="229"/>
      <c r="D166" s="230"/>
      <c r="E166" s="229"/>
      <c r="F166" s="229"/>
      <c r="G166" s="229"/>
      <c r="H166" s="229"/>
      <c r="I166" s="229"/>
      <c r="J166" s="229"/>
    </row>
    <row r="167" spans="1:10" x14ac:dyDescent="0.35">
      <c r="A167" s="229"/>
      <c r="B167" s="229"/>
      <c r="C167" s="229"/>
      <c r="D167" s="230"/>
      <c r="E167" s="229"/>
      <c r="F167" s="229"/>
      <c r="G167" s="229"/>
      <c r="H167" s="229"/>
      <c r="I167" s="229"/>
      <c r="J167" s="229"/>
    </row>
    <row r="168" spans="1:10" x14ac:dyDescent="0.35">
      <c r="A168" s="229"/>
      <c r="B168" s="229"/>
      <c r="C168" s="229"/>
      <c r="D168" s="230"/>
      <c r="E168" s="229"/>
      <c r="F168" s="229"/>
      <c r="G168" s="229"/>
      <c r="H168" s="229"/>
      <c r="I168" s="229"/>
      <c r="J168" s="229"/>
    </row>
    <row r="169" spans="1:10" x14ac:dyDescent="0.35">
      <c r="A169" s="229"/>
      <c r="B169" s="229"/>
      <c r="C169" s="229"/>
      <c r="D169" s="230"/>
      <c r="E169" s="229"/>
      <c r="F169" s="229"/>
      <c r="G169" s="229"/>
      <c r="H169" s="229"/>
      <c r="I169" s="229"/>
      <c r="J169" s="229"/>
    </row>
    <row r="170" spans="1:10" x14ac:dyDescent="0.35">
      <c r="A170" s="229"/>
      <c r="B170" s="229"/>
      <c r="C170" s="229"/>
      <c r="D170" s="230"/>
      <c r="E170" s="229"/>
      <c r="F170" s="229"/>
      <c r="G170" s="229"/>
      <c r="H170" s="229"/>
      <c r="I170" s="229"/>
      <c r="J170" s="229"/>
    </row>
    <row r="171" spans="1:10" x14ac:dyDescent="0.35">
      <c r="A171" s="229"/>
      <c r="B171" s="229"/>
      <c r="C171" s="229"/>
      <c r="D171" s="230"/>
      <c r="E171" s="229"/>
      <c r="F171" s="229"/>
      <c r="G171" s="229"/>
      <c r="H171" s="229"/>
      <c r="I171" s="229"/>
      <c r="J171" s="229"/>
    </row>
    <row r="172" spans="1:10" x14ac:dyDescent="0.35">
      <c r="A172" s="229"/>
      <c r="B172" s="229"/>
      <c r="C172" s="229"/>
      <c r="D172" s="230"/>
      <c r="E172" s="229"/>
      <c r="F172" s="229"/>
      <c r="G172" s="229"/>
      <c r="H172" s="229"/>
      <c r="I172" s="229"/>
      <c r="J172" s="229"/>
    </row>
    <row r="173" spans="1:10" x14ac:dyDescent="0.35">
      <c r="A173" s="229"/>
      <c r="B173" s="229"/>
      <c r="C173" s="229"/>
      <c r="D173" s="230"/>
      <c r="E173" s="229"/>
      <c r="F173" s="229"/>
      <c r="G173" s="229"/>
      <c r="H173" s="229"/>
      <c r="I173" s="229"/>
      <c r="J173" s="229"/>
    </row>
    <row r="174" spans="1:10" x14ac:dyDescent="0.35">
      <c r="A174" s="229"/>
      <c r="B174" s="229"/>
      <c r="C174" s="229"/>
      <c r="D174" s="230"/>
      <c r="E174" s="229"/>
      <c r="F174" s="229"/>
      <c r="G174" s="229"/>
      <c r="H174" s="229"/>
      <c r="I174" s="229"/>
      <c r="J174" s="229"/>
    </row>
    <row r="175" spans="1:10" x14ac:dyDescent="0.35">
      <c r="A175" s="229"/>
      <c r="B175" s="229"/>
      <c r="C175" s="229"/>
      <c r="D175" s="230"/>
      <c r="E175" s="229"/>
      <c r="F175" s="229"/>
      <c r="G175" s="229"/>
      <c r="H175" s="229"/>
      <c r="I175" s="229"/>
      <c r="J175" s="229"/>
    </row>
    <row r="176" spans="1:10" x14ac:dyDescent="0.35">
      <c r="A176" s="229"/>
      <c r="B176" s="229"/>
      <c r="C176" s="229"/>
      <c r="D176" s="230"/>
      <c r="E176" s="229"/>
      <c r="F176" s="229"/>
      <c r="G176" s="229"/>
      <c r="H176" s="229"/>
      <c r="I176" s="229"/>
      <c r="J176" s="229"/>
    </row>
    <row r="177" spans="1:10" x14ac:dyDescent="0.35">
      <c r="A177" s="229"/>
      <c r="B177" s="229"/>
      <c r="C177" s="229"/>
      <c r="D177" s="230"/>
      <c r="E177" s="229"/>
      <c r="F177" s="229"/>
      <c r="G177" s="229"/>
      <c r="H177" s="229"/>
      <c r="I177" s="229"/>
      <c r="J177" s="229"/>
    </row>
    <row r="178" spans="1:10" x14ac:dyDescent="0.35">
      <c r="A178" s="229"/>
      <c r="B178" s="229"/>
      <c r="C178" s="229"/>
      <c r="D178" s="230"/>
      <c r="E178" s="229"/>
      <c r="F178" s="229"/>
      <c r="G178" s="229"/>
      <c r="H178" s="229"/>
      <c r="I178" s="229"/>
      <c r="J178" s="229"/>
    </row>
    <row r="179" spans="1:10" x14ac:dyDescent="0.35">
      <c r="A179" s="229"/>
      <c r="B179" s="229"/>
      <c r="C179" s="229"/>
      <c r="D179" s="230"/>
      <c r="E179" s="229"/>
      <c r="F179" s="229"/>
      <c r="G179" s="229"/>
      <c r="H179" s="229"/>
      <c r="I179" s="229"/>
      <c r="J179" s="229"/>
    </row>
    <row r="180" spans="1:10" x14ac:dyDescent="0.35">
      <c r="A180" s="229"/>
      <c r="B180" s="229"/>
      <c r="C180" s="229"/>
      <c r="D180" s="230"/>
      <c r="E180" s="229"/>
      <c r="F180" s="229"/>
      <c r="G180" s="229"/>
      <c r="H180" s="229"/>
      <c r="I180" s="229"/>
      <c r="J180" s="229"/>
    </row>
    <row r="181" spans="1:10" x14ac:dyDescent="0.35">
      <c r="A181" s="229"/>
      <c r="B181" s="229"/>
      <c r="C181" s="229"/>
      <c r="D181" s="230"/>
      <c r="E181" s="229"/>
      <c r="F181" s="229"/>
      <c r="G181" s="229"/>
      <c r="H181" s="229"/>
      <c r="I181" s="229"/>
      <c r="J181" s="229"/>
    </row>
    <row r="182" spans="1:10" x14ac:dyDescent="0.35">
      <c r="A182" s="229"/>
      <c r="B182" s="229"/>
      <c r="C182" s="229"/>
      <c r="D182" s="230"/>
      <c r="E182" s="229"/>
      <c r="F182" s="229"/>
      <c r="G182" s="229"/>
      <c r="H182" s="229"/>
      <c r="I182" s="229"/>
      <c r="J182" s="229"/>
    </row>
    <row r="183" spans="1:10" x14ac:dyDescent="0.35">
      <c r="A183" s="229"/>
      <c r="B183" s="229"/>
      <c r="C183" s="229"/>
      <c r="D183" s="230"/>
      <c r="E183" s="229"/>
      <c r="F183" s="229"/>
      <c r="G183" s="229"/>
      <c r="H183" s="229"/>
      <c r="I183" s="229"/>
      <c r="J183" s="229"/>
    </row>
    <row r="184" spans="1:10" x14ac:dyDescent="0.35">
      <c r="A184" s="229"/>
      <c r="B184" s="229"/>
      <c r="C184" s="229"/>
      <c r="D184" s="230"/>
      <c r="E184" s="229"/>
      <c r="F184" s="229"/>
      <c r="G184" s="229"/>
      <c r="H184" s="229"/>
      <c r="I184" s="229"/>
      <c r="J184" s="229"/>
    </row>
    <row r="185" spans="1:10" x14ac:dyDescent="0.35">
      <c r="A185" s="229"/>
      <c r="B185" s="229"/>
      <c r="C185" s="229"/>
      <c r="D185" s="230"/>
      <c r="E185" s="229"/>
      <c r="F185" s="229"/>
      <c r="G185" s="229"/>
      <c r="H185" s="229"/>
      <c r="I185" s="229"/>
      <c r="J185" s="229"/>
    </row>
    <row r="186" spans="1:10" x14ac:dyDescent="0.35">
      <c r="A186" s="229"/>
      <c r="B186" s="229"/>
      <c r="C186" s="229"/>
      <c r="D186" s="230"/>
      <c r="E186" s="229"/>
      <c r="F186" s="229"/>
      <c r="G186" s="229"/>
      <c r="H186" s="229"/>
      <c r="I186" s="229"/>
      <c r="J186" s="229"/>
    </row>
    <row r="187" spans="1:10" x14ac:dyDescent="0.35">
      <c r="A187" s="229"/>
      <c r="B187" s="229"/>
      <c r="C187" s="229"/>
      <c r="D187" s="230"/>
      <c r="E187" s="229"/>
      <c r="F187" s="229"/>
      <c r="G187" s="229"/>
      <c r="H187" s="229"/>
      <c r="I187" s="229"/>
      <c r="J187" s="229"/>
    </row>
    <row r="188" spans="1:10" x14ac:dyDescent="0.35">
      <c r="A188" s="229"/>
      <c r="B188" s="229"/>
      <c r="C188" s="229"/>
      <c r="D188" s="230"/>
      <c r="E188" s="229"/>
      <c r="F188" s="229"/>
      <c r="G188" s="229"/>
      <c r="H188" s="229"/>
      <c r="I188" s="229"/>
      <c r="J188" s="229"/>
    </row>
    <row r="189" spans="1:10" x14ac:dyDescent="0.35">
      <c r="A189" s="229"/>
      <c r="B189" s="229"/>
      <c r="C189" s="229"/>
      <c r="D189" s="230"/>
      <c r="E189" s="229"/>
      <c r="F189" s="229"/>
      <c r="G189" s="229"/>
      <c r="H189" s="229"/>
      <c r="I189" s="229"/>
      <c r="J189" s="229"/>
    </row>
    <row r="190" spans="1:10" x14ac:dyDescent="0.35">
      <c r="A190" s="229"/>
      <c r="B190" s="229"/>
      <c r="C190" s="229"/>
      <c r="D190" s="230"/>
      <c r="E190" s="229"/>
      <c r="F190" s="229"/>
      <c r="G190" s="229"/>
      <c r="H190" s="229"/>
      <c r="I190" s="229"/>
      <c r="J190" s="229"/>
    </row>
    <row r="191" spans="1:10" x14ac:dyDescent="0.35">
      <c r="A191" s="229"/>
      <c r="B191" s="229"/>
      <c r="C191" s="229"/>
      <c r="D191" s="230"/>
      <c r="E191" s="229"/>
      <c r="F191" s="229"/>
      <c r="G191" s="229"/>
      <c r="H191" s="229"/>
      <c r="I191" s="229"/>
      <c r="J191" s="229"/>
    </row>
    <row r="192" spans="1:10" x14ac:dyDescent="0.35">
      <c r="A192" s="229"/>
      <c r="B192" s="229"/>
      <c r="C192" s="229"/>
      <c r="D192" s="230"/>
      <c r="E192" s="229"/>
      <c r="F192" s="229"/>
      <c r="G192" s="229"/>
      <c r="H192" s="229"/>
      <c r="I192" s="229"/>
      <c r="J192" s="229"/>
    </row>
    <row r="193" spans="1:10" x14ac:dyDescent="0.35">
      <c r="A193" s="229"/>
      <c r="B193" s="229"/>
      <c r="C193" s="229"/>
      <c r="D193" s="230"/>
      <c r="E193" s="229"/>
      <c r="F193" s="229"/>
      <c r="G193" s="229"/>
      <c r="H193" s="229"/>
      <c r="I193" s="229"/>
      <c r="J193" s="229"/>
    </row>
    <row r="194" spans="1:10" x14ac:dyDescent="0.35">
      <c r="A194" s="229"/>
      <c r="B194" s="229"/>
      <c r="C194" s="229"/>
      <c r="D194" s="230"/>
      <c r="E194" s="229"/>
      <c r="F194" s="229"/>
      <c r="G194" s="229"/>
      <c r="H194" s="229"/>
      <c r="I194" s="229"/>
      <c r="J194" s="229"/>
    </row>
    <row r="195" spans="1:10" x14ac:dyDescent="0.35">
      <c r="A195" s="229"/>
      <c r="B195" s="229"/>
      <c r="C195" s="229"/>
      <c r="D195" s="230"/>
      <c r="E195" s="229"/>
      <c r="F195" s="229"/>
      <c r="G195" s="229"/>
      <c r="H195" s="229"/>
      <c r="I195" s="229"/>
      <c r="J195" s="229"/>
    </row>
    <row r="196" spans="1:10" x14ac:dyDescent="0.35">
      <c r="A196" s="229"/>
      <c r="B196" s="229"/>
      <c r="C196" s="229"/>
      <c r="D196" s="230"/>
      <c r="E196" s="229"/>
      <c r="F196" s="229"/>
      <c r="G196" s="229"/>
      <c r="H196" s="229"/>
      <c r="I196" s="229"/>
      <c r="J196" s="229"/>
    </row>
    <row r="197" spans="1:10" x14ac:dyDescent="0.35">
      <c r="A197" s="229"/>
      <c r="B197" s="229"/>
      <c r="C197" s="229"/>
      <c r="D197" s="230"/>
      <c r="E197" s="229"/>
      <c r="F197" s="229"/>
      <c r="G197" s="229"/>
      <c r="H197" s="229"/>
      <c r="I197" s="229"/>
      <c r="J197" s="229"/>
    </row>
    <row r="198" spans="1:10" x14ac:dyDescent="0.35">
      <c r="A198" s="229"/>
      <c r="B198" s="229"/>
      <c r="C198" s="229"/>
      <c r="D198" s="230"/>
      <c r="E198" s="229"/>
      <c r="F198" s="229"/>
      <c r="G198" s="229"/>
      <c r="H198" s="229"/>
      <c r="I198" s="229"/>
      <c r="J198" s="229"/>
    </row>
    <row r="199" spans="1:10" x14ac:dyDescent="0.35">
      <c r="A199" s="229"/>
      <c r="B199" s="229"/>
      <c r="C199" s="229"/>
      <c r="D199" s="230"/>
      <c r="E199" s="229"/>
      <c r="F199" s="229"/>
      <c r="G199" s="229"/>
      <c r="H199" s="229"/>
      <c r="I199" s="229"/>
      <c r="J199" s="229"/>
    </row>
    <row r="200" spans="1:10" x14ac:dyDescent="0.35">
      <c r="A200" s="229"/>
      <c r="B200" s="229"/>
      <c r="C200" s="229"/>
      <c r="D200" s="230"/>
      <c r="E200" s="229"/>
      <c r="F200" s="229"/>
      <c r="G200" s="229"/>
      <c r="H200" s="229"/>
      <c r="I200" s="229"/>
      <c r="J200" s="229"/>
    </row>
    <row r="201" spans="1:10" x14ac:dyDescent="0.35">
      <c r="A201" s="229"/>
      <c r="B201" s="229"/>
      <c r="C201" s="229"/>
      <c r="D201" s="230"/>
      <c r="E201" s="229"/>
      <c r="F201" s="229"/>
      <c r="G201" s="229"/>
      <c r="H201" s="229"/>
      <c r="I201" s="229"/>
      <c r="J201" s="229"/>
    </row>
    <row r="202" spans="1:10" x14ac:dyDescent="0.35">
      <c r="A202" s="229"/>
      <c r="B202" s="229"/>
      <c r="C202" s="229"/>
      <c r="D202" s="230"/>
      <c r="E202" s="229"/>
      <c r="F202" s="229"/>
      <c r="G202" s="229"/>
      <c r="H202" s="229"/>
      <c r="I202" s="229"/>
      <c r="J202" s="229"/>
    </row>
    <row r="203" spans="1:10" x14ac:dyDescent="0.35">
      <c r="A203" s="229"/>
      <c r="B203" s="229"/>
      <c r="C203" s="229"/>
      <c r="D203" s="230"/>
      <c r="E203" s="229"/>
      <c r="F203" s="229"/>
      <c r="G203" s="229"/>
      <c r="H203" s="229"/>
      <c r="I203" s="229"/>
      <c r="J203" s="229"/>
    </row>
    <row r="204" spans="1:10" x14ac:dyDescent="0.35">
      <c r="A204" s="229"/>
      <c r="B204" s="229"/>
      <c r="C204" s="229"/>
      <c r="D204" s="230"/>
      <c r="E204" s="229"/>
      <c r="F204" s="229"/>
      <c r="G204" s="229"/>
      <c r="H204" s="229"/>
      <c r="I204" s="229"/>
      <c r="J204" s="229"/>
    </row>
    <row r="205" spans="1:10" x14ac:dyDescent="0.35">
      <c r="A205" s="229"/>
      <c r="B205" s="229"/>
      <c r="C205" s="229"/>
      <c r="D205" s="230"/>
      <c r="E205" s="229"/>
      <c r="F205" s="229"/>
      <c r="G205" s="229"/>
      <c r="H205" s="229"/>
      <c r="I205" s="229"/>
      <c r="J205" s="229"/>
    </row>
    <row r="206" spans="1:10" x14ac:dyDescent="0.35">
      <c r="A206" s="229"/>
      <c r="B206" s="229"/>
      <c r="C206" s="229"/>
      <c r="D206" s="230"/>
      <c r="E206" s="229"/>
      <c r="F206" s="229"/>
      <c r="G206" s="229"/>
      <c r="H206" s="229"/>
      <c r="I206" s="229"/>
      <c r="J206" s="229"/>
    </row>
    <row r="207" spans="1:10" x14ac:dyDescent="0.35">
      <c r="A207" s="229"/>
      <c r="B207" s="229"/>
      <c r="C207" s="229"/>
      <c r="D207" s="230"/>
      <c r="E207" s="229"/>
      <c r="F207" s="229"/>
      <c r="G207" s="229"/>
      <c r="H207" s="229"/>
      <c r="I207" s="229"/>
      <c r="J207" s="229"/>
    </row>
    <row r="208" spans="1:10" x14ac:dyDescent="0.35">
      <c r="A208" s="229"/>
      <c r="B208" s="229"/>
      <c r="C208" s="229"/>
      <c r="D208" s="230"/>
      <c r="E208" s="229"/>
      <c r="F208" s="229"/>
      <c r="G208" s="229"/>
      <c r="H208" s="229"/>
      <c r="I208" s="229"/>
      <c r="J208" s="229"/>
    </row>
    <row r="209" spans="1:10" x14ac:dyDescent="0.35">
      <c r="A209" s="229"/>
      <c r="B209" s="229"/>
      <c r="C209" s="229"/>
      <c r="D209" s="230"/>
      <c r="E209" s="229"/>
      <c r="F209" s="229"/>
      <c r="G209" s="229"/>
      <c r="H209" s="229"/>
      <c r="I209" s="229"/>
      <c r="J209" s="229"/>
    </row>
    <row r="210" spans="1:10" x14ac:dyDescent="0.35">
      <c r="A210" s="229"/>
      <c r="B210" s="229"/>
      <c r="C210" s="229"/>
      <c r="D210" s="230"/>
      <c r="E210" s="229"/>
      <c r="F210" s="229"/>
      <c r="G210" s="229"/>
      <c r="H210" s="229"/>
      <c r="I210" s="229"/>
      <c r="J210" s="229"/>
    </row>
    <row r="211" spans="1:10" x14ac:dyDescent="0.35">
      <c r="A211" s="229"/>
      <c r="B211" s="229"/>
      <c r="C211" s="229"/>
      <c r="D211" s="230"/>
      <c r="E211" s="229"/>
      <c r="F211" s="229"/>
      <c r="G211" s="229"/>
      <c r="H211" s="229"/>
      <c r="I211" s="229"/>
      <c r="J211" s="229"/>
    </row>
    <row r="212" spans="1:10" x14ac:dyDescent="0.35">
      <c r="A212" s="229"/>
      <c r="B212" s="229"/>
      <c r="C212" s="229"/>
      <c r="D212" s="230"/>
      <c r="E212" s="229"/>
      <c r="F212" s="229"/>
      <c r="G212" s="229"/>
      <c r="H212" s="229"/>
      <c r="I212" s="229"/>
      <c r="J212" s="229"/>
    </row>
    <row r="213" spans="1:10" x14ac:dyDescent="0.35">
      <c r="A213" s="229"/>
      <c r="B213" s="229"/>
      <c r="C213" s="229"/>
      <c r="D213" s="230"/>
      <c r="E213" s="229"/>
      <c r="F213" s="229"/>
      <c r="G213" s="229"/>
      <c r="H213" s="229"/>
      <c r="I213" s="229"/>
      <c r="J213" s="229"/>
    </row>
    <row r="214" spans="1:10" x14ac:dyDescent="0.35">
      <c r="A214" s="229"/>
      <c r="B214" s="229"/>
      <c r="C214" s="229"/>
      <c r="D214" s="230"/>
      <c r="E214" s="229"/>
      <c r="F214" s="229"/>
      <c r="G214" s="229"/>
      <c r="H214" s="229"/>
      <c r="I214" s="229"/>
      <c r="J214" s="229"/>
    </row>
    <row r="215" spans="1:10" x14ac:dyDescent="0.35">
      <c r="A215" s="229"/>
      <c r="B215" s="229"/>
      <c r="C215" s="229"/>
      <c r="D215" s="230"/>
      <c r="E215" s="229"/>
      <c r="F215" s="229"/>
      <c r="G215" s="229"/>
      <c r="H215" s="229"/>
      <c r="I215" s="229"/>
      <c r="J215" s="229"/>
    </row>
    <row r="216" spans="1:10" x14ac:dyDescent="0.35">
      <c r="A216" s="229"/>
      <c r="B216" s="229"/>
      <c r="C216" s="229"/>
      <c r="D216" s="230"/>
      <c r="E216" s="229"/>
      <c r="F216" s="229"/>
      <c r="G216" s="229"/>
      <c r="H216" s="229"/>
      <c r="I216" s="229"/>
      <c r="J216" s="229"/>
    </row>
    <row r="217" spans="1:10" x14ac:dyDescent="0.35">
      <c r="A217" s="229"/>
      <c r="B217" s="229"/>
      <c r="C217" s="229"/>
      <c r="D217" s="230"/>
      <c r="E217" s="229"/>
      <c r="F217" s="229"/>
      <c r="G217" s="229"/>
      <c r="H217" s="229"/>
      <c r="I217" s="229"/>
      <c r="J217" s="229"/>
    </row>
    <row r="218" spans="1:10" x14ac:dyDescent="0.35">
      <c r="A218" s="229"/>
      <c r="B218" s="229"/>
      <c r="C218" s="229"/>
      <c r="D218" s="230"/>
      <c r="E218" s="229"/>
      <c r="F218" s="229"/>
      <c r="G218" s="229"/>
      <c r="H218" s="229"/>
      <c r="I218" s="229"/>
      <c r="J218" s="229"/>
    </row>
    <row r="219" spans="1:10" x14ac:dyDescent="0.35">
      <c r="A219" s="229"/>
      <c r="B219" s="229"/>
      <c r="C219" s="229"/>
      <c r="D219" s="230"/>
      <c r="E219" s="229"/>
      <c r="F219" s="229"/>
      <c r="G219" s="229"/>
      <c r="H219" s="229"/>
      <c r="I219" s="229"/>
      <c r="J219" s="229"/>
    </row>
    <row r="220" spans="1:10" x14ac:dyDescent="0.35">
      <c r="A220" s="229"/>
      <c r="B220" s="229"/>
      <c r="C220" s="229"/>
      <c r="D220" s="230"/>
      <c r="E220" s="229"/>
      <c r="F220" s="229"/>
      <c r="G220" s="229"/>
      <c r="H220" s="229"/>
      <c r="I220" s="229"/>
      <c r="J220" s="229"/>
    </row>
    <row r="221" spans="1:10" x14ac:dyDescent="0.35">
      <c r="A221" s="229"/>
      <c r="B221" s="229"/>
      <c r="C221" s="229"/>
      <c r="D221" s="230"/>
      <c r="E221" s="229"/>
      <c r="F221" s="229"/>
      <c r="G221" s="229"/>
      <c r="H221" s="229"/>
      <c r="I221" s="229"/>
      <c r="J221" s="229"/>
    </row>
    <row r="222" spans="1:10" x14ac:dyDescent="0.35">
      <c r="A222" s="229"/>
      <c r="B222" s="229"/>
      <c r="C222" s="229"/>
      <c r="D222" s="230"/>
      <c r="E222" s="229"/>
      <c r="F222" s="229"/>
      <c r="G222" s="229"/>
      <c r="H222" s="229"/>
      <c r="I222" s="229"/>
      <c r="J222" s="229"/>
    </row>
    <row r="223" spans="1:10" x14ac:dyDescent="0.35">
      <c r="A223" s="229"/>
      <c r="B223" s="229"/>
      <c r="C223" s="229"/>
      <c r="D223" s="230"/>
      <c r="E223" s="229"/>
      <c r="F223" s="229"/>
      <c r="G223" s="229"/>
      <c r="H223" s="229"/>
      <c r="I223" s="229"/>
      <c r="J223" s="229"/>
    </row>
    <row r="224" spans="1:10" x14ac:dyDescent="0.35">
      <c r="A224" s="229"/>
      <c r="B224" s="229"/>
      <c r="C224" s="229"/>
      <c r="D224" s="230"/>
      <c r="E224" s="229"/>
      <c r="F224" s="229"/>
      <c r="G224" s="229"/>
      <c r="H224" s="229"/>
      <c r="I224" s="229"/>
      <c r="J224" s="229"/>
    </row>
    <row r="225" spans="1:10" x14ac:dyDescent="0.35">
      <c r="A225" s="229"/>
      <c r="B225" s="229"/>
      <c r="C225" s="229"/>
      <c r="D225" s="230"/>
      <c r="E225" s="229"/>
      <c r="F225" s="229"/>
      <c r="G225" s="229"/>
      <c r="H225" s="229"/>
      <c r="I225" s="229"/>
      <c r="J225" s="229"/>
    </row>
    <row r="226" spans="1:10" x14ac:dyDescent="0.35">
      <c r="A226" s="229"/>
      <c r="B226" s="229"/>
      <c r="C226" s="229"/>
      <c r="D226" s="230"/>
      <c r="E226" s="229"/>
      <c r="F226" s="229"/>
      <c r="G226" s="229"/>
      <c r="H226" s="229"/>
      <c r="I226" s="229"/>
      <c r="J226" s="229"/>
    </row>
    <row r="227" spans="1:10" x14ac:dyDescent="0.35">
      <c r="A227" s="229"/>
      <c r="B227" s="229"/>
      <c r="C227" s="229"/>
      <c r="D227" s="230"/>
      <c r="E227" s="229"/>
      <c r="F227" s="229"/>
      <c r="G227" s="229"/>
      <c r="H227" s="229"/>
      <c r="I227" s="229"/>
      <c r="J227" s="229"/>
    </row>
    <row r="228" spans="1:10" x14ac:dyDescent="0.35">
      <c r="A228" s="229"/>
      <c r="B228" s="229"/>
      <c r="C228" s="229"/>
      <c r="D228" s="230"/>
      <c r="E228" s="229"/>
      <c r="F228" s="229"/>
      <c r="G228" s="229"/>
      <c r="H228" s="229"/>
      <c r="I228" s="229"/>
      <c r="J228" s="229"/>
    </row>
    <row r="229" spans="1:10" x14ac:dyDescent="0.35">
      <c r="A229" s="229"/>
      <c r="B229" s="229"/>
      <c r="C229" s="229"/>
      <c r="D229" s="230"/>
      <c r="E229" s="229"/>
      <c r="F229" s="229"/>
      <c r="G229" s="229"/>
      <c r="H229" s="229"/>
      <c r="I229" s="229"/>
      <c r="J229" s="229"/>
    </row>
    <row r="230" spans="1:10" x14ac:dyDescent="0.35">
      <c r="A230" s="229"/>
      <c r="B230" s="229"/>
      <c r="C230" s="229"/>
      <c r="D230" s="230"/>
      <c r="E230" s="229"/>
      <c r="F230" s="229"/>
      <c r="G230" s="229"/>
      <c r="H230" s="229"/>
      <c r="I230" s="229"/>
      <c r="J230" s="229"/>
    </row>
    <row r="231" spans="1:10" x14ac:dyDescent="0.35">
      <c r="A231" s="229"/>
      <c r="B231" s="229"/>
      <c r="C231" s="229"/>
      <c r="D231" s="230"/>
      <c r="E231" s="229"/>
      <c r="F231" s="229"/>
      <c r="G231" s="229"/>
      <c r="H231" s="229"/>
      <c r="I231" s="229"/>
      <c r="J231" s="229"/>
    </row>
    <row r="232" spans="1:10" x14ac:dyDescent="0.35">
      <c r="A232" s="229"/>
      <c r="B232" s="229"/>
      <c r="C232" s="229"/>
      <c r="D232" s="230"/>
      <c r="E232" s="229"/>
      <c r="F232" s="229"/>
      <c r="G232" s="229"/>
      <c r="H232" s="229"/>
      <c r="I232" s="229"/>
      <c r="J232" s="229"/>
    </row>
    <row r="233" spans="1:10" x14ac:dyDescent="0.35">
      <c r="A233" s="229"/>
      <c r="B233" s="229"/>
      <c r="C233" s="229"/>
      <c r="D233" s="230"/>
      <c r="E233" s="229"/>
      <c r="F233" s="229"/>
      <c r="G233" s="229"/>
      <c r="H233" s="229"/>
      <c r="I233" s="229"/>
      <c r="J233" s="229"/>
    </row>
    <row r="234" spans="1:10" x14ac:dyDescent="0.35">
      <c r="A234" s="229"/>
      <c r="B234" s="229"/>
      <c r="C234" s="229"/>
      <c r="D234" s="230"/>
      <c r="E234" s="229"/>
      <c r="F234" s="229"/>
      <c r="G234" s="229"/>
      <c r="H234" s="229"/>
      <c r="I234" s="229"/>
      <c r="J234" s="229"/>
    </row>
    <row r="235" spans="1:10" x14ac:dyDescent="0.35">
      <c r="A235" s="229"/>
      <c r="B235" s="229"/>
      <c r="C235" s="229"/>
      <c r="D235" s="230"/>
      <c r="E235" s="229"/>
      <c r="F235" s="229"/>
      <c r="G235" s="229"/>
      <c r="H235" s="229"/>
      <c r="I235" s="229"/>
      <c r="J235" s="229"/>
    </row>
    <row r="236" spans="1:10" x14ac:dyDescent="0.35">
      <c r="A236" s="229"/>
      <c r="B236" s="229"/>
      <c r="C236" s="229"/>
      <c r="D236" s="230"/>
      <c r="E236" s="229"/>
      <c r="F236" s="229"/>
      <c r="G236" s="229"/>
      <c r="H236" s="229"/>
      <c r="I236" s="229"/>
      <c r="J236" s="229"/>
    </row>
    <row r="237" spans="1:10" x14ac:dyDescent="0.35">
      <c r="A237" s="229"/>
      <c r="B237" s="229"/>
      <c r="C237" s="229"/>
      <c r="D237" s="230"/>
      <c r="E237" s="229"/>
      <c r="F237" s="229"/>
      <c r="G237" s="229"/>
      <c r="H237" s="229"/>
      <c r="I237" s="229"/>
      <c r="J237" s="229"/>
    </row>
    <row r="238" spans="1:10" x14ac:dyDescent="0.35">
      <c r="A238" s="229"/>
      <c r="B238" s="229"/>
      <c r="C238" s="229"/>
      <c r="D238" s="230"/>
      <c r="E238" s="229"/>
      <c r="F238" s="229"/>
      <c r="G238" s="229"/>
      <c r="H238" s="229"/>
      <c r="I238" s="229"/>
      <c r="J238" s="229"/>
    </row>
    <row r="239" spans="1:10" x14ac:dyDescent="0.35">
      <c r="A239" s="229"/>
      <c r="B239" s="229"/>
      <c r="C239" s="229"/>
      <c r="D239" s="230"/>
      <c r="E239" s="229"/>
      <c r="F239" s="229"/>
      <c r="G239" s="229"/>
      <c r="H239" s="229"/>
      <c r="I239" s="229"/>
      <c r="J239" s="229"/>
    </row>
    <row r="240" spans="1:10" x14ac:dyDescent="0.35">
      <c r="A240" s="229"/>
      <c r="B240" s="229"/>
      <c r="C240" s="229"/>
      <c r="D240" s="230"/>
      <c r="E240" s="229"/>
      <c r="F240" s="229"/>
      <c r="G240" s="229"/>
      <c r="H240" s="229"/>
      <c r="I240" s="229"/>
      <c r="J240" s="229"/>
    </row>
    <row r="241" spans="1:10" x14ac:dyDescent="0.35">
      <c r="A241" s="229"/>
      <c r="B241" s="229"/>
      <c r="C241" s="229"/>
      <c r="D241" s="230"/>
      <c r="E241" s="229"/>
      <c r="F241" s="229"/>
      <c r="G241" s="229"/>
      <c r="H241" s="229"/>
      <c r="I241" s="229"/>
      <c r="J241" s="229"/>
    </row>
    <row r="242" spans="1:10" x14ac:dyDescent="0.35">
      <c r="A242" s="229"/>
      <c r="B242" s="229"/>
      <c r="C242" s="229"/>
      <c r="D242" s="230"/>
      <c r="E242" s="229"/>
      <c r="F242" s="229"/>
      <c r="G242" s="229"/>
      <c r="H242" s="229"/>
      <c r="I242" s="229"/>
      <c r="J242" s="229"/>
    </row>
    <row r="243" spans="1:10" x14ac:dyDescent="0.35">
      <c r="A243" s="229"/>
      <c r="B243" s="229"/>
      <c r="C243" s="229"/>
      <c r="D243" s="230"/>
      <c r="E243" s="229"/>
      <c r="F243" s="229"/>
      <c r="G243" s="229"/>
      <c r="H243" s="229"/>
      <c r="I243" s="229"/>
      <c r="J243" s="229"/>
    </row>
    <row r="244" spans="1:10" x14ac:dyDescent="0.35">
      <c r="A244" s="229"/>
      <c r="B244" s="229"/>
      <c r="C244" s="229"/>
      <c r="D244" s="230"/>
      <c r="E244" s="229"/>
      <c r="F244" s="229"/>
      <c r="G244" s="229"/>
      <c r="H244" s="229"/>
      <c r="I244" s="229"/>
      <c r="J244" s="229"/>
    </row>
    <row r="245" spans="1:10" x14ac:dyDescent="0.35">
      <c r="A245" s="229"/>
      <c r="B245" s="229"/>
      <c r="C245" s="229"/>
      <c r="D245" s="230"/>
      <c r="E245" s="229"/>
      <c r="F245" s="229"/>
      <c r="G245" s="229"/>
      <c r="H245" s="229"/>
      <c r="I245" s="229"/>
      <c r="J245" s="229"/>
    </row>
    <row r="246" spans="1:10" x14ac:dyDescent="0.35">
      <c r="A246" s="229"/>
      <c r="B246" s="229"/>
      <c r="C246" s="229"/>
      <c r="D246" s="230"/>
      <c r="E246" s="229"/>
      <c r="F246" s="229"/>
      <c r="G246" s="229"/>
      <c r="H246" s="229"/>
      <c r="I246" s="229"/>
      <c r="J246" s="229"/>
    </row>
    <row r="247" spans="1:10" x14ac:dyDescent="0.35">
      <c r="A247" s="229"/>
      <c r="B247" s="229"/>
      <c r="C247" s="229"/>
      <c r="D247" s="230"/>
      <c r="E247" s="229"/>
      <c r="F247" s="229"/>
      <c r="G247" s="229"/>
      <c r="H247" s="229"/>
      <c r="I247" s="229"/>
      <c r="J247" s="229"/>
    </row>
    <row r="248" spans="1:10" x14ac:dyDescent="0.35">
      <c r="A248" s="229"/>
      <c r="B248" s="229"/>
      <c r="C248" s="229"/>
      <c r="D248" s="230"/>
      <c r="E248" s="229"/>
      <c r="F248" s="229"/>
      <c r="G248" s="229"/>
      <c r="H248" s="229"/>
      <c r="I248" s="229"/>
      <c r="J248" s="229"/>
    </row>
    <row r="249" spans="1:10" x14ac:dyDescent="0.35">
      <c r="A249" s="229"/>
      <c r="B249" s="229"/>
      <c r="C249" s="229"/>
      <c r="D249" s="230"/>
      <c r="E249" s="229"/>
      <c r="F249" s="229"/>
      <c r="G249" s="229"/>
      <c r="H249" s="229"/>
      <c r="I249" s="229"/>
      <c r="J249" s="229"/>
    </row>
  </sheetData>
  <mergeCells count="12">
    <mergeCell ref="B61:D61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6:D56"/>
    <mergeCell ref="K20:M20"/>
  </mergeCells>
  <conditionalFormatting sqref="J70:M1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7:J6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7:G6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28B65DC1-170B-4A3A-9132-5062FADF3643}">
      <formula1>"TOU, non-TOU"</formula1>
    </dataValidation>
    <dataValidation type="list" allowBlank="1" showInputMessage="1" showErrorMessage="1" sqref="D23 D27" xr:uid="{A2B8F1F3-10A5-406D-9AFE-B6B949710BED}">
      <formula1>"per 30 days, per kWh, per kW, per kVA"</formula1>
    </dataValidation>
    <dataValidation type="list" allowBlank="1" showInputMessage="1" showErrorMessage="1" prompt="Select Charge Unit - monthly, per kWh, per kW" sqref="D62 D52 D57" xr:uid="{D764687B-5426-4EF7-8B3B-5719F8618F74}">
      <formula1>"Monthly, per kWh, per kW"</formula1>
    </dataValidation>
    <dataValidation type="list" allowBlank="1" showInputMessage="1" showErrorMessage="1" sqref="E38:E39 E62 E57 E41:E52 E23:E30 E32:E36" xr:uid="{00DCC6B7-71EB-48F6-BF09-8159B34740C8}">
      <formula1>#REF!</formula1>
    </dataValidation>
    <dataValidation type="list" allowBlank="1" showInputMessage="1" showErrorMessage="1" prompt="Select Charge Unit - per 30 days, per kWh, per kW, per kVA." sqref="D38:D39 D41:D51 D24:D26 D32:D36 D28:D30" xr:uid="{94826F45-F668-42C3-9F2A-CC88754A27E4}">
      <formula1>"per 30 days, per kWh, per kW, per kVA"</formula1>
    </dataValidation>
  </dataValidations>
  <printOptions horizontalCentered="1" gridLines="1"/>
  <pageMargins left="0" right="0" top="0" bottom="0" header="0" footer="0"/>
  <pageSetup scale="33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16</xdr:row>
                    <xdr:rowOff>146050</xdr:rowOff>
                  </from>
                  <to>
                    <xdr:col>16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419100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9DBC-B110-4605-BC92-9CC5B6C549D3}">
  <sheetPr>
    <pageSetUpPr fitToPage="1"/>
  </sheetPr>
  <dimension ref="A1:AF330"/>
  <sheetViews>
    <sheetView topLeftCell="A10" zoomScale="80" zoomScaleNormal="80" workbookViewId="0"/>
  </sheetViews>
  <sheetFormatPr defaultColWidth="9.453125" defaultRowHeight="14.5" x14ac:dyDescent="0.35"/>
  <cols>
    <col min="1" max="1" width="1.54296875" style="220" customWidth="1"/>
    <col min="2" max="2" width="116.453125" style="220" bestFit="1" customWidth="1"/>
    <col min="3" max="3" width="1.54296875" style="220" customWidth="1"/>
    <col min="4" max="4" width="15.453125" style="337" customWidth="1"/>
    <col min="5" max="5" width="1.54296875" style="220" customWidth="1"/>
    <col min="6" max="6" width="1.453125" style="220" customWidth="1"/>
    <col min="7" max="8" width="11.54296875" style="220" customWidth="1"/>
    <col min="9" max="9" width="13.54296875" style="220" customWidth="1"/>
    <col min="10" max="10" width="1.1796875" style="220" customWidth="1"/>
    <col min="11" max="12" width="11.54296875" style="220" customWidth="1"/>
    <col min="13" max="13" width="13.453125" style="220" customWidth="1"/>
    <col min="14" max="14" width="1" style="220" customWidth="1"/>
    <col min="15" max="30" width="11.54296875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217"/>
      <c r="K1" s="460"/>
      <c r="L1" s="461"/>
      <c r="N1" s="220">
        <v>1</v>
      </c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K2" s="460"/>
      <c r="L2" s="462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K3" s="460"/>
      <c r="L3" s="462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K4" s="460"/>
      <c r="L4" s="462"/>
    </row>
    <row r="5" spans="1:32" ht="15.5" x14ac:dyDescent="0.35">
      <c r="A5" s="217"/>
      <c r="B5" s="217"/>
      <c r="C5" s="225"/>
      <c r="D5" s="226"/>
      <c r="E5" s="225"/>
      <c r="F5" s="217"/>
      <c r="G5" s="217"/>
      <c r="H5" s="217"/>
      <c r="I5" s="217"/>
      <c r="K5" s="460"/>
      <c r="L5" s="463"/>
      <c r="M5" s="4"/>
      <c r="N5" s="4"/>
      <c r="O5" s="4"/>
      <c r="P5" s="4"/>
      <c r="Q5" s="4"/>
      <c r="R5" s="4"/>
      <c r="S5" s="4"/>
      <c r="T5" s="4"/>
    </row>
    <row r="6" spans="1:32" x14ac:dyDescent="0.35">
      <c r="A6" s="217"/>
      <c r="B6" s="217"/>
      <c r="C6" s="217"/>
      <c r="D6" s="227"/>
      <c r="E6" s="217"/>
      <c r="F6" s="217"/>
      <c r="G6" s="217"/>
      <c r="H6" s="217"/>
      <c r="I6" s="217"/>
      <c r="K6" s="460"/>
      <c r="L6" s="463"/>
      <c r="M6" s="4"/>
      <c r="N6" s="4"/>
      <c r="O6" s="4"/>
      <c r="P6" s="4"/>
      <c r="Q6" s="4"/>
      <c r="R6" s="4"/>
      <c r="S6" s="4"/>
      <c r="T6" s="4"/>
    </row>
    <row r="7" spans="1:32" x14ac:dyDescent="0.35">
      <c r="A7" s="217"/>
      <c r="B7" s="217"/>
      <c r="C7" s="217"/>
      <c r="D7" s="227"/>
      <c r="E7" s="217"/>
      <c r="F7" s="217"/>
      <c r="G7" s="217"/>
      <c r="H7" s="217"/>
      <c r="I7" s="217"/>
      <c r="K7" s="460"/>
      <c r="L7" s="463"/>
      <c r="M7" s="4"/>
      <c r="N7" s="4"/>
      <c r="O7" s="4"/>
      <c r="P7" s="4"/>
      <c r="Q7" s="4"/>
      <c r="R7" s="4"/>
      <c r="S7" s="4"/>
      <c r="T7" s="4"/>
    </row>
    <row r="8" spans="1:32" x14ac:dyDescent="0.35">
      <c r="A8" s="228"/>
      <c r="B8" s="217"/>
      <c r="C8" s="217"/>
      <c r="D8" s="227"/>
      <c r="E8" s="217"/>
      <c r="F8" s="217"/>
      <c r="G8" s="217"/>
      <c r="H8" s="217"/>
      <c r="I8" s="217"/>
      <c r="L8" s="4"/>
      <c r="M8" s="4"/>
      <c r="N8" s="4"/>
      <c r="O8" s="4"/>
      <c r="P8" s="4"/>
      <c r="Q8" s="4"/>
      <c r="R8" s="4"/>
      <c r="S8" s="4"/>
      <c r="T8" s="4"/>
    </row>
    <row r="9" spans="1:32" x14ac:dyDescent="0.35">
      <c r="A9" s="229"/>
      <c r="B9" s="229"/>
      <c r="C9" s="229"/>
      <c r="D9" s="230"/>
      <c r="E9" s="229"/>
      <c r="F9" s="229"/>
      <c r="G9" s="229"/>
      <c r="H9" s="229"/>
      <c r="L9" s="4"/>
      <c r="M9" s="4"/>
      <c r="N9" s="4"/>
      <c r="O9" s="4"/>
      <c r="P9" s="4"/>
      <c r="Q9" s="4"/>
      <c r="R9" s="4"/>
      <c r="S9" s="4"/>
      <c r="T9" s="4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L10" s="4"/>
      <c r="M10" s="4"/>
      <c r="N10" s="4"/>
      <c r="O10" s="4"/>
      <c r="P10" s="4"/>
      <c r="Q10" s="4"/>
      <c r="R10" s="4"/>
      <c r="S10" s="4"/>
      <c r="T10" s="4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L11" s="4"/>
      <c r="M11" s="4"/>
      <c r="N11" s="4"/>
      <c r="Q11" s="335"/>
      <c r="R11" s="335"/>
      <c r="S11" s="344"/>
      <c r="T11" s="4"/>
    </row>
    <row r="12" spans="1:32" x14ac:dyDescent="0.35">
      <c r="A12" s="229"/>
      <c r="B12" s="229"/>
      <c r="C12" s="229"/>
      <c r="D12" s="230"/>
      <c r="E12" s="229"/>
      <c r="F12" s="229"/>
      <c r="G12" s="229"/>
      <c r="H12" s="229"/>
      <c r="L12" s="4"/>
      <c r="M12" s="4"/>
      <c r="N12" s="4"/>
      <c r="Q12" s="335"/>
      <c r="R12" s="335"/>
      <c r="S12" s="344"/>
      <c r="T12" s="4"/>
    </row>
    <row r="13" spans="1:32" x14ac:dyDescent="0.35">
      <c r="A13" s="229"/>
      <c r="B13" s="229"/>
      <c r="C13" s="229"/>
      <c r="D13" s="230"/>
      <c r="E13" s="229"/>
      <c r="F13" s="229"/>
      <c r="G13" s="229"/>
      <c r="H13" s="229"/>
      <c r="L13" s="4"/>
      <c r="M13" s="4"/>
      <c r="N13" s="4"/>
      <c r="Q13" s="335"/>
      <c r="R13" s="335"/>
      <c r="S13" s="344"/>
      <c r="T13" s="4"/>
    </row>
    <row r="14" spans="1:32" ht="15.5" x14ac:dyDescent="0.35">
      <c r="A14" s="229"/>
      <c r="B14" s="231" t="s">
        <v>2</v>
      </c>
      <c r="C14" s="229"/>
      <c r="D14" s="525" t="s">
        <v>74</v>
      </c>
      <c r="E14" s="525"/>
      <c r="F14" s="525"/>
      <c r="G14" s="525"/>
      <c r="H14" s="525"/>
      <c r="I14" s="525"/>
      <c r="J14" s="525"/>
      <c r="K14" s="525"/>
      <c r="L14" s="4"/>
      <c r="M14" s="4"/>
      <c r="N14" s="4"/>
      <c r="O14" s="4"/>
      <c r="P14" s="4"/>
      <c r="Q14" s="4"/>
      <c r="R14" s="4"/>
      <c r="S14" s="4"/>
      <c r="T14" s="4"/>
    </row>
    <row r="15" spans="1:32" ht="15.5" x14ac:dyDescent="0.35">
      <c r="A15" s="229"/>
      <c r="B15" s="232"/>
      <c r="C15" s="229"/>
      <c r="D15" s="233"/>
      <c r="E15" s="233"/>
      <c r="F15" s="234"/>
      <c r="G15" s="234"/>
      <c r="H15" s="234"/>
      <c r="I15" s="234"/>
      <c r="J15" s="235"/>
      <c r="K15" s="235"/>
      <c r="L15" s="344"/>
      <c r="M15" s="464"/>
      <c r="N15" s="344"/>
      <c r="O15" s="344"/>
      <c r="P15" s="344"/>
      <c r="Q15" s="344"/>
      <c r="R15" s="344"/>
      <c r="S15" s="344"/>
      <c r="T15" s="464"/>
      <c r="U15" s="235"/>
      <c r="V15" s="235"/>
      <c r="W15" s="235"/>
      <c r="X15" s="235"/>
      <c r="Y15" s="235"/>
      <c r="Z15" s="235"/>
      <c r="AA15" s="234"/>
      <c r="AB15" s="235"/>
      <c r="AC15" s="235"/>
      <c r="AD15" s="235"/>
      <c r="AE15" s="235"/>
      <c r="AF15" s="235"/>
    </row>
    <row r="16" spans="1:32" ht="15.5" x14ac:dyDescent="0.35">
      <c r="A16" s="229"/>
      <c r="B16" s="231" t="s">
        <v>4</v>
      </c>
      <c r="C16" s="229"/>
      <c r="D16" s="236" t="s">
        <v>64</v>
      </c>
      <c r="E16" s="233"/>
      <c r="F16" s="234"/>
      <c r="G16" s="438" t="s">
        <v>75</v>
      </c>
      <c r="H16" s="234"/>
      <c r="I16" s="237"/>
      <c r="J16" s="235"/>
      <c r="K16" s="238"/>
      <c r="L16" s="235"/>
      <c r="M16" s="237"/>
      <c r="N16" s="235"/>
      <c r="O16" s="239"/>
      <c r="P16" s="240"/>
      <c r="Q16" s="235"/>
      <c r="R16" s="238"/>
      <c r="S16" s="235"/>
      <c r="T16" s="237"/>
      <c r="U16" s="235"/>
      <c r="V16" s="239"/>
      <c r="W16" s="240"/>
      <c r="X16" s="235"/>
      <c r="Y16" s="238"/>
      <c r="Z16" s="235"/>
      <c r="AA16" s="237"/>
      <c r="AB16" s="235"/>
      <c r="AC16" s="239"/>
      <c r="AD16" s="240"/>
      <c r="AE16" s="235"/>
      <c r="AF16" s="235"/>
    </row>
    <row r="17" spans="1:18" ht="15.5" x14ac:dyDescent="0.35">
      <c r="A17" s="229"/>
      <c r="B17" s="232"/>
      <c r="C17" s="229"/>
      <c r="D17" s="233"/>
      <c r="E17" s="233"/>
      <c r="F17" s="233"/>
      <c r="G17" s="442">
        <v>1800</v>
      </c>
      <c r="H17" s="440" t="s">
        <v>66</v>
      </c>
      <c r="I17" s="233"/>
    </row>
    <row r="18" spans="1:18" x14ac:dyDescent="0.35">
      <c r="A18" s="229"/>
      <c r="B18" s="241"/>
      <c r="C18" s="229"/>
      <c r="D18" s="242"/>
      <c r="E18" s="243"/>
      <c r="F18" s="229"/>
      <c r="G18" s="442">
        <v>2000</v>
      </c>
      <c r="H18" s="243" t="s">
        <v>67</v>
      </c>
      <c r="I18" s="229"/>
    </row>
    <row r="19" spans="1:18" x14ac:dyDescent="0.35">
      <c r="A19" s="229"/>
      <c r="B19" s="441"/>
      <c r="C19" s="229"/>
      <c r="D19" s="242" t="s">
        <v>6</v>
      </c>
      <c r="E19" s="229"/>
      <c r="F19" s="229"/>
      <c r="G19" s="442">
        <v>900000</v>
      </c>
      <c r="H19" s="440" t="s">
        <v>7</v>
      </c>
      <c r="I19" s="229"/>
      <c r="M19" s="443"/>
    </row>
    <row r="20" spans="1:18" s="19" customFormat="1" x14ac:dyDescent="0.35">
      <c r="A20" s="17"/>
      <c r="B20" s="43"/>
      <c r="C20" s="17"/>
      <c r="D20" s="51"/>
      <c r="E20" s="50"/>
      <c r="F20" s="17"/>
      <c r="G20" s="514" t="s">
        <v>8</v>
      </c>
      <c r="H20" s="515"/>
      <c r="I20" s="516"/>
      <c r="J20" s="37"/>
      <c r="K20" s="514" t="s">
        <v>9</v>
      </c>
      <c r="L20" s="515"/>
      <c r="M20" s="516"/>
      <c r="N20" s="17"/>
      <c r="O20" s="514" t="s">
        <v>10</v>
      </c>
      <c r="P20" s="516"/>
      <c r="Q20" s="37"/>
    </row>
    <row r="21" spans="1:18" x14ac:dyDescent="0.35">
      <c r="A21" s="229"/>
      <c r="B21" s="246"/>
      <c r="C21" s="229"/>
      <c r="D21" s="517" t="s">
        <v>11</v>
      </c>
      <c r="E21" s="242"/>
      <c r="F21" s="229"/>
      <c r="G21" s="247" t="s">
        <v>12</v>
      </c>
      <c r="H21" s="248" t="s">
        <v>13</v>
      </c>
      <c r="I21" s="249" t="s">
        <v>14</v>
      </c>
      <c r="J21" s="235"/>
      <c r="K21" s="247" t="s">
        <v>12</v>
      </c>
      <c r="L21" s="248" t="s">
        <v>13</v>
      </c>
      <c r="M21" s="249" t="s">
        <v>14</v>
      </c>
      <c r="N21" s="229"/>
      <c r="O21" s="519" t="s">
        <v>15</v>
      </c>
      <c r="P21" s="521" t="s">
        <v>16</v>
      </c>
      <c r="Q21" s="235"/>
    </row>
    <row r="22" spans="1:18" x14ac:dyDescent="0.35">
      <c r="A22" s="229"/>
      <c r="B22" s="246"/>
      <c r="C22" s="229"/>
      <c r="D22" s="518"/>
      <c r="E22" s="242"/>
      <c r="F22" s="229"/>
      <c r="G22" s="250" t="s">
        <v>17</v>
      </c>
      <c r="H22" s="251"/>
      <c r="I22" s="251" t="s">
        <v>17</v>
      </c>
      <c r="J22" s="235"/>
      <c r="K22" s="250" t="s">
        <v>17</v>
      </c>
      <c r="L22" s="251"/>
      <c r="M22" s="251" t="s">
        <v>17</v>
      </c>
      <c r="N22" s="229"/>
      <c r="O22" s="520"/>
      <c r="P22" s="522"/>
      <c r="Q22" s="235"/>
    </row>
    <row r="23" spans="1:18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1046.03</v>
      </c>
      <c r="H23" s="61">
        <v>1</v>
      </c>
      <c r="I23" s="62">
        <f t="shared" ref="I23:I27" si="0">H23*G23</f>
        <v>1046.03</v>
      </c>
      <c r="J23" s="63"/>
      <c r="K23" s="60">
        <v>1094.1500000000001</v>
      </c>
      <c r="L23" s="61">
        <v>1</v>
      </c>
      <c r="M23" s="62">
        <f t="shared" ref="M23:M27" si="1">L23*K23</f>
        <v>1094.1500000000001</v>
      </c>
      <c r="N23" s="64"/>
      <c r="O23" s="65">
        <f t="shared" ref="O23:O49" si="2">M23-I23</f>
        <v>48.120000000000118</v>
      </c>
      <c r="P23" s="66">
        <f t="shared" ref="P23:P49" si="3">IF(OR(I23=0,M23=0),"",(O23/I23))</f>
        <v>4.6002504708278082E-2</v>
      </c>
      <c r="Q23" s="63"/>
      <c r="R23" s="67"/>
    </row>
    <row r="24" spans="1:18" x14ac:dyDescent="0.35">
      <c r="A24" s="229"/>
      <c r="B24" s="252" t="s">
        <v>21</v>
      </c>
      <c r="C24" s="253"/>
      <c r="D24" s="254" t="s">
        <v>68</v>
      </c>
      <c r="E24" s="253"/>
      <c r="F24" s="255"/>
      <c r="G24" s="444">
        <v>-5.9999999999999995E-4</v>
      </c>
      <c r="H24" s="348">
        <f t="shared" ref="H24:H26" si="4">$G$18</f>
        <v>2000</v>
      </c>
      <c r="I24" s="258">
        <f t="shared" si="0"/>
        <v>-1.2</v>
      </c>
      <c r="J24" s="235"/>
      <c r="K24" s="444">
        <v>-5.9999999999999995E-4</v>
      </c>
      <c r="L24" s="348">
        <f t="shared" ref="L24:L26" si="5">$G$18</f>
        <v>2000</v>
      </c>
      <c r="M24" s="258">
        <f t="shared" si="1"/>
        <v>-1.2</v>
      </c>
      <c r="N24" s="255"/>
      <c r="O24" s="259">
        <f t="shared" si="2"/>
        <v>0</v>
      </c>
      <c r="P24" s="260">
        <f t="shared" si="3"/>
        <v>0</v>
      </c>
      <c r="Q24" s="235"/>
    </row>
    <row r="25" spans="1:18" x14ac:dyDescent="0.35">
      <c r="A25" s="229"/>
      <c r="B25" s="252" t="s">
        <v>22</v>
      </c>
      <c r="C25" s="253"/>
      <c r="D25" s="254" t="s">
        <v>68</v>
      </c>
      <c r="E25" s="253"/>
      <c r="F25" s="255"/>
      <c r="G25" s="444">
        <v>-0.3301</v>
      </c>
      <c r="H25" s="348">
        <f t="shared" si="4"/>
        <v>2000</v>
      </c>
      <c r="I25" s="258">
        <f t="shared" si="0"/>
        <v>-660.2</v>
      </c>
      <c r="J25" s="235"/>
      <c r="K25" s="444">
        <v>-0.3301</v>
      </c>
      <c r="L25" s="348">
        <f t="shared" si="5"/>
        <v>2000</v>
      </c>
      <c r="M25" s="258">
        <f t="shared" si="1"/>
        <v>-660.2</v>
      </c>
      <c r="N25" s="255"/>
      <c r="O25" s="259">
        <f t="shared" si="2"/>
        <v>0</v>
      </c>
      <c r="P25" s="260">
        <f t="shared" si="3"/>
        <v>0</v>
      </c>
      <c r="Q25" s="235"/>
    </row>
    <row r="26" spans="1:18" x14ac:dyDescent="0.35">
      <c r="A26" s="229"/>
      <c r="B26" s="252" t="s">
        <v>23</v>
      </c>
      <c r="C26" s="253"/>
      <c r="D26" s="254" t="s">
        <v>68</v>
      </c>
      <c r="E26" s="253"/>
      <c r="F26" s="255"/>
      <c r="G26" s="444">
        <v>-4.6800000000000001E-2</v>
      </c>
      <c r="H26" s="348">
        <f t="shared" si="4"/>
        <v>2000</v>
      </c>
      <c r="I26" s="258">
        <f t="shared" si="0"/>
        <v>-93.600000000000009</v>
      </c>
      <c r="J26" s="235"/>
      <c r="K26" s="444">
        <v>-4.6800000000000001E-2</v>
      </c>
      <c r="L26" s="348">
        <f t="shared" si="5"/>
        <v>2000</v>
      </c>
      <c r="M26" s="258">
        <f t="shared" si="1"/>
        <v>-93.600000000000009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69</v>
      </c>
      <c r="C27" s="253"/>
      <c r="D27" s="254" t="s">
        <v>68</v>
      </c>
      <c r="E27" s="253"/>
      <c r="F27" s="255"/>
      <c r="G27" s="444">
        <v>-5.2699999999999997E-2</v>
      </c>
      <c r="H27" s="348">
        <f>$G$18</f>
        <v>2000</v>
      </c>
      <c r="I27" s="258">
        <f t="shared" si="0"/>
        <v>-105.39999999999999</v>
      </c>
      <c r="J27" s="235"/>
      <c r="K27" s="444">
        <v>-5.2699999999999997E-2</v>
      </c>
      <c r="L27" s="348">
        <f>$G$18</f>
        <v>2000</v>
      </c>
      <c r="M27" s="258">
        <f t="shared" si="1"/>
        <v>-105.39999999999999</v>
      </c>
      <c r="N27" s="255"/>
      <c r="O27" s="259">
        <f t="shared" si="2"/>
        <v>0</v>
      </c>
      <c r="P27" s="260">
        <f t="shared" si="3"/>
        <v>0</v>
      </c>
      <c r="Q27" s="235"/>
    </row>
    <row r="28" spans="1:18" x14ac:dyDescent="0.35">
      <c r="A28" s="229"/>
      <c r="B28" s="252" t="s">
        <v>25</v>
      </c>
      <c r="C28" s="253"/>
      <c r="D28" s="254" t="s">
        <v>68</v>
      </c>
      <c r="E28" s="253"/>
      <c r="F28" s="255"/>
      <c r="G28" s="108">
        <v>7.3673999999999999</v>
      </c>
      <c r="H28" s="348">
        <f>$G$18</f>
        <v>2000</v>
      </c>
      <c r="I28" s="264">
        <f>H28*G28</f>
        <v>14734.8</v>
      </c>
      <c r="J28" s="235"/>
      <c r="K28" s="108">
        <v>7.7062999999999997</v>
      </c>
      <c r="L28" s="348">
        <f>$G$18</f>
        <v>2000</v>
      </c>
      <c r="M28" s="264">
        <f>L28*K28</f>
        <v>15412.599999999999</v>
      </c>
      <c r="N28" s="255"/>
      <c r="O28" s="259">
        <f t="shared" si="2"/>
        <v>677.79999999999927</v>
      </c>
      <c r="P28" s="260">
        <f t="shared" si="3"/>
        <v>4.5999945706762177E-2</v>
      </c>
      <c r="Q28" s="235"/>
    </row>
    <row r="29" spans="1:18" x14ac:dyDescent="0.35">
      <c r="A29" s="229"/>
      <c r="B29" s="350" t="s">
        <v>27</v>
      </c>
      <c r="C29" s="408"/>
      <c r="D29" s="409"/>
      <c r="E29" s="408"/>
      <c r="F29" s="410"/>
      <c r="G29" s="411"/>
      <c r="H29" s="412"/>
      <c r="I29" s="413">
        <f>SUM(I23:I28)</f>
        <v>14920.429999999998</v>
      </c>
      <c r="J29" s="235"/>
      <c r="K29" s="411"/>
      <c r="L29" s="412"/>
      <c r="M29" s="413">
        <f>SUM(M23:M28)</f>
        <v>15646.349999999999</v>
      </c>
      <c r="N29" s="410"/>
      <c r="O29" s="414">
        <f t="shared" si="2"/>
        <v>725.92000000000007</v>
      </c>
      <c r="P29" s="415">
        <f t="shared" si="3"/>
        <v>4.8652753305367218E-2</v>
      </c>
      <c r="Q29" s="235"/>
    </row>
    <row r="30" spans="1:18" ht="15.75" customHeight="1" x14ac:dyDescent="0.35">
      <c r="A30" s="229"/>
      <c r="B30" s="69" t="s">
        <v>28</v>
      </c>
      <c r="C30" s="255"/>
      <c r="D30" s="254" t="s">
        <v>26</v>
      </c>
      <c r="E30" s="255"/>
      <c r="F30" s="255"/>
      <c r="G30" s="262">
        <f>RESIDENTIAL!$G$50</f>
        <v>0.1076</v>
      </c>
      <c r="H30" s="445">
        <f>$G$19*(1+G62)-$G$19</f>
        <v>26550.000000000116</v>
      </c>
      <c r="I30" s="264">
        <f>H30*G30</f>
        <v>2856.7800000000125</v>
      </c>
      <c r="J30" s="235"/>
      <c r="K30" s="262">
        <f>G30</f>
        <v>0.1076</v>
      </c>
      <c r="L30" s="445">
        <f>$G$19*(1+K62)-$G$19</f>
        <v>26550.000000000116</v>
      </c>
      <c r="M30" s="264">
        <f>L30*K30</f>
        <v>2856.7800000000125</v>
      </c>
      <c r="N30" s="255"/>
      <c r="O30" s="259">
        <f t="shared" si="2"/>
        <v>0</v>
      </c>
      <c r="P30" s="260">
        <f t="shared" si="3"/>
        <v>0</v>
      </c>
      <c r="Q30" s="235"/>
    </row>
    <row r="31" spans="1:18" s="19" customFormat="1" ht="15.75" customHeight="1" x14ac:dyDescent="0.35">
      <c r="A31" s="17"/>
      <c r="B31" s="89" t="str">
        <f>+RESIDENTIAL!$B$32</f>
        <v>Rate Rider for Disposition of Deferral/Variance Accounts - effective until December 31, 2024</v>
      </c>
      <c r="C31" s="58"/>
      <c r="D31" s="59" t="s">
        <v>68</v>
      </c>
      <c r="E31" s="58"/>
      <c r="F31" s="25"/>
      <c r="G31" s="446">
        <v>1.056</v>
      </c>
      <c r="H31" s="74">
        <f t="shared" ref="H31:H32" si="6">$G$18</f>
        <v>2000</v>
      </c>
      <c r="I31" s="264">
        <f t="shared" ref="I31:I34" si="7">H31*G31</f>
        <v>2112</v>
      </c>
      <c r="J31" s="63"/>
      <c r="K31" s="446">
        <v>1.0929</v>
      </c>
      <c r="L31" s="74">
        <f t="shared" ref="L31:L32" si="8">$G$18</f>
        <v>2000</v>
      </c>
      <c r="M31" s="264">
        <f t="shared" ref="M31:M34" si="9">L31*K31</f>
        <v>2185.8000000000002</v>
      </c>
      <c r="N31" s="64"/>
      <c r="O31" s="65">
        <f t="shared" si="2"/>
        <v>73.800000000000182</v>
      </c>
      <c r="P31" s="260">
        <f t="shared" si="3"/>
        <v>3.4943181818181901E-2</v>
      </c>
      <c r="Q31" s="63"/>
      <c r="R31" s="67"/>
    </row>
    <row r="32" spans="1:18" s="19" customFormat="1" ht="15.75" customHeight="1" x14ac:dyDescent="0.35">
      <c r="A32" s="17"/>
      <c r="B32" s="89" t="str">
        <f>+'GS 50-999 kW'!$B$34</f>
        <v>Rate Rider for Disposition of Deferral/Variance Accounts for Non -Wholesale Market Participants -effective until December 31, 2024</v>
      </c>
      <c r="C32" s="58"/>
      <c r="D32" s="59" t="s">
        <v>68</v>
      </c>
      <c r="E32" s="58"/>
      <c r="F32" s="25"/>
      <c r="G32" s="446">
        <v>0.42770000000000002</v>
      </c>
      <c r="H32" s="74">
        <f t="shared" si="6"/>
        <v>2000</v>
      </c>
      <c r="I32" s="264">
        <f t="shared" si="7"/>
        <v>855.40000000000009</v>
      </c>
      <c r="J32" s="63"/>
      <c r="K32" s="446">
        <v>1.075</v>
      </c>
      <c r="L32" s="74">
        <f t="shared" si="8"/>
        <v>2000</v>
      </c>
      <c r="M32" s="264">
        <f t="shared" si="9"/>
        <v>2150</v>
      </c>
      <c r="N32" s="64"/>
      <c r="O32" s="65">
        <f t="shared" si="2"/>
        <v>1294.5999999999999</v>
      </c>
      <c r="P32" s="260">
        <f t="shared" si="3"/>
        <v>1.5134440028057046</v>
      </c>
      <c r="Q32" s="63"/>
      <c r="R32" s="67"/>
    </row>
    <row r="33" spans="1:18" s="19" customFormat="1" ht="15.75" customHeight="1" x14ac:dyDescent="0.35">
      <c r="A33" s="17"/>
      <c r="B33" s="89" t="str">
        <f>+RESIDENTIAL!$B$33</f>
        <v>Rate Rider for Disposition of Capacity Based Recovery Account - Applicable only for Class B Customers - effective until December 31, 2024</v>
      </c>
      <c r="C33" s="58"/>
      <c r="D33" s="59" t="s">
        <v>68</v>
      </c>
      <c r="E33" s="58"/>
      <c r="F33" s="25"/>
      <c r="G33" s="446">
        <v>-5.9200000000000003E-2</v>
      </c>
      <c r="H33" s="465"/>
      <c r="I33" s="264">
        <f t="shared" si="7"/>
        <v>0</v>
      </c>
      <c r="J33" s="63"/>
      <c r="K33" s="446">
        <v>-5.9200000000000003E-2</v>
      </c>
      <c r="L33" s="465"/>
      <c r="M33" s="264">
        <f t="shared" si="9"/>
        <v>0</v>
      </c>
      <c r="N33" s="64"/>
      <c r="O33" s="65">
        <f t="shared" si="2"/>
        <v>0</v>
      </c>
      <c r="P33" s="260" t="str">
        <f t="shared" si="3"/>
        <v/>
      </c>
      <c r="Q33" s="63"/>
      <c r="R33" s="67"/>
    </row>
    <row r="34" spans="1:18" s="19" customFormat="1" ht="15.75" customHeight="1" x14ac:dyDescent="0.35">
      <c r="A34" s="17"/>
      <c r="B34" s="89" t="str">
        <f>+RESIDENTIAL!$B$34</f>
        <v>Rate Rider for Disposition of Global Adjustment Account - Applicable only for Non-RPP Customers - effective until December 31, 2023</v>
      </c>
      <c r="C34" s="58"/>
      <c r="D34" s="59" t="s">
        <v>26</v>
      </c>
      <c r="E34" s="58"/>
      <c r="F34" s="25"/>
      <c r="G34" s="91">
        <v>-2.5100000000000001E-3</v>
      </c>
      <c r="H34" s="465"/>
      <c r="I34" s="264">
        <f t="shared" si="7"/>
        <v>0</v>
      </c>
      <c r="J34" s="63"/>
      <c r="K34" s="91">
        <v>0</v>
      </c>
      <c r="L34" s="465"/>
      <c r="M34" s="264">
        <f t="shared" si="9"/>
        <v>0</v>
      </c>
      <c r="N34" s="64"/>
      <c r="O34" s="65">
        <f t="shared" si="2"/>
        <v>0</v>
      </c>
      <c r="P34" s="260" t="str">
        <f t="shared" si="3"/>
        <v/>
      </c>
      <c r="Q34" s="63"/>
      <c r="R34" s="67"/>
    </row>
    <row r="35" spans="1:18" x14ac:dyDescent="0.35">
      <c r="A35" s="229"/>
      <c r="B35" s="417" t="s">
        <v>33</v>
      </c>
      <c r="C35" s="418"/>
      <c r="D35" s="419"/>
      <c r="E35" s="418"/>
      <c r="F35" s="410"/>
      <c r="G35" s="420"/>
      <c r="H35" s="421"/>
      <c r="I35" s="422">
        <f>SUM(I30:I34)+I29</f>
        <v>20744.610000000011</v>
      </c>
      <c r="J35" s="235"/>
      <c r="K35" s="420"/>
      <c r="L35" s="421"/>
      <c r="M35" s="422">
        <f>SUM(M30:M34)+M29</f>
        <v>22838.930000000011</v>
      </c>
      <c r="N35" s="410"/>
      <c r="O35" s="414">
        <f t="shared" si="2"/>
        <v>2094.3199999999997</v>
      </c>
      <c r="P35" s="415">
        <f t="shared" si="3"/>
        <v>0.1009573089106037</v>
      </c>
      <c r="Q35" s="235"/>
    </row>
    <row r="36" spans="1:18" x14ac:dyDescent="0.35">
      <c r="A36" s="229"/>
      <c r="B36" s="284" t="s">
        <v>34</v>
      </c>
      <c r="C36" s="255"/>
      <c r="D36" s="254" t="s">
        <v>70</v>
      </c>
      <c r="E36" s="255"/>
      <c r="F36" s="255"/>
      <c r="G36" s="108">
        <v>3.6823999999999999</v>
      </c>
      <c r="H36" s="445">
        <f>$G$17</f>
        <v>1800</v>
      </c>
      <c r="I36" s="264">
        <f>H36*G36</f>
        <v>6628.32</v>
      </c>
      <c r="J36" s="235"/>
      <c r="K36" s="108">
        <v>3.8934000000000002</v>
      </c>
      <c r="L36" s="445">
        <f>$G$17</f>
        <v>1800</v>
      </c>
      <c r="M36" s="264">
        <f>L36*K36</f>
        <v>7008.1200000000008</v>
      </c>
      <c r="N36" s="255"/>
      <c r="O36" s="259">
        <f t="shared" si="2"/>
        <v>379.80000000000109</v>
      </c>
      <c r="P36" s="260">
        <f t="shared" si="3"/>
        <v>5.7299587225722523E-2</v>
      </c>
      <c r="Q36" s="235"/>
    </row>
    <row r="37" spans="1:18" x14ac:dyDescent="0.35">
      <c r="A37" s="229"/>
      <c r="B37" s="286" t="s">
        <v>35</v>
      </c>
      <c r="C37" s="255"/>
      <c r="D37" s="254" t="s">
        <v>70</v>
      </c>
      <c r="E37" s="255"/>
      <c r="F37" s="255"/>
      <c r="G37" s="108">
        <v>2.3677000000000001</v>
      </c>
      <c r="H37" s="445">
        <f>$G$17</f>
        <v>1800</v>
      </c>
      <c r="I37" s="264">
        <f>H37*G37</f>
        <v>4261.8600000000006</v>
      </c>
      <c r="J37" s="235"/>
      <c r="K37" s="108">
        <v>2.7294</v>
      </c>
      <c r="L37" s="445">
        <f>$G$17</f>
        <v>1800</v>
      </c>
      <c r="M37" s="264">
        <f>L37*K37</f>
        <v>4912.92</v>
      </c>
      <c r="N37" s="255"/>
      <c r="O37" s="259">
        <f t="shared" si="2"/>
        <v>651.05999999999949</v>
      </c>
      <c r="P37" s="260">
        <f t="shared" si="3"/>
        <v>0.15276428601596473</v>
      </c>
      <c r="Q37" s="235"/>
    </row>
    <row r="38" spans="1:18" x14ac:dyDescent="0.35">
      <c r="A38" s="229"/>
      <c r="B38" s="417" t="s">
        <v>36</v>
      </c>
      <c r="C38" s="408"/>
      <c r="D38" s="423"/>
      <c r="E38" s="408"/>
      <c r="F38" s="424"/>
      <c r="G38" s="425"/>
      <c r="H38" s="447"/>
      <c r="I38" s="422">
        <f>SUM(I35:I37)</f>
        <v>31634.790000000012</v>
      </c>
      <c r="J38" s="235"/>
      <c r="K38" s="425"/>
      <c r="L38" s="447"/>
      <c r="M38" s="422">
        <f>SUM(M35:M37)</f>
        <v>34759.970000000008</v>
      </c>
      <c r="N38" s="424"/>
      <c r="O38" s="414">
        <f t="shared" si="2"/>
        <v>3125.1799999999967</v>
      </c>
      <c r="P38" s="415">
        <f t="shared" si="3"/>
        <v>9.8789339205349408E-2</v>
      </c>
      <c r="Q38" s="235"/>
    </row>
    <row r="39" spans="1:18" x14ac:dyDescent="0.35">
      <c r="A39" s="229"/>
      <c r="B39" s="252" t="s">
        <v>58</v>
      </c>
      <c r="C39" s="253"/>
      <c r="D39" s="254" t="s">
        <v>26</v>
      </c>
      <c r="E39" s="253"/>
      <c r="F39" s="255"/>
      <c r="G39" s="108">
        <v>4.1000000000000003E-3</v>
      </c>
      <c r="H39" s="466">
        <f>+$G$19*(1+G62)</f>
        <v>926550.00000000012</v>
      </c>
      <c r="I39" s="258">
        <f t="shared" ref="I39:I49" si="10">H39*G39</f>
        <v>3798.8550000000009</v>
      </c>
      <c r="J39" s="235"/>
      <c r="K39" s="108">
        <v>4.1000000000000003E-3</v>
      </c>
      <c r="L39" s="466">
        <f>+$G$19*(1+K62)</f>
        <v>926550.00000000012</v>
      </c>
      <c r="M39" s="258">
        <f t="shared" ref="M39:M49" si="11">L39*K39</f>
        <v>3798.8550000000009</v>
      </c>
      <c r="N39" s="255"/>
      <c r="O39" s="259">
        <f t="shared" si="2"/>
        <v>0</v>
      </c>
      <c r="P39" s="260">
        <f t="shared" si="3"/>
        <v>0</v>
      </c>
      <c r="Q39" s="235"/>
    </row>
    <row r="40" spans="1:18" x14ac:dyDescent="0.35">
      <c r="A40" s="229"/>
      <c r="B40" s="252" t="s">
        <v>59</v>
      </c>
      <c r="C40" s="253"/>
      <c r="D40" s="254" t="s">
        <v>26</v>
      </c>
      <c r="E40" s="253"/>
      <c r="F40" s="255"/>
      <c r="G40" s="108">
        <v>6.9999999999999999E-4</v>
      </c>
      <c r="H40" s="466">
        <f>+H39</f>
        <v>926550.00000000012</v>
      </c>
      <c r="I40" s="258">
        <f t="shared" si="10"/>
        <v>648.58500000000004</v>
      </c>
      <c r="J40" s="235"/>
      <c r="K40" s="108">
        <v>6.9999999999999999E-4</v>
      </c>
      <c r="L40" s="466">
        <f>+L39</f>
        <v>926550.00000000012</v>
      </c>
      <c r="M40" s="258">
        <f t="shared" si="11"/>
        <v>648.58500000000004</v>
      </c>
      <c r="N40" s="255"/>
      <c r="O40" s="259">
        <f t="shared" si="2"/>
        <v>0</v>
      </c>
      <c r="P40" s="260">
        <f t="shared" si="3"/>
        <v>0</v>
      </c>
      <c r="Q40" s="235"/>
    </row>
    <row r="41" spans="1:18" x14ac:dyDescent="0.35">
      <c r="A41" s="229"/>
      <c r="B41" s="252" t="s">
        <v>39</v>
      </c>
      <c r="C41" s="253"/>
      <c r="D41" s="254" t="s">
        <v>26</v>
      </c>
      <c r="E41" s="253"/>
      <c r="F41" s="255"/>
      <c r="G41" s="108">
        <v>4.0000000000000002E-4</v>
      </c>
      <c r="H41" s="466"/>
      <c r="I41" s="258">
        <f t="shared" si="10"/>
        <v>0</v>
      </c>
      <c r="J41" s="235"/>
      <c r="K41" s="108">
        <v>4.0000000000000002E-4</v>
      </c>
      <c r="L41" s="466"/>
      <c r="M41" s="258">
        <f t="shared" si="11"/>
        <v>0</v>
      </c>
      <c r="N41" s="255"/>
      <c r="O41" s="259">
        <f t="shared" si="2"/>
        <v>0</v>
      </c>
      <c r="P41" s="260" t="str">
        <f t="shared" si="3"/>
        <v/>
      </c>
      <c r="Q41" s="235"/>
    </row>
    <row r="42" spans="1:18" x14ac:dyDescent="0.35">
      <c r="A42" s="229"/>
      <c r="B42" s="252" t="s">
        <v>60</v>
      </c>
      <c r="C42" s="253"/>
      <c r="D42" s="254" t="s">
        <v>19</v>
      </c>
      <c r="E42" s="253"/>
      <c r="F42" s="255"/>
      <c r="G42" s="109">
        <v>0.25</v>
      </c>
      <c r="H42" s="257">
        <v>1</v>
      </c>
      <c r="I42" s="264">
        <f t="shared" si="10"/>
        <v>0.25</v>
      </c>
      <c r="J42" s="235"/>
      <c r="K42" s="109">
        <v>0.25</v>
      </c>
      <c r="L42" s="257">
        <v>1</v>
      </c>
      <c r="M42" s="264">
        <f t="shared" si="11"/>
        <v>0.25</v>
      </c>
      <c r="N42" s="255"/>
      <c r="O42" s="259">
        <f t="shared" si="2"/>
        <v>0</v>
      </c>
      <c r="P42" s="260">
        <f t="shared" si="3"/>
        <v>0</v>
      </c>
      <c r="Q42" s="235"/>
    </row>
    <row r="43" spans="1:18" s="19" customFormat="1" x14ac:dyDescent="0.35">
      <c r="A43" s="17"/>
      <c r="B43" s="58" t="s">
        <v>41</v>
      </c>
      <c r="C43" s="58"/>
      <c r="D43" s="59" t="s">
        <v>26</v>
      </c>
      <c r="E43" s="58"/>
      <c r="F43" s="25"/>
      <c r="G43" s="108">
        <v>8.6999999999999994E-2</v>
      </c>
      <c r="H43" s="92">
        <f>$D$118*$G$19</f>
        <v>567000</v>
      </c>
      <c r="I43" s="72">
        <f t="shared" si="10"/>
        <v>49329</v>
      </c>
      <c r="J43" s="63"/>
      <c r="K43" s="108">
        <v>8.6999999999999994E-2</v>
      </c>
      <c r="L43" s="92">
        <f>$D$118*$G$19</f>
        <v>567000</v>
      </c>
      <c r="M43" s="72">
        <f t="shared" si="11"/>
        <v>49329</v>
      </c>
      <c r="N43" s="64"/>
      <c r="O43" s="65">
        <f t="shared" si="2"/>
        <v>0</v>
      </c>
      <c r="P43" s="66">
        <f t="shared" si="3"/>
        <v>0</v>
      </c>
      <c r="Q43" s="63"/>
      <c r="R43" s="67"/>
    </row>
    <row r="44" spans="1:18" s="19" customFormat="1" x14ac:dyDescent="0.35">
      <c r="A44" s="17"/>
      <c r="B44" s="58" t="s">
        <v>42</v>
      </c>
      <c r="C44" s="58"/>
      <c r="D44" s="59" t="s">
        <v>26</v>
      </c>
      <c r="E44" s="58"/>
      <c r="F44" s="25"/>
      <c r="G44" s="108">
        <v>0.122</v>
      </c>
      <c r="H44" s="92">
        <f>$D$119*$G$19</f>
        <v>162000</v>
      </c>
      <c r="I44" s="72">
        <f t="shared" si="10"/>
        <v>19764</v>
      </c>
      <c r="J44" s="63"/>
      <c r="K44" s="108">
        <v>0.122</v>
      </c>
      <c r="L44" s="92">
        <f>$D$119*$G$19</f>
        <v>162000</v>
      </c>
      <c r="M44" s="72">
        <f t="shared" si="11"/>
        <v>19764</v>
      </c>
      <c r="N44" s="64"/>
      <c r="O44" s="65">
        <f t="shared" si="2"/>
        <v>0</v>
      </c>
      <c r="P44" s="66">
        <f t="shared" si="3"/>
        <v>0</v>
      </c>
      <c r="Q44" s="63"/>
      <c r="R44" s="67"/>
    </row>
    <row r="45" spans="1:18" s="19" customFormat="1" x14ac:dyDescent="0.35">
      <c r="A45" s="17"/>
      <c r="B45" s="58" t="s">
        <v>43</v>
      </c>
      <c r="C45" s="58"/>
      <c r="D45" s="59" t="s">
        <v>26</v>
      </c>
      <c r="E45" s="58"/>
      <c r="F45" s="25"/>
      <c r="G45" s="108">
        <v>0.182</v>
      </c>
      <c r="H45" s="92">
        <f>$D$120*$G$19</f>
        <v>171000</v>
      </c>
      <c r="I45" s="72">
        <f t="shared" si="10"/>
        <v>31122</v>
      </c>
      <c r="J45" s="63"/>
      <c r="K45" s="108">
        <v>0.182</v>
      </c>
      <c r="L45" s="92">
        <f>$D$120*$G$19</f>
        <v>171000</v>
      </c>
      <c r="M45" s="72">
        <f t="shared" si="11"/>
        <v>31122</v>
      </c>
      <c r="N45" s="64"/>
      <c r="O45" s="65">
        <f t="shared" si="2"/>
        <v>0</v>
      </c>
      <c r="P45" s="66">
        <f t="shared" si="3"/>
        <v>0</v>
      </c>
      <c r="Q45" s="63"/>
      <c r="R45" s="67"/>
    </row>
    <row r="46" spans="1:18" s="19" customFormat="1" x14ac:dyDescent="0.35">
      <c r="A46" s="17"/>
      <c r="B46" s="58" t="s">
        <v>44</v>
      </c>
      <c r="C46" s="58"/>
      <c r="D46" s="59" t="s">
        <v>26</v>
      </c>
      <c r="E46" s="58"/>
      <c r="F46" s="25"/>
      <c r="G46" s="108">
        <v>0.10299999999999999</v>
      </c>
      <c r="H46" s="92">
        <f>IF(AND($N$1=1, $G$19&gt;=750), 750, IF(AND($N$1=1, AND($G$19&lt;750, $G$19&gt;=0)), $G$19, IF(AND($N$1=2, $G$19&gt;=750), 750, IF(AND($N$1=2, AND($G$19&lt;750, $G$19&gt;=0)), $G$19))))</f>
        <v>750</v>
      </c>
      <c r="I46" s="72">
        <f t="shared" si="10"/>
        <v>77.25</v>
      </c>
      <c r="J46" s="63"/>
      <c r="K46" s="108">
        <v>0.10299999999999999</v>
      </c>
      <c r="L46" s="92">
        <f>IF(AND($N$1=1, $G$19&gt;=750), 750, IF(AND($N$1=1, AND($G$19&lt;750, $G$19&gt;=0)), $G$19, IF(AND($N$1=2, $G$19&gt;=750), 750, IF(AND($N$1=2, AND($G$19&lt;750, $G$19&gt;=0)), $G$19))))</f>
        <v>750</v>
      </c>
      <c r="M46" s="72">
        <f t="shared" si="11"/>
        <v>77.25</v>
      </c>
      <c r="N46" s="64"/>
      <c r="O46" s="65">
        <f t="shared" si="2"/>
        <v>0</v>
      </c>
      <c r="P46" s="66">
        <f t="shared" si="3"/>
        <v>0</v>
      </c>
      <c r="Q46" s="63"/>
      <c r="R46" s="67"/>
    </row>
    <row r="47" spans="1:18" s="19" customFormat="1" x14ac:dyDescent="0.35">
      <c r="A47" s="17"/>
      <c r="B47" s="58" t="s">
        <v>45</v>
      </c>
      <c r="C47" s="58"/>
      <c r="D47" s="59" t="s">
        <v>26</v>
      </c>
      <c r="E47" s="58"/>
      <c r="F47" s="25"/>
      <c r="G47" s="108">
        <v>0.125</v>
      </c>
      <c r="H47" s="92">
        <f>IF(AND($N$1=1, $G$19&gt;=750), $G$19-750, IF(AND($N$1=1, AND($G$19&lt;750, $G$19&gt;=0)), 0, IF(AND($N$1=2, $G$19&gt;=750), $G$19-750, IF(AND($N$1=2, AND($G$19&lt;750, $G$19&gt;=0)), 0))))</f>
        <v>899250</v>
      </c>
      <c r="I47" s="72">
        <f t="shared" si="10"/>
        <v>112406.25</v>
      </c>
      <c r="J47" s="63"/>
      <c r="K47" s="108">
        <v>0.125</v>
      </c>
      <c r="L47" s="92">
        <f>IF(AND($N$1=1, $G$19&gt;=750), $G$19-750, IF(AND($N$1=1, AND($G$19&lt;750, $G$19&gt;=0)), 0, IF(AND($N$1=2, $G$19&gt;=750), $G$19-750, IF(AND($N$1=2, AND($G$19&lt;750, $G$19&gt;=0)), 0))))</f>
        <v>899250</v>
      </c>
      <c r="M47" s="72">
        <f t="shared" si="11"/>
        <v>112406.25</v>
      </c>
      <c r="N47" s="64"/>
      <c r="O47" s="65">
        <f t="shared" si="2"/>
        <v>0</v>
      </c>
      <c r="P47" s="66">
        <f t="shared" si="3"/>
        <v>0</v>
      </c>
      <c r="Q47" s="63"/>
      <c r="R47" s="67"/>
    </row>
    <row r="48" spans="1:18" s="19" customFormat="1" x14ac:dyDescent="0.35">
      <c r="A48" s="17"/>
      <c r="B48" s="58" t="s">
        <v>46</v>
      </c>
      <c r="C48" s="58"/>
      <c r="D48" s="59" t="s">
        <v>26</v>
      </c>
      <c r="E48" s="58"/>
      <c r="F48" s="25"/>
      <c r="G48" s="108">
        <v>0.1076</v>
      </c>
      <c r="H48" s="92">
        <v>0</v>
      </c>
      <c r="I48" s="72">
        <f t="shared" si="10"/>
        <v>0</v>
      </c>
      <c r="J48" s="63"/>
      <c r="K48" s="108">
        <v>0.1076</v>
      </c>
      <c r="L48" s="92">
        <v>0</v>
      </c>
      <c r="M48" s="72">
        <f t="shared" si="11"/>
        <v>0</v>
      </c>
      <c r="N48" s="64"/>
      <c r="O48" s="65">
        <f t="shared" si="2"/>
        <v>0</v>
      </c>
      <c r="P48" s="66" t="str">
        <f t="shared" si="3"/>
        <v/>
      </c>
      <c r="Q48" s="63"/>
      <c r="R48" s="67"/>
    </row>
    <row r="49" spans="1:30" s="19" customFormat="1" ht="15" thickBot="1" x14ac:dyDescent="0.4">
      <c r="A49" s="17"/>
      <c r="B49" s="58" t="s">
        <v>47</v>
      </c>
      <c r="C49" s="58"/>
      <c r="D49" s="59" t="s">
        <v>26</v>
      </c>
      <c r="E49" s="58"/>
      <c r="F49" s="25"/>
      <c r="G49" s="108">
        <f>G48</f>
        <v>0.1076</v>
      </c>
      <c r="H49" s="92">
        <f>+$G$19</f>
        <v>900000</v>
      </c>
      <c r="I49" s="72">
        <f t="shared" si="10"/>
        <v>96840</v>
      </c>
      <c r="J49" s="63"/>
      <c r="K49" s="108">
        <f>K48</f>
        <v>0.1076</v>
      </c>
      <c r="L49" s="92">
        <f>+$G$19</f>
        <v>900000</v>
      </c>
      <c r="M49" s="72">
        <f t="shared" si="11"/>
        <v>96840</v>
      </c>
      <c r="N49" s="64"/>
      <c r="O49" s="65">
        <f t="shared" si="2"/>
        <v>0</v>
      </c>
      <c r="P49" s="66">
        <f t="shared" si="3"/>
        <v>0</v>
      </c>
      <c r="Q49" s="63"/>
      <c r="R49" s="67"/>
    </row>
    <row r="50" spans="1:30" ht="15" thickBot="1" x14ac:dyDescent="0.4">
      <c r="A50" s="229"/>
      <c r="B50" s="293"/>
      <c r="C50" s="294"/>
      <c r="D50" s="295"/>
      <c r="E50" s="294"/>
      <c r="F50" s="296"/>
      <c r="G50" s="297"/>
      <c r="H50" s="298"/>
      <c r="I50" s="299"/>
      <c r="J50" s="235"/>
      <c r="K50" s="297"/>
      <c r="L50" s="298"/>
      <c r="M50" s="299"/>
      <c r="N50" s="296"/>
      <c r="O50" s="300"/>
      <c r="P50" s="301"/>
      <c r="Q50" s="235"/>
    </row>
    <row r="51" spans="1:30" x14ac:dyDescent="0.35">
      <c r="A51" s="229"/>
      <c r="B51" s="302" t="s">
        <v>71</v>
      </c>
      <c r="C51" s="253"/>
      <c r="D51" s="303"/>
      <c r="E51" s="253"/>
      <c r="F51" s="304"/>
      <c r="G51" s="305"/>
      <c r="H51" s="305"/>
      <c r="I51" s="306">
        <f>SUM(I38:I42,I49)</f>
        <v>132922.48000000001</v>
      </c>
      <c r="J51" s="235"/>
      <c r="K51" s="305"/>
      <c r="L51" s="305"/>
      <c r="M51" s="306">
        <f>SUM(M38:M42,M49)</f>
        <v>136047.66</v>
      </c>
      <c r="N51" s="307"/>
      <c r="O51" s="308">
        <f>M51-I51</f>
        <v>3125.179999999993</v>
      </c>
      <c r="P51" s="309">
        <f>IF(OR(I51=0,M51=0),"",(O51/I51))</f>
        <v>2.3511297712772081E-2</v>
      </c>
      <c r="Q51" s="235"/>
    </row>
    <row r="52" spans="1:30" x14ac:dyDescent="0.35">
      <c r="A52" s="229"/>
      <c r="B52" s="302" t="s">
        <v>49</v>
      </c>
      <c r="C52" s="253"/>
      <c r="D52" s="303"/>
      <c r="E52" s="253"/>
      <c r="F52" s="304"/>
      <c r="G52" s="131">
        <v>-0.193</v>
      </c>
      <c r="H52" s="311"/>
      <c r="I52" s="259"/>
      <c r="J52" s="235"/>
      <c r="K52" s="131">
        <v>-0.193</v>
      </c>
      <c r="L52" s="311"/>
      <c r="M52" s="259"/>
      <c r="N52" s="307"/>
      <c r="O52" s="259">
        <f>M52-I52</f>
        <v>0</v>
      </c>
      <c r="P52" s="260" t="str">
        <f>IF(OR(I52=0,M52=0),"",(O52/I52))</f>
        <v/>
      </c>
      <c r="Q52" s="235"/>
    </row>
    <row r="53" spans="1:30" x14ac:dyDescent="0.35">
      <c r="A53" s="229"/>
      <c r="B53" s="253" t="s">
        <v>50</v>
      </c>
      <c r="C53" s="253"/>
      <c r="D53" s="303"/>
      <c r="E53" s="253"/>
      <c r="F53" s="261"/>
      <c r="G53" s="313">
        <v>0.13</v>
      </c>
      <c r="H53" s="261"/>
      <c r="I53" s="259">
        <f>I51*G53</f>
        <v>17279.922400000003</v>
      </c>
      <c r="J53" s="235"/>
      <c r="K53" s="313">
        <v>0.13</v>
      </c>
      <c r="L53" s="261"/>
      <c r="M53" s="259">
        <f>M51*K53</f>
        <v>17686.195800000001</v>
      </c>
      <c r="N53" s="314"/>
      <c r="O53" s="259">
        <f>M53-I53</f>
        <v>406.27339999999822</v>
      </c>
      <c r="P53" s="260">
        <f>IF(OR(I53=0,M53=0),"",(O53/I53))</f>
        <v>2.3511297712772029E-2</v>
      </c>
      <c r="Q53" s="235"/>
    </row>
    <row r="54" spans="1:30" ht="15" thickBot="1" x14ac:dyDescent="0.4">
      <c r="A54" s="229"/>
      <c r="B54" s="512" t="s">
        <v>72</v>
      </c>
      <c r="C54" s="512"/>
      <c r="D54" s="512"/>
      <c r="E54" s="315"/>
      <c r="F54" s="316"/>
      <c r="G54" s="316"/>
      <c r="H54" s="316"/>
      <c r="I54" s="393">
        <f>SUM(I51:I53)</f>
        <v>150202.40240000002</v>
      </c>
      <c r="J54" s="235"/>
      <c r="K54" s="316"/>
      <c r="L54" s="316"/>
      <c r="M54" s="393">
        <f>SUM(M51:M53)</f>
        <v>153733.85580000002</v>
      </c>
      <c r="N54" s="318"/>
      <c r="O54" s="371">
        <f>M54-I54</f>
        <v>3531.4533999999985</v>
      </c>
      <c r="P54" s="372">
        <f>IF(OR(I54=0,M54=0),"",(O54/I54))</f>
        <v>2.3511297712772123E-2</v>
      </c>
      <c r="Q54" s="235"/>
    </row>
    <row r="55" spans="1:30" ht="15" thickBot="1" x14ac:dyDescent="0.4">
      <c r="A55" s="229"/>
      <c r="B55" s="452"/>
      <c r="C55" s="374"/>
      <c r="D55" s="375"/>
      <c r="E55" s="374"/>
      <c r="F55" s="376"/>
      <c r="G55" s="297"/>
      <c r="H55" s="377"/>
      <c r="I55" s="378"/>
      <c r="J55" s="235"/>
      <c r="K55" s="297"/>
      <c r="L55" s="377"/>
      <c r="M55" s="378"/>
      <c r="N55" s="376"/>
      <c r="O55" s="379"/>
      <c r="P55" s="301"/>
      <c r="Q55" s="235"/>
    </row>
    <row r="56" spans="1:30" x14ac:dyDescent="0.35">
      <c r="A56" s="229"/>
      <c r="B56" s="381" t="s">
        <v>61</v>
      </c>
      <c r="C56" s="381"/>
      <c r="D56" s="382"/>
      <c r="E56" s="381"/>
      <c r="F56" s="387"/>
      <c r="G56" s="389"/>
      <c r="H56" s="389"/>
      <c r="I56" s="428">
        <f>SUM(I46:I47,I38,I39:I42)</f>
        <v>148565.98000000001</v>
      </c>
      <c r="J56" s="235"/>
      <c r="K56" s="389"/>
      <c r="L56" s="389"/>
      <c r="M56" s="428">
        <f>SUM(M46:M47,M38,M39:M42)</f>
        <v>151691.16</v>
      </c>
      <c r="N56" s="391"/>
      <c r="O56" s="259">
        <f>M56-I56</f>
        <v>3125.179999999993</v>
      </c>
      <c r="P56" s="260">
        <f>IF(OR(I56=0,M56=0),"",(O56/I56))</f>
        <v>2.1035636826142786E-2</v>
      </c>
    </row>
    <row r="57" spans="1:30" x14ac:dyDescent="0.35">
      <c r="A57" s="229"/>
      <c r="B57" s="253" t="s">
        <v>49</v>
      </c>
      <c r="C57" s="253"/>
      <c r="D57" s="303"/>
      <c r="E57" s="253"/>
      <c r="F57" s="261"/>
      <c r="G57" s="131">
        <v>-0.193</v>
      </c>
      <c r="H57" s="311"/>
      <c r="I57" s="259"/>
      <c r="J57" s="235"/>
      <c r="K57" s="131">
        <v>-0.193</v>
      </c>
      <c r="L57" s="311"/>
      <c r="M57" s="259"/>
      <c r="N57" s="314"/>
      <c r="O57" s="259">
        <f>M57-I57</f>
        <v>0</v>
      </c>
      <c r="P57" s="260" t="str">
        <f>IF(OR(I57=0,M57=0),"",(O57/I57))</f>
        <v/>
      </c>
    </row>
    <row r="58" spans="1:30" x14ac:dyDescent="0.35">
      <c r="A58" s="229"/>
      <c r="B58" s="453" t="s">
        <v>50</v>
      </c>
      <c r="C58" s="381"/>
      <c r="D58" s="382"/>
      <c r="E58" s="381"/>
      <c r="F58" s="387"/>
      <c r="G58" s="388">
        <v>0.13</v>
      </c>
      <c r="H58" s="389"/>
      <c r="I58" s="390">
        <f>I56*G58</f>
        <v>19313.577400000002</v>
      </c>
      <c r="J58" s="235"/>
      <c r="K58" s="388">
        <v>0.13</v>
      </c>
      <c r="L58" s="389"/>
      <c r="M58" s="390">
        <f>M56*K58</f>
        <v>19719.8508</v>
      </c>
      <c r="N58" s="391"/>
      <c r="O58" s="259">
        <f>M58-I58</f>
        <v>406.27339999999822</v>
      </c>
      <c r="P58" s="260">
        <f>IF(OR(I58=0,M58=0),"",(O58/I58))</f>
        <v>2.1035636826142741E-2</v>
      </c>
    </row>
    <row r="59" spans="1:30" ht="15" thickBot="1" x14ac:dyDescent="0.4">
      <c r="A59" s="229"/>
      <c r="B59" s="531" t="s">
        <v>73</v>
      </c>
      <c r="C59" s="531"/>
      <c r="D59" s="531"/>
      <c r="E59" s="253"/>
      <c r="F59" s="429"/>
      <c r="G59" s="429"/>
      <c r="H59" s="429"/>
      <c r="I59" s="430">
        <f>SUM(I56:I58)</f>
        <v>167879.55740000002</v>
      </c>
      <c r="J59" s="235"/>
      <c r="K59" s="429"/>
      <c r="L59" s="429"/>
      <c r="M59" s="430">
        <f>SUM(M56:M58)</f>
        <v>171411.01079999999</v>
      </c>
      <c r="N59" s="431"/>
      <c r="O59" s="259">
        <f>M59-I59</f>
        <v>3531.4533999999694</v>
      </c>
      <c r="P59" s="260">
        <f>IF(OR(I59=0,M59=0),"",(O59/I59))</f>
        <v>2.1035636826142651E-2</v>
      </c>
    </row>
    <row r="60" spans="1:30" ht="15" thickBot="1" x14ac:dyDescent="0.4">
      <c r="A60" s="229"/>
      <c r="B60" s="322"/>
      <c r="C60" s="323"/>
      <c r="D60" s="324"/>
      <c r="E60" s="323"/>
      <c r="F60" s="454"/>
      <c r="G60" s="455"/>
      <c r="H60" s="456"/>
      <c r="I60" s="457"/>
      <c r="J60" s="235"/>
      <c r="K60" s="455"/>
      <c r="L60" s="456"/>
      <c r="M60" s="457"/>
      <c r="N60" s="325"/>
      <c r="O60" s="329"/>
      <c r="P60" s="458"/>
    </row>
    <row r="61" spans="1:30" x14ac:dyDescent="0.35">
      <c r="A61" s="229"/>
      <c r="B61" s="229"/>
      <c r="C61" s="229"/>
      <c r="D61" s="230"/>
      <c r="E61" s="229"/>
      <c r="F61" s="229"/>
      <c r="G61" s="229"/>
      <c r="H61" s="229"/>
      <c r="I61" s="245"/>
      <c r="J61" s="235"/>
      <c r="K61" s="229"/>
      <c r="L61" s="229"/>
      <c r="M61" s="245"/>
      <c r="N61" s="229"/>
      <c r="O61" s="229"/>
      <c r="P61" s="467"/>
    </row>
    <row r="62" spans="1:30" x14ac:dyDescent="0.35">
      <c r="A62" s="229"/>
      <c r="B62" s="243" t="s">
        <v>53</v>
      </c>
      <c r="C62" s="229"/>
      <c r="D62" s="230"/>
      <c r="E62" s="229"/>
      <c r="F62" s="229"/>
      <c r="G62" s="157">
        <v>2.9499999999999998E-2</v>
      </c>
      <c r="H62" s="229"/>
      <c r="I62" s="229"/>
      <c r="J62" s="235"/>
      <c r="K62" s="157">
        <v>2.9499999999999998E-2</v>
      </c>
      <c r="L62" s="229"/>
      <c r="M62" s="229"/>
      <c r="N62" s="229"/>
      <c r="O62" s="229"/>
      <c r="P62" s="467"/>
      <c r="Q62" s="235"/>
    </row>
    <row r="63" spans="1:30" x14ac:dyDescent="0.35">
      <c r="A63" s="229"/>
      <c r="B63" s="229"/>
      <c r="C63" s="229"/>
      <c r="D63" s="230"/>
      <c r="E63" s="229"/>
      <c r="F63" s="229"/>
      <c r="G63" s="229"/>
      <c r="H63" s="229"/>
      <c r="P63" s="468"/>
      <c r="W63" s="468"/>
      <c r="AD63" s="468"/>
    </row>
    <row r="64" spans="1:30" ht="18" x14ac:dyDescent="0.4">
      <c r="A64" s="229"/>
      <c r="B64" s="523" t="s">
        <v>0</v>
      </c>
      <c r="C64" s="523"/>
      <c r="D64" s="523"/>
      <c r="E64" s="523"/>
      <c r="F64" s="523"/>
      <c r="G64" s="523"/>
      <c r="H64" s="523"/>
      <c r="I64" s="523"/>
      <c r="W64" s="468"/>
      <c r="AD64" s="468"/>
    </row>
    <row r="65" spans="1:32" ht="18" x14ac:dyDescent="0.4">
      <c r="A65" s="229"/>
      <c r="B65" s="523" t="s">
        <v>1</v>
      </c>
      <c r="C65" s="523"/>
      <c r="D65" s="523"/>
      <c r="E65" s="523"/>
      <c r="F65" s="523"/>
      <c r="G65" s="523"/>
      <c r="H65" s="523"/>
      <c r="I65" s="523"/>
      <c r="W65" s="468"/>
      <c r="AD65" s="468"/>
    </row>
    <row r="66" spans="1:32" x14ac:dyDescent="0.35">
      <c r="A66" s="229"/>
      <c r="B66" s="229"/>
      <c r="C66" s="229"/>
      <c r="D66" s="230"/>
      <c r="E66" s="229"/>
      <c r="F66" s="229"/>
      <c r="G66" s="229"/>
      <c r="H66" s="229"/>
      <c r="AD66" s="468"/>
    </row>
    <row r="67" spans="1:32" x14ac:dyDescent="0.35">
      <c r="A67" s="229"/>
      <c r="B67" s="229"/>
      <c r="C67" s="229"/>
      <c r="D67" s="230"/>
      <c r="E67" s="229"/>
      <c r="F67" s="229"/>
      <c r="G67" s="229"/>
      <c r="H67" s="229"/>
    </row>
    <row r="68" spans="1:32" ht="15.5" x14ac:dyDescent="0.35">
      <c r="A68" s="229"/>
      <c r="B68" s="231" t="s">
        <v>2</v>
      </c>
      <c r="C68" s="229"/>
      <c r="D68" s="399" t="s">
        <v>74</v>
      </c>
      <c r="E68" s="334"/>
      <c r="F68" s="334"/>
      <c r="G68" s="334"/>
      <c r="H68" s="334"/>
      <c r="I68" s="334"/>
    </row>
    <row r="69" spans="1:32" ht="15.5" x14ac:dyDescent="0.35">
      <c r="A69" s="229"/>
      <c r="B69" s="232"/>
      <c r="C69" s="229"/>
      <c r="D69" s="233"/>
      <c r="E69" s="233"/>
      <c r="F69" s="234"/>
      <c r="G69" s="234"/>
      <c r="H69" s="234"/>
      <c r="I69" s="234"/>
      <c r="J69" s="235"/>
      <c r="K69" s="235"/>
      <c r="L69" s="235"/>
      <c r="M69" s="234"/>
      <c r="N69" s="235"/>
      <c r="O69" s="235"/>
      <c r="P69" s="235"/>
      <c r="Q69" s="235"/>
      <c r="R69" s="235"/>
      <c r="S69" s="235"/>
      <c r="T69" s="234"/>
      <c r="U69" s="235"/>
      <c r="V69" s="235"/>
      <c r="W69" s="235"/>
      <c r="X69" s="235"/>
      <c r="Y69" s="235"/>
      <c r="Z69" s="235"/>
      <c r="AA69" s="234"/>
      <c r="AB69" s="235"/>
      <c r="AC69" s="235"/>
      <c r="AD69" s="235"/>
      <c r="AE69" s="235"/>
      <c r="AF69" s="235"/>
    </row>
    <row r="70" spans="1:32" ht="15.5" x14ac:dyDescent="0.35">
      <c r="A70" s="229"/>
      <c r="B70" s="231" t="s">
        <v>4</v>
      </c>
      <c r="C70" s="229"/>
      <c r="D70" s="236" t="s">
        <v>64</v>
      </c>
      <c r="E70" s="233"/>
      <c r="F70" s="234"/>
      <c r="G70" s="438" t="s">
        <v>76</v>
      </c>
      <c r="H70" s="234"/>
      <c r="I70" s="237"/>
      <c r="J70" s="235"/>
      <c r="K70" s="238"/>
      <c r="L70" s="235"/>
      <c r="M70" s="237"/>
      <c r="N70" s="235"/>
      <c r="O70" s="239"/>
      <c r="P70" s="240"/>
      <c r="Q70" s="235"/>
      <c r="R70" s="238"/>
      <c r="S70" s="235"/>
      <c r="T70" s="237"/>
      <c r="U70" s="235"/>
      <c r="V70" s="239"/>
      <c r="W70" s="240"/>
      <c r="X70" s="235"/>
      <c r="Y70" s="238"/>
      <c r="Z70" s="235"/>
      <c r="AA70" s="237"/>
      <c r="AB70" s="235"/>
      <c r="AC70" s="239"/>
      <c r="AD70" s="240"/>
      <c r="AE70" s="235"/>
      <c r="AF70" s="235"/>
    </row>
    <row r="71" spans="1:32" ht="15.5" x14ac:dyDescent="0.35">
      <c r="A71" s="229"/>
      <c r="B71" s="232"/>
      <c r="C71" s="229"/>
      <c r="D71" s="233"/>
      <c r="E71" s="233"/>
      <c r="F71" s="233"/>
      <c r="G71" s="442">
        <v>1800</v>
      </c>
      <c r="H71" s="440" t="s">
        <v>66</v>
      </c>
      <c r="I71" s="233"/>
    </row>
    <row r="72" spans="1:32" x14ac:dyDescent="0.35">
      <c r="A72" s="229"/>
      <c r="B72" s="241"/>
      <c r="C72" s="229"/>
      <c r="D72" s="242"/>
      <c r="E72" s="243"/>
      <c r="F72" s="229"/>
      <c r="G72" s="442">
        <v>2000</v>
      </c>
      <c r="H72" s="243" t="s">
        <v>67</v>
      </c>
      <c r="I72" s="229"/>
    </row>
    <row r="73" spans="1:32" x14ac:dyDescent="0.35">
      <c r="A73" s="229"/>
      <c r="B73" s="441"/>
      <c r="C73" s="229"/>
      <c r="D73" s="242" t="s">
        <v>6</v>
      </c>
      <c r="E73" s="229"/>
      <c r="F73" s="229"/>
      <c r="G73" s="442">
        <v>900000</v>
      </c>
      <c r="H73" s="440" t="s">
        <v>7</v>
      </c>
      <c r="I73" s="229"/>
      <c r="M73" s="443"/>
    </row>
    <row r="74" spans="1:32" s="19" customFormat="1" x14ac:dyDescent="0.35">
      <c r="A74" s="17"/>
      <c r="B74" s="43"/>
      <c r="C74" s="17"/>
      <c r="D74" s="51"/>
      <c r="E74" s="50"/>
      <c r="F74" s="17"/>
      <c r="G74" s="514" t="s">
        <v>8</v>
      </c>
      <c r="H74" s="515"/>
      <c r="I74" s="516"/>
      <c r="J74" s="37"/>
      <c r="K74" s="514" t="s">
        <v>9</v>
      </c>
      <c r="L74" s="515"/>
      <c r="M74" s="516"/>
      <c r="N74" s="17"/>
      <c r="O74" s="514" t="s">
        <v>10</v>
      </c>
      <c r="P74" s="516"/>
      <c r="Q74" s="37"/>
    </row>
    <row r="75" spans="1:32" x14ac:dyDescent="0.35">
      <c r="A75" s="229"/>
      <c r="B75" s="246"/>
      <c r="C75" s="229"/>
      <c r="D75" s="517" t="s">
        <v>11</v>
      </c>
      <c r="E75" s="242"/>
      <c r="F75" s="229"/>
      <c r="G75" s="247" t="s">
        <v>12</v>
      </c>
      <c r="H75" s="248" t="s">
        <v>13</v>
      </c>
      <c r="I75" s="249" t="s">
        <v>14</v>
      </c>
      <c r="J75" s="235"/>
      <c r="K75" s="247" t="s">
        <v>12</v>
      </c>
      <c r="L75" s="248" t="s">
        <v>13</v>
      </c>
      <c r="M75" s="249" t="s">
        <v>14</v>
      </c>
      <c r="N75" s="229"/>
      <c r="O75" s="519" t="s">
        <v>15</v>
      </c>
      <c r="P75" s="521" t="s">
        <v>16</v>
      </c>
      <c r="Q75" s="235"/>
    </row>
    <row r="76" spans="1:32" x14ac:dyDescent="0.35">
      <c r="A76" s="229"/>
      <c r="B76" s="246"/>
      <c r="C76" s="229"/>
      <c r="D76" s="518"/>
      <c r="E76" s="242"/>
      <c r="F76" s="229"/>
      <c r="G76" s="250" t="s">
        <v>17</v>
      </c>
      <c r="H76" s="251"/>
      <c r="I76" s="251" t="s">
        <v>17</v>
      </c>
      <c r="J76" s="235"/>
      <c r="K76" s="250" t="s">
        <v>17</v>
      </c>
      <c r="L76" s="251"/>
      <c r="M76" s="251" t="s">
        <v>17</v>
      </c>
      <c r="N76" s="229"/>
      <c r="O76" s="520"/>
      <c r="P76" s="522"/>
      <c r="Q76" s="235"/>
    </row>
    <row r="77" spans="1:32" s="19" customFormat="1" x14ac:dyDescent="0.35">
      <c r="A77" s="17"/>
      <c r="B77" s="57" t="s">
        <v>18</v>
      </c>
      <c r="C77" s="58"/>
      <c r="D77" s="59" t="s">
        <v>19</v>
      </c>
      <c r="E77" s="58"/>
      <c r="F77" s="25"/>
      <c r="G77" s="60">
        <v>1046.03</v>
      </c>
      <c r="H77" s="61">
        <v>1</v>
      </c>
      <c r="I77" s="62">
        <f t="shared" ref="I77:I81" si="12">H77*G77</f>
        <v>1046.03</v>
      </c>
      <c r="J77" s="63"/>
      <c r="K77" s="60">
        <v>1094.1500000000001</v>
      </c>
      <c r="L77" s="61">
        <v>1</v>
      </c>
      <c r="M77" s="62">
        <f t="shared" ref="M77:M81" si="13">L77*K77</f>
        <v>1094.1500000000001</v>
      </c>
      <c r="N77" s="64"/>
      <c r="O77" s="65">
        <f t="shared" ref="O77:O103" si="14">M77-I77</f>
        <v>48.120000000000118</v>
      </c>
      <c r="P77" s="66">
        <f t="shared" ref="P77:P103" si="15">IF(OR(I77=0,M77=0),"",(O77/I77))</f>
        <v>4.6002504708278082E-2</v>
      </c>
      <c r="Q77" s="63"/>
      <c r="R77" s="67"/>
    </row>
    <row r="78" spans="1:32" x14ac:dyDescent="0.35">
      <c r="A78" s="229"/>
      <c r="B78" s="252" t="s">
        <v>21</v>
      </c>
      <c r="C78" s="253"/>
      <c r="D78" s="254" t="s">
        <v>68</v>
      </c>
      <c r="E78" s="253"/>
      <c r="F78" s="255"/>
      <c r="G78" s="444">
        <v>-5.9999999999999995E-4</v>
      </c>
      <c r="H78" s="348">
        <f t="shared" ref="H78:H81" si="16">$G$72</f>
        <v>2000</v>
      </c>
      <c r="I78" s="258">
        <f t="shared" si="12"/>
        <v>-1.2</v>
      </c>
      <c r="J78" s="235"/>
      <c r="K78" s="444">
        <v>-5.9999999999999995E-4</v>
      </c>
      <c r="L78" s="348">
        <f t="shared" ref="L78:L81" si="17">$G$72</f>
        <v>2000</v>
      </c>
      <c r="M78" s="258">
        <f t="shared" si="13"/>
        <v>-1.2</v>
      </c>
      <c r="N78" s="255"/>
      <c r="O78" s="259">
        <f t="shared" si="14"/>
        <v>0</v>
      </c>
      <c r="P78" s="260">
        <f t="shared" si="15"/>
        <v>0</v>
      </c>
      <c r="Q78" s="235"/>
    </row>
    <row r="79" spans="1:32" x14ac:dyDescent="0.35">
      <c r="A79" s="229"/>
      <c r="B79" s="252" t="s">
        <v>22</v>
      </c>
      <c r="C79" s="253"/>
      <c r="D79" s="254" t="s">
        <v>68</v>
      </c>
      <c r="E79" s="253"/>
      <c r="F79" s="255"/>
      <c r="G79" s="444">
        <v>-0.3301</v>
      </c>
      <c r="H79" s="348">
        <f t="shared" si="16"/>
        <v>2000</v>
      </c>
      <c r="I79" s="258">
        <f t="shared" si="12"/>
        <v>-660.2</v>
      </c>
      <c r="J79" s="235"/>
      <c r="K79" s="444">
        <v>-0.3301</v>
      </c>
      <c r="L79" s="348">
        <f t="shared" si="17"/>
        <v>2000</v>
      </c>
      <c r="M79" s="258">
        <f t="shared" si="13"/>
        <v>-660.2</v>
      </c>
      <c r="N79" s="255"/>
      <c r="O79" s="259">
        <f t="shared" si="14"/>
        <v>0</v>
      </c>
      <c r="P79" s="260">
        <f t="shared" si="15"/>
        <v>0</v>
      </c>
      <c r="Q79" s="235"/>
    </row>
    <row r="80" spans="1:32" x14ac:dyDescent="0.35">
      <c r="A80" s="229"/>
      <c r="B80" s="252" t="s">
        <v>23</v>
      </c>
      <c r="C80" s="253"/>
      <c r="D80" s="254" t="s">
        <v>68</v>
      </c>
      <c r="E80" s="253"/>
      <c r="F80" s="255"/>
      <c r="G80" s="444">
        <v>-4.6800000000000001E-2</v>
      </c>
      <c r="H80" s="348">
        <f t="shared" ref="H80" si="18">$G$18</f>
        <v>2000</v>
      </c>
      <c r="I80" s="258">
        <f t="shared" si="12"/>
        <v>-93.600000000000009</v>
      </c>
      <c r="J80" s="235"/>
      <c r="K80" s="444">
        <v>-4.6800000000000001E-2</v>
      </c>
      <c r="L80" s="348">
        <f t="shared" ref="L80" si="19">$G$18</f>
        <v>2000</v>
      </c>
      <c r="M80" s="258">
        <f t="shared" si="13"/>
        <v>-93.600000000000009</v>
      </c>
      <c r="N80" s="255"/>
      <c r="O80" s="259">
        <f t="shared" si="14"/>
        <v>0</v>
      </c>
      <c r="P80" s="260">
        <f t="shared" si="15"/>
        <v>0</v>
      </c>
      <c r="Q80" s="235"/>
    </row>
    <row r="81" spans="1:18" x14ac:dyDescent="0.35">
      <c r="A81" s="229"/>
      <c r="B81" s="252" t="s">
        <v>69</v>
      </c>
      <c r="C81" s="253"/>
      <c r="D81" s="254" t="s">
        <v>68</v>
      </c>
      <c r="E81" s="253"/>
      <c r="F81" s="255"/>
      <c r="G81" s="444">
        <v>-5.2699999999999997E-2</v>
      </c>
      <c r="H81" s="348">
        <f t="shared" si="16"/>
        <v>2000</v>
      </c>
      <c r="I81" s="258">
        <f t="shared" si="12"/>
        <v>-105.39999999999999</v>
      </c>
      <c r="J81" s="235"/>
      <c r="K81" s="444">
        <v>-5.2699999999999997E-2</v>
      </c>
      <c r="L81" s="348">
        <f t="shared" si="17"/>
        <v>2000</v>
      </c>
      <c r="M81" s="258">
        <f t="shared" si="13"/>
        <v>-105.39999999999999</v>
      </c>
      <c r="N81" s="255"/>
      <c r="O81" s="259">
        <f t="shared" si="14"/>
        <v>0</v>
      </c>
      <c r="P81" s="260">
        <f t="shared" si="15"/>
        <v>0</v>
      </c>
      <c r="Q81" s="235"/>
    </row>
    <row r="82" spans="1:18" x14ac:dyDescent="0.35">
      <c r="A82" s="229"/>
      <c r="B82" s="252" t="s">
        <v>25</v>
      </c>
      <c r="C82" s="253"/>
      <c r="D82" s="254" t="s">
        <v>68</v>
      </c>
      <c r="E82" s="253"/>
      <c r="F82" s="255"/>
      <c r="G82" s="108">
        <v>7.3673999999999999</v>
      </c>
      <c r="H82" s="348">
        <f>$G$72</f>
        <v>2000</v>
      </c>
      <c r="I82" s="264">
        <f>H82*G82</f>
        <v>14734.8</v>
      </c>
      <c r="J82" s="235"/>
      <c r="K82" s="108">
        <v>7.7062999999999997</v>
      </c>
      <c r="L82" s="348">
        <f>$G$72</f>
        <v>2000</v>
      </c>
      <c r="M82" s="264">
        <f>L82*K82</f>
        <v>15412.599999999999</v>
      </c>
      <c r="N82" s="255"/>
      <c r="O82" s="259">
        <f t="shared" si="14"/>
        <v>677.79999999999927</v>
      </c>
      <c r="P82" s="260">
        <f t="shared" si="15"/>
        <v>4.5999945706762177E-2</v>
      </c>
      <c r="Q82" s="235"/>
    </row>
    <row r="83" spans="1:18" x14ac:dyDescent="0.35">
      <c r="A83" s="229"/>
      <c r="B83" s="350" t="s">
        <v>27</v>
      </c>
      <c r="C83" s="408"/>
      <c r="D83" s="409"/>
      <c r="E83" s="408"/>
      <c r="F83" s="410"/>
      <c r="G83" s="411"/>
      <c r="H83" s="412"/>
      <c r="I83" s="413">
        <f>SUM(I77:I82)</f>
        <v>14920.429999999998</v>
      </c>
      <c r="J83" s="235"/>
      <c r="K83" s="411"/>
      <c r="L83" s="412"/>
      <c r="M83" s="413">
        <f>SUM(M77:M82)</f>
        <v>15646.349999999999</v>
      </c>
      <c r="N83" s="410"/>
      <c r="O83" s="414">
        <f t="shared" si="14"/>
        <v>725.92000000000007</v>
      </c>
      <c r="P83" s="415">
        <f t="shared" si="15"/>
        <v>4.8652753305367218E-2</v>
      </c>
      <c r="Q83" s="235"/>
    </row>
    <row r="84" spans="1:18" x14ac:dyDescent="0.35">
      <c r="A84" s="229"/>
      <c r="B84" s="69" t="s">
        <v>28</v>
      </c>
      <c r="C84" s="255"/>
      <c r="D84" s="254" t="s">
        <v>26</v>
      </c>
      <c r="E84" s="255"/>
      <c r="F84" s="255"/>
      <c r="G84" s="262">
        <f>G30</f>
        <v>0.1076</v>
      </c>
      <c r="H84" s="445">
        <f>$G$19*(1+G116)-$G$19</f>
        <v>26550.000000000116</v>
      </c>
      <c r="I84" s="264">
        <f>H84*G84</f>
        <v>2856.7800000000125</v>
      </c>
      <c r="J84" s="235"/>
      <c r="K84" s="262">
        <f>K30</f>
        <v>0.1076</v>
      </c>
      <c r="L84" s="445">
        <f>$G$19*(1+K116)-$G$19</f>
        <v>26550.000000000116</v>
      </c>
      <c r="M84" s="264">
        <f>L84*K84</f>
        <v>2856.7800000000125</v>
      </c>
      <c r="N84" s="255"/>
      <c r="O84" s="259">
        <f t="shared" si="14"/>
        <v>0</v>
      </c>
      <c r="P84" s="260">
        <f t="shared" si="15"/>
        <v>0</v>
      </c>
      <c r="Q84" s="235"/>
    </row>
    <row r="85" spans="1:18" s="19" customFormat="1" x14ac:dyDescent="0.35">
      <c r="A85" s="17"/>
      <c r="B85" s="89" t="str">
        <f>+RESIDENTIAL!$B$32</f>
        <v>Rate Rider for Disposition of Deferral/Variance Accounts - effective until December 31, 2024</v>
      </c>
      <c r="C85" s="58"/>
      <c r="D85" s="59" t="s">
        <v>68</v>
      </c>
      <c r="E85" s="58"/>
      <c r="F85" s="25"/>
      <c r="G85" s="446">
        <v>1.056</v>
      </c>
      <c r="H85" s="74">
        <f t="shared" ref="H85:H87" si="20">$G$18</f>
        <v>2000</v>
      </c>
      <c r="I85" s="264">
        <f t="shared" ref="I85:I88" si="21">H85*G85</f>
        <v>2112</v>
      </c>
      <c r="J85" s="63"/>
      <c r="K85" s="446">
        <v>1.0929</v>
      </c>
      <c r="L85" s="74">
        <f t="shared" ref="L85:L87" si="22">$G$18</f>
        <v>2000</v>
      </c>
      <c r="M85" s="264">
        <f t="shared" ref="M85:M88" si="23">L85*K85</f>
        <v>2185.8000000000002</v>
      </c>
      <c r="N85" s="64"/>
      <c r="O85" s="65">
        <f t="shared" si="14"/>
        <v>73.800000000000182</v>
      </c>
      <c r="P85" s="260">
        <f t="shared" si="15"/>
        <v>3.4943181818181901E-2</v>
      </c>
      <c r="Q85" s="63"/>
      <c r="R85" s="67"/>
    </row>
    <row r="86" spans="1:18" s="19" customFormat="1" x14ac:dyDescent="0.35">
      <c r="A86" s="17"/>
      <c r="B86" s="89" t="str">
        <f>+'GS 50-999 kW'!$B$34</f>
        <v>Rate Rider for Disposition of Deferral/Variance Accounts for Non -Wholesale Market Participants -effective until December 31, 2024</v>
      </c>
      <c r="C86" s="58"/>
      <c r="D86" s="59" t="s">
        <v>68</v>
      </c>
      <c r="E86" s="58"/>
      <c r="F86" s="25"/>
      <c r="G86" s="446">
        <v>0.42770000000000002</v>
      </c>
      <c r="H86" s="74">
        <f t="shared" si="20"/>
        <v>2000</v>
      </c>
      <c r="I86" s="264">
        <f t="shared" si="21"/>
        <v>855.40000000000009</v>
      </c>
      <c r="J86" s="63"/>
      <c r="K86" s="446">
        <v>1.075</v>
      </c>
      <c r="L86" s="74">
        <f t="shared" si="22"/>
        <v>2000</v>
      </c>
      <c r="M86" s="264">
        <f t="shared" si="23"/>
        <v>2150</v>
      </c>
      <c r="N86" s="64"/>
      <c r="O86" s="65">
        <f t="shared" si="14"/>
        <v>1294.5999999999999</v>
      </c>
      <c r="P86" s="260">
        <f t="shared" si="15"/>
        <v>1.5134440028057046</v>
      </c>
      <c r="Q86" s="63"/>
      <c r="R86" s="67"/>
    </row>
    <row r="87" spans="1:18" s="19" customFormat="1" ht="15.75" customHeight="1" x14ac:dyDescent="0.35">
      <c r="A87" s="17"/>
      <c r="B87" s="89" t="str">
        <f>+RESIDENTIAL!$B$33</f>
        <v>Rate Rider for Disposition of Capacity Based Recovery Account - Applicable only for Class B Customers - effective until December 31, 2024</v>
      </c>
      <c r="C87" s="58"/>
      <c r="D87" s="59" t="s">
        <v>68</v>
      </c>
      <c r="E87" s="58"/>
      <c r="F87" s="25"/>
      <c r="G87" s="446">
        <v>-5.9200000000000003E-2</v>
      </c>
      <c r="H87" s="74">
        <f t="shared" si="20"/>
        <v>2000</v>
      </c>
      <c r="I87" s="264">
        <f t="shared" si="21"/>
        <v>-118.4</v>
      </c>
      <c r="J87" s="63"/>
      <c r="K87" s="446">
        <v>-5.9200000000000003E-2</v>
      </c>
      <c r="L87" s="74">
        <f t="shared" si="22"/>
        <v>2000</v>
      </c>
      <c r="M87" s="264">
        <f t="shared" si="23"/>
        <v>-118.4</v>
      </c>
      <c r="N87" s="64"/>
      <c r="O87" s="65">
        <f t="shared" si="14"/>
        <v>0</v>
      </c>
      <c r="P87" s="260">
        <f t="shared" si="15"/>
        <v>0</v>
      </c>
      <c r="Q87" s="63"/>
      <c r="R87" s="67"/>
    </row>
    <row r="88" spans="1:18" s="19" customFormat="1" x14ac:dyDescent="0.35">
      <c r="A88" s="17"/>
      <c r="B88" s="89" t="str">
        <f>+RESIDENTIAL!$B$34</f>
        <v>Rate Rider for Disposition of Global Adjustment Account - Applicable only for Non-RPP Customers - effective until December 31, 2023</v>
      </c>
      <c r="C88" s="58"/>
      <c r="D88" s="59" t="s">
        <v>26</v>
      </c>
      <c r="E88" s="58"/>
      <c r="F88" s="25"/>
      <c r="G88" s="91">
        <v>-2.5100000000000001E-3</v>
      </c>
      <c r="H88" s="74">
        <f>+$G$73</f>
        <v>900000</v>
      </c>
      <c r="I88" s="264">
        <f t="shared" si="21"/>
        <v>-2259</v>
      </c>
      <c r="J88" s="63"/>
      <c r="K88" s="91">
        <v>0</v>
      </c>
      <c r="L88" s="74">
        <f>+$G$73</f>
        <v>900000</v>
      </c>
      <c r="M88" s="264">
        <f t="shared" si="23"/>
        <v>0</v>
      </c>
      <c r="N88" s="64"/>
      <c r="O88" s="65">
        <f t="shared" si="14"/>
        <v>2259</v>
      </c>
      <c r="P88" s="260" t="str">
        <f t="shared" si="15"/>
        <v/>
      </c>
      <c r="Q88" s="63"/>
      <c r="R88" s="67"/>
    </row>
    <row r="89" spans="1:18" x14ac:dyDescent="0.35">
      <c r="A89" s="229"/>
      <c r="B89" s="469" t="s">
        <v>33</v>
      </c>
      <c r="C89" s="418"/>
      <c r="D89" s="419"/>
      <c r="E89" s="418"/>
      <c r="F89" s="410"/>
      <c r="G89" s="420"/>
      <c r="H89" s="421"/>
      <c r="I89" s="422">
        <f>SUM(I84:I88)+I83</f>
        <v>18367.210000000014</v>
      </c>
      <c r="J89" s="235"/>
      <c r="K89" s="420"/>
      <c r="L89" s="421"/>
      <c r="M89" s="422">
        <f>SUM(M84:M88)+M83</f>
        <v>22720.530000000013</v>
      </c>
      <c r="N89" s="410"/>
      <c r="O89" s="414">
        <f t="shared" si="14"/>
        <v>4353.32</v>
      </c>
      <c r="P89" s="415">
        <f t="shared" si="15"/>
        <v>0.23701585597377045</v>
      </c>
      <c r="Q89" s="235"/>
    </row>
    <row r="90" spans="1:18" x14ac:dyDescent="0.35">
      <c r="A90" s="229"/>
      <c r="B90" s="255" t="s">
        <v>34</v>
      </c>
      <c r="C90" s="255"/>
      <c r="D90" s="254" t="s">
        <v>70</v>
      </c>
      <c r="E90" s="255"/>
      <c r="F90" s="255"/>
      <c r="G90" s="108">
        <f>G36</f>
        <v>3.6823999999999999</v>
      </c>
      <c r="H90" s="445">
        <f>+$G$71</f>
        <v>1800</v>
      </c>
      <c r="I90" s="264">
        <f>H90*G90</f>
        <v>6628.32</v>
      </c>
      <c r="J90" s="235"/>
      <c r="K90" s="108">
        <f>K36</f>
        <v>3.8934000000000002</v>
      </c>
      <c r="L90" s="445">
        <f>+$G$71</f>
        <v>1800</v>
      </c>
      <c r="M90" s="264">
        <f>L90*K90</f>
        <v>7008.1200000000008</v>
      </c>
      <c r="N90" s="255"/>
      <c r="O90" s="259">
        <f t="shared" si="14"/>
        <v>379.80000000000109</v>
      </c>
      <c r="P90" s="260">
        <f t="shared" si="15"/>
        <v>5.7299587225722523E-2</v>
      </c>
      <c r="Q90" s="235"/>
    </row>
    <row r="91" spans="1:18" x14ac:dyDescent="0.35">
      <c r="A91" s="229"/>
      <c r="B91" s="470" t="s">
        <v>35</v>
      </c>
      <c r="C91" s="255"/>
      <c r="D91" s="254" t="s">
        <v>70</v>
      </c>
      <c r="E91" s="255"/>
      <c r="F91" s="255"/>
      <c r="G91" s="108">
        <f>G37</f>
        <v>2.3677000000000001</v>
      </c>
      <c r="H91" s="445">
        <f>+$G$71</f>
        <v>1800</v>
      </c>
      <c r="I91" s="264">
        <f>H91*G91</f>
        <v>4261.8600000000006</v>
      </c>
      <c r="J91" s="235"/>
      <c r="K91" s="108">
        <f>K37</f>
        <v>2.7294</v>
      </c>
      <c r="L91" s="445">
        <f>+$G$71</f>
        <v>1800</v>
      </c>
      <c r="M91" s="264">
        <f>L91*K91</f>
        <v>4912.92</v>
      </c>
      <c r="N91" s="255"/>
      <c r="O91" s="259">
        <f t="shared" si="14"/>
        <v>651.05999999999949</v>
      </c>
      <c r="P91" s="260">
        <f t="shared" si="15"/>
        <v>0.15276428601596473</v>
      </c>
      <c r="Q91" s="235"/>
    </row>
    <row r="92" spans="1:18" x14ac:dyDescent="0.35">
      <c r="A92" s="229"/>
      <c r="B92" s="469" t="s">
        <v>36</v>
      </c>
      <c r="C92" s="408"/>
      <c r="D92" s="423"/>
      <c r="E92" s="408"/>
      <c r="F92" s="424"/>
      <c r="G92" s="425"/>
      <c r="H92" s="447"/>
      <c r="I92" s="422">
        <f>SUM(I89:I91)</f>
        <v>29257.390000000014</v>
      </c>
      <c r="J92" s="235"/>
      <c r="K92" s="425"/>
      <c r="L92" s="447"/>
      <c r="M92" s="422">
        <f>SUM(M89:M91)</f>
        <v>34641.570000000014</v>
      </c>
      <c r="N92" s="424"/>
      <c r="O92" s="414">
        <f t="shared" si="14"/>
        <v>5384.18</v>
      </c>
      <c r="P92" s="415">
        <f t="shared" si="15"/>
        <v>0.18402803531005321</v>
      </c>
      <c r="Q92" s="235"/>
    </row>
    <row r="93" spans="1:18" x14ac:dyDescent="0.35">
      <c r="A93" s="229"/>
      <c r="B93" s="253" t="s">
        <v>58</v>
      </c>
      <c r="C93" s="253"/>
      <c r="D93" s="254" t="s">
        <v>26</v>
      </c>
      <c r="E93" s="253"/>
      <c r="F93" s="255"/>
      <c r="G93" s="108">
        <v>4.1000000000000003E-3</v>
      </c>
      <c r="H93" s="466">
        <f>+$G$73*(1+G116)</f>
        <v>926550.00000000012</v>
      </c>
      <c r="I93" s="258">
        <f t="shared" ref="I93:I103" si="24">H93*G93</f>
        <v>3798.8550000000009</v>
      </c>
      <c r="J93" s="235"/>
      <c r="K93" s="108">
        <v>4.1000000000000003E-3</v>
      </c>
      <c r="L93" s="466">
        <f>+$G$73*(1+K116)</f>
        <v>926550.00000000012</v>
      </c>
      <c r="M93" s="258">
        <f t="shared" ref="M93:M103" si="25">L93*K93</f>
        <v>3798.8550000000009</v>
      </c>
      <c r="N93" s="255"/>
      <c r="O93" s="259">
        <f t="shared" si="14"/>
        <v>0</v>
      </c>
      <c r="P93" s="260">
        <f t="shared" si="15"/>
        <v>0</v>
      </c>
      <c r="Q93" s="235"/>
    </row>
    <row r="94" spans="1:18" x14ac:dyDescent="0.35">
      <c r="A94" s="229"/>
      <c r="B94" s="253" t="s">
        <v>59</v>
      </c>
      <c r="C94" s="253"/>
      <c r="D94" s="254" t="s">
        <v>26</v>
      </c>
      <c r="E94" s="253"/>
      <c r="F94" s="255"/>
      <c r="G94" s="108">
        <v>6.9999999999999999E-4</v>
      </c>
      <c r="H94" s="466">
        <f>+H93</f>
        <v>926550.00000000012</v>
      </c>
      <c r="I94" s="258">
        <f t="shared" si="24"/>
        <v>648.58500000000004</v>
      </c>
      <c r="J94" s="235"/>
      <c r="K94" s="108">
        <v>6.9999999999999999E-4</v>
      </c>
      <c r="L94" s="466">
        <f>+L93</f>
        <v>926550.00000000012</v>
      </c>
      <c r="M94" s="258">
        <f t="shared" si="25"/>
        <v>648.58500000000004</v>
      </c>
      <c r="N94" s="255"/>
      <c r="O94" s="259">
        <f t="shared" si="14"/>
        <v>0</v>
      </c>
      <c r="P94" s="260">
        <f t="shared" si="15"/>
        <v>0</v>
      </c>
      <c r="Q94" s="235"/>
    </row>
    <row r="95" spans="1:18" x14ac:dyDescent="0.35">
      <c r="A95" s="229"/>
      <c r="B95" s="253" t="s">
        <v>39</v>
      </c>
      <c r="C95" s="253"/>
      <c r="D95" s="254" t="s">
        <v>26</v>
      </c>
      <c r="E95" s="253"/>
      <c r="F95" s="255"/>
      <c r="G95" s="108">
        <v>4.0000000000000002E-4</v>
      </c>
      <c r="H95" s="466">
        <f>+H94</f>
        <v>926550.00000000012</v>
      </c>
      <c r="I95" s="258">
        <f t="shared" si="24"/>
        <v>370.62000000000006</v>
      </c>
      <c r="J95" s="235"/>
      <c r="K95" s="108">
        <v>4.0000000000000002E-4</v>
      </c>
      <c r="L95" s="466">
        <f>+L94</f>
        <v>926550.00000000012</v>
      </c>
      <c r="M95" s="258">
        <f t="shared" si="25"/>
        <v>370.62000000000006</v>
      </c>
      <c r="N95" s="255"/>
      <c r="O95" s="259">
        <f t="shared" si="14"/>
        <v>0</v>
      </c>
      <c r="P95" s="260">
        <f t="shared" si="15"/>
        <v>0</v>
      </c>
      <c r="Q95" s="235"/>
    </row>
    <row r="96" spans="1:18" x14ac:dyDescent="0.35">
      <c r="A96" s="229"/>
      <c r="B96" s="253" t="s">
        <v>60</v>
      </c>
      <c r="C96" s="253"/>
      <c r="D96" s="254" t="s">
        <v>19</v>
      </c>
      <c r="E96" s="253"/>
      <c r="F96" s="255"/>
      <c r="G96" s="109">
        <v>0.25</v>
      </c>
      <c r="H96" s="257">
        <v>1</v>
      </c>
      <c r="I96" s="264">
        <f t="shared" si="24"/>
        <v>0.25</v>
      </c>
      <c r="J96" s="235"/>
      <c r="K96" s="109">
        <v>0.25</v>
      </c>
      <c r="L96" s="257">
        <v>1</v>
      </c>
      <c r="M96" s="264">
        <f t="shared" si="25"/>
        <v>0.25</v>
      </c>
      <c r="N96" s="255"/>
      <c r="O96" s="259">
        <f t="shared" si="14"/>
        <v>0</v>
      </c>
      <c r="P96" s="260">
        <f t="shared" si="15"/>
        <v>0</v>
      </c>
      <c r="Q96" s="235"/>
    </row>
    <row r="97" spans="1:18" s="19" customFormat="1" x14ac:dyDescent="0.35">
      <c r="A97" s="17"/>
      <c r="B97" s="58" t="s">
        <v>41</v>
      </c>
      <c r="C97" s="58"/>
      <c r="D97" s="59" t="s">
        <v>26</v>
      </c>
      <c r="E97" s="58"/>
      <c r="F97" s="25"/>
      <c r="G97" s="108">
        <v>8.6999999999999994E-2</v>
      </c>
      <c r="H97" s="92">
        <f>$D$118*$G$73</f>
        <v>567000</v>
      </c>
      <c r="I97" s="72">
        <f t="shared" si="24"/>
        <v>49329</v>
      </c>
      <c r="J97" s="63"/>
      <c r="K97" s="108">
        <v>8.6999999999999994E-2</v>
      </c>
      <c r="L97" s="92">
        <f>$D$118*$G$73</f>
        <v>567000</v>
      </c>
      <c r="M97" s="72">
        <f t="shared" si="25"/>
        <v>49329</v>
      </c>
      <c r="N97" s="64"/>
      <c r="O97" s="65">
        <f t="shared" si="14"/>
        <v>0</v>
      </c>
      <c r="P97" s="66">
        <f t="shared" si="15"/>
        <v>0</v>
      </c>
      <c r="Q97" s="63"/>
      <c r="R97" s="67"/>
    </row>
    <row r="98" spans="1:18" s="19" customFormat="1" x14ac:dyDescent="0.35">
      <c r="A98" s="17"/>
      <c r="B98" s="58" t="s">
        <v>42</v>
      </c>
      <c r="C98" s="58"/>
      <c r="D98" s="59" t="s">
        <v>26</v>
      </c>
      <c r="E98" s="58"/>
      <c r="F98" s="25"/>
      <c r="G98" s="108">
        <v>0.122</v>
      </c>
      <c r="H98" s="92">
        <f>$D$119*$G$73</f>
        <v>162000</v>
      </c>
      <c r="I98" s="72">
        <f t="shared" si="24"/>
        <v>19764</v>
      </c>
      <c r="J98" s="63"/>
      <c r="K98" s="108">
        <v>0.122</v>
      </c>
      <c r="L98" s="92">
        <f>$D$119*$G$73</f>
        <v>162000</v>
      </c>
      <c r="M98" s="72">
        <f t="shared" si="25"/>
        <v>19764</v>
      </c>
      <c r="N98" s="64"/>
      <c r="O98" s="65">
        <f t="shared" si="14"/>
        <v>0</v>
      </c>
      <c r="P98" s="66">
        <f t="shared" si="15"/>
        <v>0</v>
      </c>
      <c r="Q98" s="63"/>
      <c r="R98" s="67"/>
    </row>
    <row r="99" spans="1:18" s="19" customFormat="1" x14ac:dyDescent="0.35">
      <c r="A99" s="17"/>
      <c r="B99" s="58" t="s">
        <v>43</v>
      </c>
      <c r="C99" s="58"/>
      <c r="D99" s="59" t="s">
        <v>26</v>
      </c>
      <c r="E99" s="58"/>
      <c r="F99" s="25"/>
      <c r="G99" s="108">
        <v>0.182</v>
      </c>
      <c r="H99" s="92">
        <f>$D$120*$G$73</f>
        <v>171000</v>
      </c>
      <c r="I99" s="72">
        <f t="shared" si="24"/>
        <v>31122</v>
      </c>
      <c r="J99" s="63"/>
      <c r="K99" s="108">
        <v>0.182</v>
      </c>
      <c r="L99" s="92">
        <f>$D$120*$G$73</f>
        <v>171000</v>
      </c>
      <c r="M99" s="72">
        <f t="shared" si="25"/>
        <v>31122</v>
      </c>
      <c r="N99" s="64"/>
      <c r="O99" s="65">
        <f t="shared" si="14"/>
        <v>0</v>
      </c>
      <c r="P99" s="66">
        <f t="shared" si="15"/>
        <v>0</v>
      </c>
      <c r="Q99" s="63"/>
      <c r="R99" s="67"/>
    </row>
    <row r="100" spans="1:18" s="19" customFormat="1" x14ac:dyDescent="0.35">
      <c r="A100" s="17"/>
      <c r="B100" s="58" t="s">
        <v>44</v>
      </c>
      <c r="C100" s="58"/>
      <c r="D100" s="59" t="s">
        <v>26</v>
      </c>
      <c r="E100" s="58"/>
      <c r="F100" s="25"/>
      <c r="G100" s="108">
        <v>0.10299999999999999</v>
      </c>
      <c r="H100" s="92">
        <f>IF(AND($N$1=1, $G$73&gt;=750), 750, IF(AND($N$1=1, AND($G$73&lt;750, $G$73&gt;=0)), $G$73, IF(AND($N$1=2, $G$73&gt;=750), 750, IF(AND($N$1=2, AND($G$73&lt;750, $G$73&gt;=0)), $G$73))))</f>
        <v>750</v>
      </c>
      <c r="I100" s="72">
        <f t="shared" si="24"/>
        <v>77.25</v>
      </c>
      <c r="J100" s="63"/>
      <c r="K100" s="108">
        <v>0.10299999999999999</v>
      </c>
      <c r="L100" s="92">
        <f>IF(AND($N$1=1, $G$73&gt;=750), 750, IF(AND($N$1=1, AND($G$73&lt;750, $G$73&gt;=0)), $G$73, IF(AND($N$1=2, $G$73&gt;=750), 750, IF(AND($N$1=2, AND($G$73&lt;750, $G$73&gt;=0)), $G$73))))</f>
        <v>750</v>
      </c>
      <c r="M100" s="72">
        <f t="shared" si="25"/>
        <v>77.25</v>
      </c>
      <c r="N100" s="64"/>
      <c r="O100" s="65">
        <f t="shared" si="14"/>
        <v>0</v>
      </c>
      <c r="P100" s="66">
        <f t="shared" si="15"/>
        <v>0</v>
      </c>
      <c r="Q100" s="63"/>
      <c r="R100" s="67"/>
    </row>
    <row r="101" spans="1:18" s="19" customFormat="1" x14ac:dyDescent="0.35">
      <c r="A101" s="17"/>
      <c r="B101" s="58" t="s">
        <v>45</v>
      </c>
      <c r="C101" s="58"/>
      <c r="D101" s="59" t="s">
        <v>26</v>
      </c>
      <c r="E101" s="58"/>
      <c r="F101" s="25"/>
      <c r="G101" s="108">
        <v>0.125</v>
      </c>
      <c r="H101" s="92">
        <f>IF(AND($N$1=1, $G$73&gt;=750), $G$73-750, IF(AND($N$1=1, AND($G$73&lt;750, $G$73&gt;=0)), 0, IF(AND($N$1=2, $G$73&gt;=750), $G$73-750, IF(AND($N$1=2, AND($G$73&lt;750, $G$73&gt;=0)), 0))))</f>
        <v>899250</v>
      </c>
      <c r="I101" s="72">
        <f t="shared" si="24"/>
        <v>112406.25</v>
      </c>
      <c r="J101" s="63"/>
      <c r="K101" s="108">
        <v>0.125</v>
      </c>
      <c r="L101" s="92">
        <f>IF(AND($N$1=1, $G$73&gt;=750), $G$73-750, IF(AND($N$1=1, AND($G$73&lt;750, $G$73&gt;=0)), 0, IF(AND($N$1=2, $G$73&gt;=750), $G$73-750, IF(AND($N$1=2, AND($G$73&lt;750, $G$73&gt;=0)), 0))))</f>
        <v>899250</v>
      </c>
      <c r="M101" s="72">
        <f t="shared" si="25"/>
        <v>112406.25</v>
      </c>
      <c r="N101" s="64"/>
      <c r="O101" s="65">
        <f t="shared" si="14"/>
        <v>0</v>
      </c>
      <c r="P101" s="66">
        <f t="shared" si="15"/>
        <v>0</v>
      </c>
      <c r="Q101" s="63"/>
      <c r="R101" s="67"/>
    </row>
    <row r="102" spans="1:18" s="19" customFormat="1" x14ac:dyDescent="0.35">
      <c r="A102" s="17"/>
      <c r="B102" s="58" t="s">
        <v>46</v>
      </c>
      <c r="C102" s="58"/>
      <c r="D102" s="59" t="s">
        <v>26</v>
      </c>
      <c r="E102" s="58"/>
      <c r="F102" s="25"/>
      <c r="G102" s="108">
        <v>0.1076</v>
      </c>
      <c r="H102" s="92">
        <v>0</v>
      </c>
      <c r="I102" s="72">
        <f t="shared" si="24"/>
        <v>0</v>
      </c>
      <c r="J102" s="63"/>
      <c r="K102" s="108">
        <v>0.1076</v>
      </c>
      <c r="L102" s="92">
        <v>0</v>
      </c>
      <c r="M102" s="72">
        <f t="shared" si="25"/>
        <v>0</v>
      </c>
      <c r="N102" s="64"/>
      <c r="O102" s="65">
        <f t="shared" si="14"/>
        <v>0</v>
      </c>
      <c r="P102" s="66" t="str">
        <f t="shared" si="15"/>
        <v/>
      </c>
      <c r="Q102" s="63"/>
      <c r="R102" s="67"/>
    </row>
    <row r="103" spans="1:18" s="19" customFormat="1" ht="15" thickBot="1" x14ac:dyDescent="0.4">
      <c r="A103" s="17"/>
      <c r="B103" s="58" t="s">
        <v>47</v>
      </c>
      <c r="C103" s="58"/>
      <c r="D103" s="59" t="s">
        <v>26</v>
      </c>
      <c r="E103" s="58"/>
      <c r="F103" s="25"/>
      <c r="G103" s="108">
        <f>G102</f>
        <v>0.1076</v>
      </c>
      <c r="H103" s="92">
        <f>+$G$73</f>
        <v>900000</v>
      </c>
      <c r="I103" s="72">
        <f t="shared" si="24"/>
        <v>96840</v>
      </c>
      <c r="J103" s="63"/>
      <c r="K103" s="108">
        <f>K102</f>
        <v>0.1076</v>
      </c>
      <c r="L103" s="92">
        <f>+$G$73</f>
        <v>900000</v>
      </c>
      <c r="M103" s="72">
        <f t="shared" si="25"/>
        <v>96840</v>
      </c>
      <c r="N103" s="64"/>
      <c r="O103" s="65">
        <f t="shared" si="14"/>
        <v>0</v>
      </c>
      <c r="P103" s="66">
        <f t="shared" si="15"/>
        <v>0</v>
      </c>
      <c r="Q103" s="63"/>
      <c r="R103" s="67"/>
    </row>
    <row r="104" spans="1:18" ht="15" thickBot="1" x14ac:dyDescent="0.4">
      <c r="A104" s="229"/>
      <c r="B104" s="293"/>
      <c r="C104" s="294"/>
      <c r="D104" s="295"/>
      <c r="E104" s="294"/>
      <c r="F104" s="296"/>
      <c r="G104" s="297"/>
      <c r="H104" s="298"/>
      <c r="I104" s="299"/>
      <c r="J104" s="235"/>
      <c r="K104" s="297"/>
      <c r="L104" s="298"/>
      <c r="M104" s="299"/>
      <c r="N104" s="296"/>
      <c r="O104" s="300"/>
      <c r="P104" s="301"/>
      <c r="Q104" s="235"/>
    </row>
    <row r="105" spans="1:18" x14ac:dyDescent="0.35">
      <c r="A105" s="229"/>
      <c r="B105" s="302" t="s">
        <v>71</v>
      </c>
      <c r="C105" s="253"/>
      <c r="D105" s="303"/>
      <c r="E105" s="253"/>
      <c r="F105" s="304"/>
      <c r="G105" s="305"/>
      <c r="H105" s="305"/>
      <c r="I105" s="306">
        <f>SUM(I92:I96,I103)</f>
        <v>130915.70000000001</v>
      </c>
      <c r="J105" s="235"/>
      <c r="K105" s="305"/>
      <c r="L105" s="305"/>
      <c r="M105" s="306">
        <f>SUM(M92:M96,M103)</f>
        <v>136299.88</v>
      </c>
      <c r="N105" s="307"/>
      <c r="O105" s="308">
        <f>M105-I105</f>
        <v>5384.179999999993</v>
      </c>
      <c r="P105" s="309">
        <f>IF(OR(I105=0,M105=0),"",(O105/I105))</f>
        <v>4.1127076431627316E-2</v>
      </c>
      <c r="Q105" s="235"/>
    </row>
    <row r="106" spans="1:18" x14ac:dyDescent="0.35">
      <c r="A106" s="229"/>
      <c r="B106" s="302" t="s">
        <v>49</v>
      </c>
      <c r="C106" s="253"/>
      <c r="D106" s="303"/>
      <c r="E106" s="253"/>
      <c r="F106" s="304"/>
      <c r="G106" s="131">
        <v>-0.193</v>
      </c>
      <c r="H106" s="311"/>
      <c r="I106" s="259"/>
      <c r="J106" s="235"/>
      <c r="K106" s="131">
        <v>-0.193</v>
      </c>
      <c r="L106" s="311"/>
      <c r="M106" s="259"/>
      <c r="N106" s="307"/>
      <c r="O106" s="259">
        <f>M106-I106</f>
        <v>0</v>
      </c>
      <c r="P106" s="260" t="str">
        <f>IF(OR(I106=0,M106=0),"",(O106/I106))</f>
        <v/>
      </c>
      <c r="Q106" s="235"/>
    </row>
    <row r="107" spans="1:18" x14ac:dyDescent="0.35">
      <c r="A107" s="229"/>
      <c r="B107" s="253" t="s">
        <v>50</v>
      </c>
      <c r="C107" s="253"/>
      <c r="D107" s="303"/>
      <c r="E107" s="253"/>
      <c r="F107" s="261"/>
      <c r="G107" s="313">
        <v>0.13</v>
      </c>
      <c r="H107" s="261"/>
      <c r="I107" s="259">
        <f>I105*G107</f>
        <v>17019.041000000001</v>
      </c>
      <c r="J107" s="235"/>
      <c r="K107" s="313">
        <v>0.13</v>
      </c>
      <c r="L107" s="261"/>
      <c r="M107" s="259">
        <f>M105*K107</f>
        <v>17718.984400000001</v>
      </c>
      <c r="N107" s="314"/>
      <c r="O107" s="259">
        <f>M107-I107</f>
        <v>699.94340000000011</v>
      </c>
      <c r="P107" s="260">
        <f>IF(OR(I107=0,M107=0),"",(O107/I107))</f>
        <v>4.1127076431627378E-2</v>
      </c>
      <c r="Q107" s="235"/>
    </row>
    <row r="108" spans="1:18" ht="15" thickBot="1" x14ac:dyDescent="0.4">
      <c r="A108" s="229"/>
      <c r="B108" s="512" t="s">
        <v>72</v>
      </c>
      <c r="C108" s="512"/>
      <c r="D108" s="512"/>
      <c r="E108" s="315"/>
      <c r="F108" s="316"/>
      <c r="G108" s="316"/>
      <c r="H108" s="316"/>
      <c r="I108" s="393">
        <f>SUM(I105:I107)</f>
        <v>147934.74100000001</v>
      </c>
      <c r="J108" s="235"/>
      <c r="K108" s="316"/>
      <c r="L108" s="316"/>
      <c r="M108" s="393">
        <f>SUM(M105:M107)</f>
        <v>154018.86440000002</v>
      </c>
      <c r="N108" s="318"/>
      <c r="O108" s="371">
        <f>M108-I108</f>
        <v>6084.1234000000113</v>
      </c>
      <c r="P108" s="372">
        <f>IF(OR(I108=0,M108=0),"",(O108/I108))</f>
        <v>4.1127076431627448E-2</v>
      </c>
      <c r="Q108" s="235"/>
    </row>
    <row r="109" spans="1:18" ht="15" thickBot="1" x14ac:dyDescent="0.4">
      <c r="A109" s="229"/>
      <c r="B109" s="452"/>
      <c r="C109" s="374"/>
      <c r="D109" s="375"/>
      <c r="E109" s="374"/>
      <c r="F109" s="376"/>
      <c r="G109" s="297"/>
      <c r="H109" s="377"/>
      <c r="I109" s="378"/>
      <c r="J109" s="235"/>
      <c r="K109" s="297"/>
      <c r="L109" s="377"/>
      <c r="M109" s="378"/>
      <c r="N109" s="376"/>
      <c r="O109" s="379"/>
      <c r="P109" s="301"/>
      <c r="Q109" s="235"/>
    </row>
    <row r="110" spans="1:18" x14ac:dyDescent="0.35">
      <c r="A110" s="229"/>
      <c r="B110" s="381" t="s">
        <v>61</v>
      </c>
      <c r="C110" s="381"/>
      <c r="D110" s="382"/>
      <c r="E110" s="381"/>
      <c r="F110" s="387"/>
      <c r="G110" s="389"/>
      <c r="H110" s="389"/>
      <c r="I110" s="428">
        <f>SUM(I100:I101,I92,I93:I96)</f>
        <v>146559.20000000001</v>
      </c>
      <c r="J110" s="235"/>
      <c r="K110" s="389"/>
      <c r="L110" s="389"/>
      <c r="M110" s="428">
        <f>SUM(M100:M101,M92,M93:M96)</f>
        <v>151943.38</v>
      </c>
      <c r="N110" s="391"/>
      <c r="O110" s="259">
        <f>M110-I110</f>
        <v>5384.179999999993</v>
      </c>
      <c r="P110" s="260">
        <f>IF(OR(I110=0,M110=0),"",(O110/I110))</f>
        <v>3.6737236556968055E-2</v>
      </c>
    </row>
    <row r="111" spans="1:18" x14ac:dyDescent="0.35">
      <c r="A111" s="229"/>
      <c r="B111" s="253" t="s">
        <v>49</v>
      </c>
      <c r="C111" s="253"/>
      <c r="D111" s="303"/>
      <c r="E111" s="253"/>
      <c r="F111" s="261"/>
      <c r="G111" s="131">
        <v>-0.193</v>
      </c>
      <c r="H111" s="311"/>
      <c r="I111" s="259"/>
      <c r="J111" s="235"/>
      <c r="K111" s="131">
        <v>-0.193</v>
      </c>
      <c r="L111" s="311"/>
      <c r="M111" s="259"/>
      <c r="N111" s="314"/>
      <c r="O111" s="259">
        <f>M111-I111</f>
        <v>0</v>
      </c>
      <c r="P111" s="260" t="str">
        <f>IF(OR(I111=0,M111=0),"",(O111/I111))</f>
        <v/>
      </c>
    </row>
    <row r="112" spans="1:18" x14ac:dyDescent="0.35">
      <c r="A112" s="229"/>
      <c r="B112" s="453" t="s">
        <v>50</v>
      </c>
      <c r="C112" s="381"/>
      <c r="D112" s="382"/>
      <c r="E112" s="381"/>
      <c r="F112" s="387"/>
      <c r="G112" s="388">
        <v>0.13</v>
      </c>
      <c r="H112" s="389"/>
      <c r="I112" s="390">
        <f>I110*G112</f>
        <v>19052.696000000004</v>
      </c>
      <c r="J112" s="235"/>
      <c r="K112" s="388">
        <v>0.13</v>
      </c>
      <c r="L112" s="389"/>
      <c r="M112" s="390">
        <f>M110*K112</f>
        <v>19752.6394</v>
      </c>
      <c r="N112" s="391"/>
      <c r="O112" s="259">
        <f>M112-I112</f>
        <v>699.94339999999647</v>
      </c>
      <c r="P112" s="260">
        <f>IF(OR(I112=0,M112=0),"",(O112/I112))</f>
        <v>3.6737236556967916E-2</v>
      </c>
    </row>
    <row r="113" spans="1:31" ht="15" thickBot="1" x14ac:dyDescent="0.4">
      <c r="A113" s="229"/>
      <c r="B113" s="531" t="s">
        <v>73</v>
      </c>
      <c r="C113" s="531"/>
      <c r="D113" s="531"/>
      <c r="E113" s="253"/>
      <c r="F113" s="429"/>
      <c r="G113" s="429"/>
      <c r="H113" s="429"/>
      <c r="I113" s="430">
        <f>SUM(I110:I112)</f>
        <v>165611.89600000001</v>
      </c>
      <c r="J113" s="235"/>
      <c r="K113" s="429"/>
      <c r="L113" s="429"/>
      <c r="M113" s="430">
        <f>SUM(M110:M112)</f>
        <v>171696.01939999999</v>
      </c>
      <c r="N113" s="431"/>
      <c r="O113" s="259">
        <f>M113-I113</f>
        <v>6084.1233999999822</v>
      </c>
      <c r="P113" s="260">
        <f>IF(OR(I113=0,M113=0),"",(O113/I113))</f>
        <v>3.6737236556967999E-2</v>
      </c>
    </row>
    <row r="114" spans="1:31" ht="15" thickBot="1" x14ac:dyDescent="0.4">
      <c r="A114" s="229"/>
      <c r="B114" s="322"/>
      <c r="C114" s="323"/>
      <c r="D114" s="324"/>
      <c r="E114" s="323"/>
      <c r="F114" s="454"/>
      <c r="G114" s="455"/>
      <c r="H114" s="456"/>
      <c r="I114" s="457"/>
      <c r="J114" s="235"/>
      <c r="K114" s="455"/>
      <c r="L114" s="456"/>
      <c r="M114" s="457"/>
      <c r="N114" s="325"/>
      <c r="O114" s="329"/>
      <c r="P114" s="458"/>
    </row>
    <row r="115" spans="1:31" x14ac:dyDescent="0.35">
      <c r="A115" s="229"/>
      <c r="B115" s="229"/>
      <c r="C115" s="229"/>
      <c r="D115" s="230"/>
      <c r="E115" s="229"/>
      <c r="F115" s="229"/>
      <c r="G115" s="229"/>
      <c r="H115" s="229"/>
      <c r="I115" s="245"/>
      <c r="J115" s="235"/>
      <c r="K115" s="229"/>
      <c r="L115" s="229"/>
      <c r="M115" s="245"/>
      <c r="N115" s="229"/>
      <c r="O115" s="229"/>
      <c r="P115" s="467"/>
    </row>
    <row r="116" spans="1:31" x14ac:dyDescent="0.35">
      <c r="A116" s="229"/>
      <c r="B116" s="243" t="s">
        <v>53</v>
      </c>
      <c r="C116" s="229"/>
      <c r="D116" s="230"/>
      <c r="E116" s="229"/>
      <c r="F116" s="229"/>
      <c r="G116" s="157">
        <v>2.9499999999999998E-2</v>
      </c>
      <c r="H116" s="229"/>
      <c r="I116" s="229"/>
      <c r="J116" s="235"/>
      <c r="K116" s="157">
        <v>2.9499999999999998E-2</v>
      </c>
      <c r="L116" s="229"/>
      <c r="M116" s="229"/>
      <c r="N116" s="229"/>
      <c r="O116" s="229"/>
      <c r="P116" s="467"/>
      <c r="Q116" s="235"/>
    </row>
    <row r="117" spans="1:31" s="19" customFormat="1" x14ac:dyDescent="0.35">
      <c r="D117" s="216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s="19" customFormat="1" x14ac:dyDescent="0.35">
      <c r="D118" s="203">
        <v>0.63</v>
      </c>
      <c r="E118" s="204" t="s">
        <v>41</v>
      </c>
      <c r="F118" s="205"/>
      <c r="G118" s="206"/>
      <c r="H118" s="48"/>
      <c r="I118" s="48"/>
      <c r="J118" s="48"/>
      <c r="K118" s="18"/>
      <c r="L118" s="18"/>
      <c r="M118" s="18"/>
      <c r="N118" s="18"/>
      <c r="O118" s="18"/>
      <c r="P118" s="18"/>
      <c r="Q118" s="18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pans="1:31" s="19" customFormat="1" x14ac:dyDescent="0.35">
      <c r="D119" s="208">
        <v>0.18</v>
      </c>
      <c r="E119" s="209" t="s">
        <v>42</v>
      </c>
      <c r="F119" s="210"/>
      <c r="G119" s="211"/>
      <c r="H119" s="48"/>
      <c r="I119" s="48"/>
      <c r="J119" s="48"/>
      <c r="K119" s="18"/>
      <c r="L119" s="18"/>
      <c r="M119" s="18"/>
      <c r="N119" s="18"/>
      <c r="O119" s="18"/>
      <c r="P119" s="18"/>
      <c r="Q119" s="18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pans="1:31" s="19" customFormat="1" x14ac:dyDescent="0.35">
      <c r="D120" s="212">
        <v>0.19</v>
      </c>
      <c r="E120" s="213" t="s">
        <v>43</v>
      </c>
      <c r="F120" s="214"/>
      <c r="G120" s="215"/>
      <c r="H120" s="48"/>
      <c r="I120" s="48"/>
      <c r="J120" s="48"/>
      <c r="K120" s="18"/>
      <c r="L120" s="18"/>
      <c r="M120" s="18"/>
      <c r="N120" s="18"/>
      <c r="O120" s="18"/>
      <c r="P120" s="18"/>
      <c r="Q120" s="18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pans="1:31" x14ac:dyDescent="0.35">
      <c r="A121" s="229"/>
      <c r="B121" s="229"/>
      <c r="C121" s="229"/>
      <c r="D121" s="230"/>
      <c r="E121" s="229"/>
      <c r="F121" s="229"/>
      <c r="G121" s="19"/>
      <c r="H121" s="19"/>
      <c r="I121" s="19"/>
      <c r="J121" s="19"/>
      <c r="K121" s="19"/>
      <c r="L121" s="19"/>
      <c r="W121" s="468"/>
    </row>
    <row r="122" spans="1:31" x14ac:dyDescent="0.35">
      <c r="A122" s="229"/>
      <c r="B122" s="229"/>
      <c r="C122" s="229"/>
      <c r="D122" s="230"/>
      <c r="E122" s="229"/>
      <c r="F122" s="229"/>
      <c r="G122" s="19"/>
      <c r="H122" s="19"/>
      <c r="I122" s="19"/>
      <c r="J122" s="207"/>
      <c r="K122" s="207"/>
      <c r="L122" s="207"/>
      <c r="M122" s="207"/>
      <c r="W122" s="468"/>
    </row>
    <row r="123" spans="1:31" x14ac:dyDescent="0.35">
      <c r="A123" s="229"/>
      <c r="B123" s="229"/>
      <c r="C123" s="229"/>
      <c r="D123" s="230"/>
      <c r="E123" s="229"/>
      <c r="F123" s="229"/>
      <c r="G123" s="19"/>
      <c r="H123" s="19"/>
      <c r="I123" s="19"/>
      <c r="J123" s="207"/>
      <c r="K123" s="207"/>
      <c r="L123" s="207"/>
      <c r="M123" s="207"/>
    </row>
    <row r="124" spans="1:31" x14ac:dyDescent="0.35">
      <c r="A124" s="229"/>
      <c r="B124" s="229"/>
      <c r="C124" s="229"/>
      <c r="D124" s="230"/>
      <c r="E124" s="229"/>
      <c r="F124" s="229"/>
      <c r="G124" s="19"/>
      <c r="H124" s="19"/>
      <c r="I124" s="19"/>
      <c r="J124" s="207"/>
      <c r="K124" s="207"/>
      <c r="L124" s="207"/>
      <c r="M124" s="207"/>
    </row>
    <row r="125" spans="1:31" x14ac:dyDescent="0.35">
      <c r="A125" s="229"/>
      <c r="B125" s="229"/>
      <c r="C125" s="229"/>
      <c r="D125" s="230"/>
      <c r="E125" s="229"/>
      <c r="F125" s="229"/>
      <c r="G125" s="19"/>
      <c r="H125" s="19"/>
      <c r="I125" s="19"/>
      <c r="J125" s="207"/>
      <c r="K125" s="207"/>
      <c r="L125" s="207"/>
      <c r="M125" s="207"/>
    </row>
    <row r="126" spans="1:31" x14ac:dyDescent="0.35">
      <c r="A126" s="229"/>
      <c r="B126" s="229"/>
      <c r="C126" s="229"/>
      <c r="D126" s="230"/>
      <c r="E126" s="229"/>
      <c r="F126" s="229"/>
      <c r="G126" s="19"/>
      <c r="H126" s="19"/>
      <c r="I126" s="19"/>
      <c r="J126" s="207"/>
      <c r="K126" s="207"/>
      <c r="L126" s="207"/>
      <c r="M126" s="207"/>
    </row>
    <row r="127" spans="1:31" x14ac:dyDescent="0.35">
      <c r="A127" s="229"/>
      <c r="B127" s="229"/>
      <c r="C127" s="229"/>
      <c r="D127" s="230"/>
      <c r="E127" s="229"/>
      <c r="F127" s="229"/>
      <c r="G127" s="19"/>
      <c r="H127" s="19"/>
      <c r="I127" s="19"/>
      <c r="J127" s="207"/>
      <c r="K127" s="207"/>
      <c r="L127" s="207"/>
      <c r="M127" s="207"/>
    </row>
    <row r="128" spans="1:31" x14ac:dyDescent="0.35">
      <c r="A128" s="229"/>
      <c r="B128" s="229"/>
      <c r="C128" s="229"/>
      <c r="D128" s="230"/>
      <c r="E128" s="229"/>
      <c r="F128" s="229"/>
      <c r="G128" s="19"/>
      <c r="H128" s="19"/>
      <c r="I128" s="19"/>
      <c r="J128" s="207"/>
      <c r="K128" s="207"/>
      <c r="L128" s="207"/>
      <c r="M128" s="207"/>
    </row>
    <row r="129" spans="1:13" x14ac:dyDescent="0.35">
      <c r="A129" s="229"/>
      <c r="B129" s="229"/>
      <c r="C129" s="229"/>
      <c r="D129" s="230"/>
      <c r="E129" s="229"/>
      <c r="F129" s="229"/>
      <c r="G129" s="19"/>
      <c r="H129" s="19"/>
      <c r="I129" s="19"/>
      <c r="J129" s="207"/>
      <c r="K129" s="207"/>
      <c r="L129" s="207"/>
      <c r="M129" s="207"/>
    </row>
    <row r="130" spans="1:13" x14ac:dyDescent="0.35">
      <c r="A130" s="229"/>
      <c r="B130" s="229"/>
      <c r="C130" s="229"/>
      <c r="D130" s="230"/>
      <c r="E130" s="229"/>
      <c r="F130" s="229"/>
      <c r="G130" s="19"/>
      <c r="H130" s="19"/>
      <c r="I130" s="19"/>
      <c r="J130" s="207"/>
      <c r="K130" s="207"/>
      <c r="L130" s="207"/>
      <c r="M130" s="207"/>
    </row>
    <row r="131" spans="1:13" x14ac:dyDescent="0.35">
      <c r="A131" s="229"/>
      <c r="B131" s="229"/>
      <c r="C131" s="229"/>
      <c r="D131" s="230"/>
      <c r="E131" s="229"/>
      <c r="F131" s="229"/>
      <c r="G131" s="19"/>
      <c r="H131" s="19"/>
      <c r="I131" s="19"/>
      <c r="J131" s="207"/>
      <c r="K131" s="207"/>
      <c r="L131" s="207"/>
      <c r="M131" s="207"/>
    </row>
    <row r="132" spans="1:13" x14ac:dyDescent="0.35">
      <c r="A132" s="229"/>
      <c r="B132" s="229"/>
      <c r="C132" s="229"/>
      <c r="D132" s="230"/>
      <c r="E132" s="229"/>
      <c r="F132" s="229"/>
      <c r="G132" s="19"/>
      <c r="H132" s="19"/>
      <c r="I132" s="19"/>
      <c r="J132" s="207"/>
      <c r="K132" s="207"/>
      <c r="L132" s="207"/>
      <c r="M132" s="207"/>
    </row>
    <row r="133" spans="1:13" x14ac:dyDescent="0.35">
      <c r="A133" s="229"/>
      <c r="B133" s="229"/>
      <c r="C133" s="229"/>
      <c r="D133" s="230"/>
      <c r="E133" s="229"/>
      <c r="F133" s="229"/>
      <c r="G133" s="19"/>
      <c r="H133" s="19"/>
      <c r="I133" s="19"/>
      <c r="J133" s="207"/>
      <c r="K133" s="207"/>
      <c r="L133" s="207"/>
      <c r="M133" s="207"/>
    </row>
    <row r="134" spans="1:13" x14ac:dyDescent="0.35">
      <c r="A134" s="229"/>
      <c r="B134" s="229"/>
      <c r="C134" s="229"/>
      <c r="D134" s="230"/>
      <c r="E134" s="229"/>
      <c r="F134" s="229"/>
      <c r="G134" s="19"/>
      <c r="H134" s="19"/>
      <c r="I134" s="19"/>
      <c r="J134" s="207"/>
      <c r="K134" s="207"/>
      <c r="L134" s="207"/>
      <c r="M134" s="207"/>
    </row>
    <row r="135" spans="1:13" x14ac:dyDescent="0.35">
      <c r="A135" s="229"/>
      <c r="B135" s="229"/>
      <c r="C135" s="229"/>
      <c r="D135" s="230"/>
      <c r="E135" s="229"/>
      <c r="F135" s="229"/>
      <c r="G135" s="19"/>
      <c r="H135" s="19"/>
      <c r="I135" s="19"/>
      <c r="J135" s="207"/>
      <c r="K135" s="207"/>
      <c r="L135" s="207"/>
      <c r="M135" s="207"/>
    </row>
    <row r="136" spans="1:13" x14ac:dyDescent="0.35">
      <c r="A136" s="229"/>
      <c r="B136" s="229"/>
      <c r="C136" s="229"/>
      <c r="D136" s="230"/>
      <c r="E136" s="229"/>
      <c r="F136" s="229"/>
      <c r="G136" s="19"/>
      <c r="H136" s="19"/>
      <c r="I136" s="19"/>
      <c r="J136" s="207"/>
      <c r="K136" s="207"/>
      <c r="L136" s="207"/>
      <c r="M136" s="207"/>
    </row>
    <row r="137" spans="1:13" x14ac:dyDescent="0.35">
      <c r="A137" s="229"/>
      <c r="B137" s="229"/>
      <c r="C137" s="229"/>
      <c r="D137" s="230"/>
      <c r="E137" s="229"/>
      <c r="F137" s="229"/>
      <c r="G137" s="19"/>
      <c r="H137" s="19"/>
      <c r="I137" s="19"/>
      <c r="J137" s="207"/>
      <c r="K137" s="207"/>
      <c r="L137" s="207"/>
      <c r="M137" s="207"/>
    </row>
    <row r="138" spans="1:13" x14ac:dyDescent="0.35">
      <c r="A138" s="229"/>
      <c r="B138" s="229"/>
      <c r="C138" s="229"/>
      <c r="D138" s="230"/>
      <c r="E138" s="229"/>
      <c r="F138" s="229"/>
      <c r="G138" s="19"/>
      <c r="H138" s="19"/>
      <c r="I138" s="19"/>
      <c r="J138" s="207"/>
      <c r="K138" s="207"/>
      <c r="L138" s="207"/>
      <c r="M138" s="207"/>
    </row>
    <row r="139" spans="1:13" x14ac:dyDescent="0.35">
      <c r="A139" s="229"/>
      <c r="B139" s="229"/>
      <c r="C139" s="229"/>
      <c r="D139" s="230"/>
      <c r="E139" s="229"/>
      <c r="F139" s="229"/>
      <c r="G139" s="19"/>
      <c r="H139" s="19"/>
      <c r="I139" s="19"/>
      <c r="J139" s="207"/>
      <c r="K139" s="207"/>
      <c r="L139" s="207"/>
      <c r="M139" s="207"/>
    </row>
    <row r="140" spans="1:13" x14ac:dyDescent="0.35">
      <c r="A140" s="229"/>
      <c r="B140" s="229"/>
      <c r="C140" s="229"/>
      <c r="D140" s="230"/>
      <c r="E140" s="229"/>
      <c r="F140" s="229"/>
      <c r="G140" s="19"/>
      <c r="H140" s="19"/>
      <c r="I140" s="19"/>
      <c r="J140" s="207"/>
      <c r="K140" s="207"/>
      <c r="L140" s="207"/>
      <c r="M140" s="207"/>
    </row>
    <row r="141" spans="1:13" x14ac:dyDescent="0.35">
      <c r="A141" s="229"/>
      <c r="B141" s="229"/>
      <c r="C141" s="229"/>
      <c r="D141" s="230"/>
      <c r="E141" s="229"/>
      <c r="F141" s="229"/>
      <c r="G141" s="19"/>
      <c r="H141" s="19"/>
      <c r="I141" s="19"/>
      <c r="J141" s="207"/>
      <c r="K141" s="207"/>
      <c r="L141" s="207"/>
      <c r="M141" s="207"/>
    </row>
    <row r="142" spans="1:13" x14ac:dyDescent="0.35">
      <c r="A142" s="229"/>
      <c r="B142" s="229"/>
      <c r="C142" s="229"/>
      <c r="D142" s="230"/>
      <c r="E142" s="229"/>
      <c r="F142" s="229"/>
      <c r="G142" s="19"/>
      <c r="H142" s="19"/>
      <c r="I142" s="19"/>
      <c r="J142" s="207"/>
      <c r="K142" s="207"/>
      <c r="L142" s="207"/>
      <c r="M142" s="207"/>
    </row>
    <row r="143" spans="1:13" x14ac:dyDescent="0.35">
      <c r="A143" s="229"/>
      <c r="B143" s="229"/>
      <c r="C143" s="229"/>
      <c r="D143" s="230"/>
      <c r="E143" s="229"/>
      <c r="F143" s="229"/>
      <c r="G143" s="19"/>
      <c r="H143" s="19"/>
      <c r="I143" s="19"/>
      <c r="J143" s="207"/>
      <c r="K143" s="207"/>
      <c r="L143" s="207"/>
      <c r="M143" s="207"/>
    </row>
    <row r="144" spans="1:13" x14ac:dyDescent="0.35">
      <c r="A144" s="229"/>
      <c r="B144" s="229"/>
      <c r="C144" s="229"/>
      <c r="D144" s="230"/>
      <c r="E144" s="229"/>
      <c r="F144" s="229"/>
      <c r="G144" s="19"/>
      <c r="H144" s="19"/>
      <c r="I144" s="19"/>
      <c r="J144" s="207"/>
      <c r="K144" s="207"/>
      <c r="L144" s="207"/>
      <c r="M144" s="207"/>
    </row>
    <row r="145" spans="1:13" x14ac:dyDescent="0.35">
      <c r="A145" s="229"/>
      <c r="B145" s="229"/>
      <c r="C145" s="229"/>
      <c r="D145" s="230"/>
      <c r="E145" s="229"/>
      <c r="F145" s="229"/>
      <c r="G145" s="19"/>
      <c r="H145" s="19"/>
      <c r="I145" s="19"/>
      <c r="J145" s="207"/>
      <c r="K145" s="207"/>
      <c r="L145" s="207"/>
      <c r="M145" s="207"/>
    </row>
    <row r="146" spans="1:13" x14ac:dyDescent="0.35">
      <c r="A146" s="229"/>
      <c r="B146" s="229"/>
      <c r="C146" s="229"/>
      <c r="D146" s="230"/>
      <c r="E146" s="229"/>
      <c r="F146" s="229"/>
      <c r="G146" s="19"/>
      <c r="H146" s="19"/>
      <c r="I146" s="19"/>
      <c r="J146" s="207"/>
      <c r="K146" s="207"/>
      <c r="L146" s="207"/>
      <c r="M146" s="207"/>
    </row>
    <row r="147" spans="1:13" x14ac:dyDescent="0.35">
      <c r="A147" s="229"/>
      <c r="B147" s="229"/>
      <c r="C147" s="229"/>
      <c r="D147" s="230"/>
      <c r="E147" s="229"/>
      <c r="F147" s="229"/>
      <c r="G147" s="19"/>
      <c r="H147" s="19"/>
      <c r="I147" s="19"/>
      <c r="J147" s="207"/>
      <c r="K147" s="207"/>
      <c r="L147" s="207"/>
      <c r="M147" s="207"/>
    </row>
    <row r="148" spans="1:13" x14ac:dyDescent="0.35">
      <c r="A148" s="229"/>
      <c r="B148" s="229"/>
      <c r="C148" s="229"/>
      <c r="D148" s="230"/>
      <c r="E148" s="229"/>
      <c r="F148" s="229"/>
      <c r="G148" s="19"/>
      <c r="H148" s="19"/>
      <c r="I148" s="19"/>
      <c r="J148" s="207"/>
      <c r="K148" s="207"/>
      <c r="L148" s="207"/>
      <c r="M148" s="207"/>
    </row>
    <row r="149" spans="1:13" x14ac:dyDescent="0.35">
      <c r="A149" s="229"/>
      <c r="B149" s="229"/>
      <c r="C149" s="229"/>
      <c r="D149" s="230"/>
      <c r="E149" s="229"/>
      <c r="F149" s="229"/>
      <c r="G149" s="19"/>
      <c r="H149" s="19"/>
      <c r="I149" s="19"/>
      <c r="J149" s="207"/>
      <c r="K149" s="207"/>
      <c r="L149" s="207"/>
      <c r="M149" s="207"/>
    </row>
    <row r="150" spans="1:13" x14ac:dyDescent="0.35">
      <c r="A150" s="229"/>
      <c r="B150" s="229"/>
      <c r="C150" s="229"/>
      <c r="D150" s="230"/>
      <c r="E150" s="229"/>
      <c r="F150" s="229"/>
      <c r="G150" s="19"/>
      <c r="H150" s="19"/>
      <c r="I150" s="19"/>
      <c r="J150" s="207"/>
      <c r="K150" s="207"/>
      <c r="L150" s="207"/>
      <c r="M150" s="207"/>
    </row>
    <row r="151" spans="1:13" x14ac:dyDescent="0.35">
      <c r="A151" s="229"/>
      <c r="B151" s="229"/>
      <c r="C151" s="229"/>
      <c r="D151" s="230"/>
      <c r="E151" s="229"/>
      <c r="F151" s="229"/>
      <c r="G151" s="19"/>
      <c r="H151" s="19"/>
      <c r="I151" s="19"/>
      <c r="J151" s="207"/>
      <c r="K151" s="207"/>
      <c r="L151" s="207"/>
      <c r="M151" s="207"/>
    </row>
    <row r="152" spans="1:13" x14ac:dyDescent="0.35">
      <c r="A152" s="229"/>
      <c r="B152" s="229"/>
      <c r="C152" s="229"/>
      <c r="D152" s="230"/>
      <c r="E152" s="229"/>
      <c r="F152" s="229"/>
      <c r="G152" s="19"/>
      <c r="H152" s="19"/>
      <c r="I152" s="19"/>
      <c r="J152" s="207"/>
      <c r="K152" s="207"/>
      <c r="L152" s="207"/>
      <c r="M152" s="207"/>
    </row>
    <row r="153" spans="1:13" x14ac:dyDescent="0.35">
      <c r="A153" s="229"/>
      <c r="B153" s="229"/>
      <c r="C153" s="229"/>
      <c r="D153" s="230"/>
      <c r="E153" s="229"/>
      <c r="F153" s="229"/>
      <c r="G153" s="19"/>
      <c r="H153" s="19"/>
      <c r="I153" s="19"/>
      <c r="J153" s="207"/>
      <c r="K153" s="207"/>
      <c r="L153" s="207"/>
      <c r="M153" s="207"/>
    </row>
    <row r="154" spans="1:13" x14ac:dyDescent="0.35">
      <c r="A154" s="229"/>
      <c r="B154" s="229"/>
      <c r="C154" s="229"/>
      <c r="D154" s="230"/>
      <c r="E154" s="229"/>
      <c r="F154" s="229"/>
      <c r="G154" s="19"/>
      <c r="H154" s="19"/>
      <c r="I154" s="19"/>
      <c r="J154" s="207"/>
      <c r="K154" s="207"/>
      <c r="L154" s="207"/>
      <c r="M154" s="207"/>
    </row>
    <row r="155" spans="1:13" x14ac:dyDescent="0.35">
      <c r="A155" s="229"/>
      <c r="B155" s="229"/>
      <c r="C155" s="229"/>
      <c r="D155" s="230"/>
      <c r="E155" s="229"/>
      <c r="F155" s="229"/>
      <c r="G155" s="19"/>
      <c r="H155" s="19"/>
      <c r="I155" s="19"/>
      <c r="J155" s="207"/>
      <c r="K155" s="207"/>
      <c r="L155" s="207"/>
      <c r="M155" s="207"/>
    </row>
    <row r="156" spans="1:13" x14ac:dyDescent="0.35">
      <c r="A156" s="229"/>
      <c r="B156" s="229"/>
      <c r="C156" s="229"/>
      <c r="D156" s="230"/>
      <c r="E156" s="229"/>
      <c r="F156" s="229"/>
      <c r="G156" s="19"/>
      <c r="H156" s="19"/>
      <c r="I156" s="19"/>
      <c r="J156" s="207"/>
      <c r="K156" s="207"/>
      <c r="L156" s="207"/>
      <c r="M156" s="207"/>
    </row>
    <row r="157" spans="1:13" x14ac:dyDescent="0.35">
      <c r="A157" s="229"/>
      <c r="B157" s="229"/>
      <c r="C157" s="229"/>
      <c r="D157" s="230"/>
      <c r="E157" s="229"/>
      <c r="F157" s="229"/>
      <c r="G157" s="19"/>
      <c r="H157" s="19"/>
      <c r="I157" s="19"/>
      <c r="J157" s="207"/>
      <c r="K157" s="207"/>
      <c r="L157" s="207"/>
      <c r="M157" s="207"/>
    </row>
    <row r="158" spans="1:13" x14ac:dyDescent="0.35">
      <c r="A158" s="229"/>
      <c r="B158" s="229"/>
      <c r="C158" s="229"/>
      <c r="D158" s="230"/>
      <c r="E158" s="229"/>
      <c r="F158" s="229"/>
      <c r="G158" s="19"/>
      <c r="H158" s="19"/>
      <c r="I158" s="19"/>
      <c r="J158" s="207"/>
      <c r="K158" s="207"/>
      <c r="L158" s="207"/>
      <c r="M158" s="207"/>
    </row>
    <row r="159" spans="1:13" x14ac:dyDescent="0.35">
      <c r="A159" s="229"/>
      <c r="B159" s="229"/>
      <c r="C159" s="229"/>
      <c r="D159" s="230"/>
      <c r="E159" s="229"/>
      <c r="F159" s="229"/>
      <c r="G159" s="19"/>
      <c r="H159" s="19"/>
      <c r="I159" s="19"/>
      <c r="J159" s="207"/>
      <c r="K159" s="207"/>
      <c r="L159" s="207"/>
      <c r="M159" s="207"/>
    </row>
    <row r="160" spans="1:13" x14ac:dyDescent="0.35">
      <c r="A160" s="229"/>
      <c r="B160" s="229"/>
      <c r="C160" s="229"/>
      <c r="D160" s="230"/>
      <c r="E160" s="229"/>
      <c r="F160" s="229"/>
      <c r="G160" s="19"/>
      <c r="H160" s="19"/>
      <c r="I160" s="19"/>
      <c r="J160" s="207"/>
      <c r="K160" s="207"/>
      <c r="L160" s="207"/>
      <c r="M160" s="207"/>
    </row>
    <row r="161" spans="1:13" x14ac:dyDescent="0.35">
      <c r="A161" s="229"/>
      <c r="B161" s="229"/>
      <c r="C161" s="229"/>
      <c r="D161" s="230"/>
      <c r="E161" s="229"/>
      <c r="F161" s="229"/>
      <c r="G161" s="19"/>
      <c r="H161" s="19"/>
      <c r="I161" s="19"/>
      <c r="J161" s="207"/>
      <c r="K161" s="207"/>
      <c r="L161" s="207"/>
      <c r="M161" s="207"/>
    </row>
    <row r="162" spans="1:13" x14ac:dyDescent="0.35">
      <c r="A162" s="229"/>
      <c r="B162" s="229"/>
      <c r="C162" s="229"/>
      <c r="D162" s="230"/>
      <c r="E162" s="229"/>
      <c r="F162" s="229"/>
      <c r="G162" s="19"/>
      <c r="H162" s="19"/>
      <c r="I162" s="19"/>
      <c r="J162" s="207"/>
      <c r="K162" s="207"/>
      <c r="L162" s="207"/>
      <c r="M162" s="207"/>
    </row>
    <row r="163" spans="1:13" x14ac:dyDescent="0.35">
      <c r="A163" s="229"/>
      <c r="B163" s="229"/>
      <c r="C163" s="229"/>
      <c r="D163" s="230"/>
      <c r="E163" s="229"/>
      <c r="F163" s="229"/>
      <c r="G163" s="19"/>
      <c r="H163" s="19"/>
      <c r="I163" s="19"/>
      <c r="J163" s="207"/>
      <c r="K163" s="207"/>
      <c r="L163" s="207"/>
      <c r="M163" s="207"/>
    </row>
    <row r="164" spans="1:13" x14ac:dyDescent="0.35">
      <c r="A164" s="229"/>
      <c r="B164" s="229"/>
      <c r="C164" s="229"/>
      <c r="D164" s="230"/>
      <c r="E164" s="229"/>
      <c r="F164" s="229"/>
      <c r="G164" s="19"/>
      <c r="H164" s="19"/>
      <c r="I164" s="19"/>
      <c r="J164" s="207"/>
      <c r="K164" s="207"/>
      <c r="L164" s="207"/>
      <c r="M164" s="207"/>
    </row>
    <row r="165" spans="1:13" x14ac:dyDescent="0.35">
      <c r="A165" s="229"/>
      <c r="B165" s="229"/>
      <c r="C165" s="229"/>
      <c r="D165" s="230"/>
      <c r="E165" s="229"/>
      <c r="F165" s="229"/>
      <c r="G165" s="19"/>
      <c r="H165" s="19"/>
      <c r="I165" s="19"/>
      <c r="J165" s="207"/>
      <c r="K165" s="207"/>
      <c r="L165" s="207"/>
      <c r="M165" s="207"/>
    </row>
    <row r="166" spans="1:13" x14ac:dyDescent="0.35">
      <c r="A166" s="229"/>
      <c r="B166" s="229"/>
      <c r="C166" s="229"/>
      <c r="D166" s="230"/>
      <c r="E166" s="229"/>
      <c r="F166" s="229"/>
      <c r="G166" s="19"/>
      <c r="H166" s="19"/>
      <c r="I166" s="19"/>
      <c r="J166" s="207"/>
      <c r="K166" s="207"/>
      <c r="L166" s="207"/>
      <c r="M166" s="207"/>
    </row>
    <row r="167" spans="1:13" x14ac:dyDescent="0.35">
      <c r="A167" s="229"/>
      <c r="B167" s="229"/>
      <c r="C167" s="229"/>
      <c r="D167" s="230"/>
      <c r="E167" s="229"/>
      <c r="F167" s="229"/>
      <c r="G167" s="19"/>
      <c r="H167" s="19"/>
      <c r="I167" s="19"/>
      <c r="J167" s="207"/>
      <c r="K167" s="207"/>
      <c r="L167" s="207"/>
      <c r="M167" s="207"/>
    </row>
    <row r="168" spans="1:13" x14ac:dyDescent="0.35">
      <c r="A168" s="229"/>
      <c r="B168" s="229"/>
      <c r="C168" s="229"/>
      <c r="D168" s="230"/>
      <c r="E168" s="229"/>
      <c r="F168" s="229"/>
      <c r="G168" s="19"/>
      <c r="H168" s="19"/>
      <c r="I168" s="19"/>
      <c r="J168" s="207"/>
      <c r="K168" s="207"/>
      <c r="L168" s="207"/>
      <c r="M168" s="207"/>
    </row>
    <row r="169" spans="1:13" x14ac:dyDescent="0.35">
      <c r="A169" s="229"/>
      <c r="B169" s="229"/>
      <c r="C169" s="229"/>
      <c r="D169" s="230"/>
      <c r="E169" s="229"/>
      <c r="F169" s="229"/>
      <c r="G169" s="19"/>
      <c r="H169" s="19"/>
      <c r="I169" s="19"/>
      <c r="J169" s="207"/>
      <c r="K169" s="207"/>
      <c r="L169" s="207"/>
      <c r="M169" s="207"/>
    </row>
    <row r="170" spans="1:13" x14ac:dyDescent="0.35">
      <c r="A170" s="229"/>
      <c r="B170" s="229"/>
      <c r="C170" s="229"/>
      <c r="D170" s="230"/>
      <c r="E170" s="229"/>
      <c r="F170" s="229"/>
      <c r="G170" s="19"/>
      <c r="H170" s="19"/>
      <c r="I170" s="19"/>
      <c r="J170" s="207"/>
      <c r="K170" s="207"/>
      <c r="L170" s="207"/>
      <c r="M170" s="207"/>
    </row>
    <row r="171" spans="1:13" x14ac:dyDescent="0.35">
      <c r="A171" s="229"/>
      <c r="B171" s="229"/>
      <c r="C171" s="229"/>
      <c r="D171" s="230"/>
      <c r="E171" s="229"/>
      <c r="F171" s="229"/>
      <c r="G171" s="19"/>
      <c r="H171" s="19"/>
      <c r="I171" s="19"/>
      <c r="J171" s="207"/>
      <c r="K171" s="207"/>
      <c r="L171" s="207"/>
      <c r="M171" s="207"/>
    </row>
    <row r="172" spans="1:13" x14ac:dyDescent="0.35">
      <c r="A172" s="229"/>
      <c r="B172" s="229"/>
      <c r="C172" s="229"/>
      <c r="D172" s="230"/>
      <c r="E172" s="229"/>
      <c r="F172" s="229"/>
      <c r="G172" s="19"/>
      <c r="H172" s="19"/>
      <c r="I172" s="19"/>
      <c r="J172" s="207"/>
      <c r="K172" s="207"/>
      <c r="L172" s="207"/>
      <c r="M172" s="207"/>
    </row>
    <row r="173" spans="1:13" x14ac:dyDescent="0.35">
      <c r="A173" s="229"/>
      <c r="B173" s="229"/>
      <c r="C173" s="229"/>
      <c r="D173" s="230"/>
      <c r="E173" s="229"/>
      <c r="F173" s="229"/>
      <c r="G173" s="19"/>
      <c r="H173" s="19"/>
      <c r="I173" s="19"/>
      <c r="J173" s="207"/>
      <c r="K173" s="207"/>
      <c r="L173" s="207"/>
      <c r="M173" s="207"/>
    </row>
    <row r="174" spans="1:13" x14ac:dyDescent="0.35">
      <c r="A174" s="229"/>
      <c r="B174" s="229"/>
      <c r="C174" s="229"/>
      <c r="D174" s="230"/>
      <c r="E174" s="229"/>
      <c r="F174" s="229"/>
      <c r="G174" s="19"/>
      <c r="H174" s="19"/>
      <c r="I174" s="19"/>
      <c r="J174" s="207"/>
      <c r="K174" s="207"/>
      <c r="L174" s="207"/>
      <c r="M174" s="207"/>
    </row>
    <row r="175" spans="1:13" x14ac:dyDescent="0.35">
      <c r="A175" s="229"/>
      <c r="B175" s="229"/>
      <c r="C175" s="229"/>
      <c r="D175" s="230"/>
      <c r="E175" s="229"/>
      <c r="F175" s="229"/>
      <c r="G175" s="19"/>
      <c r="H175" s="19"/>
      <c r="I175" s="19"/>
      <c r="J175" s="207"/>
      <c r="K175" s="207"/>
      <c r="L175" s="207"/>
      <c r="M175" s="207"/>
    </row>
    <row r="176" spans="1:13" x14ac:dyDescent="0.35">
      <c r="A176" s="229"/>
      <c r="B176" s="229"/>
      <c r="C176" s="229"/>
      <c r="D176" s="230"/>
      <c r="E176" s="229"/>
      <c r="F176" s="229"/>
      <c r="G176" s="19"/>
      <c r="H176" s="19"/>
      <c r="I176" s="19"/>
      <c r="J176" s="207"/>
      <c r="K176" s="207"/>
      <c r="L176" s="207"/>
      <c r="M176" s="207"/>
    </row>
    <row r="177" spans="1:13" x14ac:dyDescent="0.35">
      <c r="A177" s="229"/>
      <c r="B177" s="229"/>
      <c r="C177" s="229"/>
      <c r="D177" s="230"/>
      <c r="E177" s="229"/>
      <c r="F177" s="229"/>
      <c r="G177" s="19"/>
      <c r="H177" s="19"/>
      <c r="I177" s="19"/>
      <c r="J177" s="207"/>
      <c r="K177" s="207"/>
      <c r="L177" s="207"/>
      <c r="M177" s="207"/>
    </row>
    <row r="178" spans="1:13" x14ac:dyDescent="0.35">
      <c r="A178" s="229"/>
      <c r="B178" s="229"/>
      <c r="C178" s="229"/>
      <c r="D178" s="230"/>
      <c r="E178" s="229"/>
      <c r="F178" s="229"/>
      <c r="G178" s="19"/>
      <c r="H178" s="19"/>
      <c r="I178" s="19"/>
      <c r="J178" s="207"/>
      <c r="K178" s="207"/>
      <c r="L178" s="207"/>
      <c r="M178" s="207"/>
    </row>
    <row r="179" spans="1:13" x14ac:dyDescent="0.35">
      <c r="A179" s="229"/>
      <c r="B179" s="229"/>
      <c r="C179" s="229"/>
      <c r="D179" s="230"/>
      <c r="E179" s="229"/>
      <c r="F179" s="229"/>
      <c r="G179" s="19"/>
      <c r="H179" s="19"/>
      <c r="I179" s="19"/>
      <c r="J179" s="207"/>
      <c r="K179" s="207"/>
      <c r="L179" s="207"/>
      <c r="M179" s="207"/>
    </row>
    <row r="180" spans="1:13" x14ac:dyDescent="0.35">
      <c r="A180" s="229"/>
      <c r="B180" s="229"/>
      <c r="C180" s="229"/>
      <c r="D180" s="230"/>
      <c r="E180" s="229"/>
      <c r="F180" s="229"/>
      <c r="G180" s="19"/>
      <c r="H180" s="19"/>
      <c r="I180" s="19"/>
      <c r="J180" s="207"/>
      <c r="K180" s="207"/>
      <c r="L180" s="207"/>
      <c r="M180" s="207"/>
    </row>
    <row r="181" spans="1:13" x14ac:dyDescent="0.35">
      <c r="A181" s="229"/>
      <c r="B181" s="229"/>
      <c r="C181" s="229"/>
      <c r="D181" s="230"/>
      <c r="E181" s="229"/>
      <c r="F181" s="229"/>
      <c r="G181" s="19"/>
      <c r="H181" s="19"/>
      <c r="I181" s="19"/>
      <c r="J181" s="207"/>
      <c r="K181" s="207"/>
      <c r="L181" s="207"/>
      <c r="M181" s="207"/>
    </row>
    <row r="182" spans="1:13" x14ac:dyDescent="0.35">
      <c r="A182" s="229"/>
      <c r="B182" s="229"/>
      <c r="C182" s="229"/>
      <c r="D182" s="230"/>
      <c r="E182" s="229"/>
      <c r="F182" s="229"/>
      <c r="G182" s="19"/>
      <c r="H182" s="19"/>
      <c r="I182" s="19"/>
      <c r="J182" s="207"/>
      <c r="K182" s="207"/>
      <c r="L182" s="207"/>
      <c r="M182" s="207"/>
    </row>
    <row r="183" spans="1:13" x14ac:dyDescent="0.35">
      <c r="A183" s="229"/>
      <c r="B183" s="229"/>
      <c r="C183" s="229"/>
      <c r="D183" s="230"/>
      <c r="E183" s="229"/>
      <c r="F183" s="229"/>
      <c r="G183" s="19"/>
      <c r="H183" s="19"/>
      <c r="I183" s="19"/>
      <c r="J183" s="207"/>
      <c r="K183" s="207"/>
      <c r="L183" s="207"/>
      <c r="M183" s="207"/>
    </row>
    <row r="184" spans="1:13" x14ac:dyDescent="0.35">
      <c r="A184" s="229"/>
      <c r="B184" s="229"/>
      <c r="C184" s="229"/>
      <c r="D184" s="230"/>
      <c r="E184" s="229"/>
      <c r="F184" s="229"/>
      <c r="G184" s="19"/>
      <c r="H184" s="19"/>
      <c r="I184" s="19"/>
      <c r="J184" s="207"/>
      <c r="K184" s="207"/>
      <c r="L184" s="207"/>
      <c r="M184" s="207"/>
    </row>
    <row r="185" spans="1:13" x14ac:dyDescent="0.35">
      <c r="A185" s="229"/>
      <c r="B185" s="229"/>
      <c r="C185" s="229"/>
      <c r="D185" s="230"/>
      <c r="E185" s="229"/>
      <c r="F185" s="229"/>
      <c r="G185" s="19"/>
      <c r="H185" s="19"/>
      <c r="I185" s="19"/>
      <c r="J185" s="207"/>
      <c r="K185" s="207"/>
      <c r="L185" s="207"/>
      <c r="M185" s="207"/>
    </row>
    <row r="186" spans="1:13" x14ac:dyDescent="0.35">
      <c r="A186" s="229"/>
      <c r="B186" s="229"/>
      <c r="C186" s="229"/>
      <c r="D186" s="230"/>
      <c r="E186" s="229"/>
      <c r="F186" s="229"/>
      <c r="G186" s="19"/>
      <c r="H186" s="19"/>
      <c r="I186" s="19"/>
      <c r="J186" s="207"/>
      <c r="K186" s="207"/>
      <c r="L186" s="207"/>
      <c r="M186" s="207"/>
    </row>
    <row r="187" spans="1:13" x14ac:dyDescent="0.35">
      <c r="A187" s="229"/>
      <c r="B187" s="229"/>
      <c r="C187" s="229"/>
      <c r="D187" s="230"/>
      <c r="E187" s="229"/>
      <c r="F187" s="229"/>
      <c r="G187" s="19"/>
      <c r="H187" s="19"/>
      <c r="I187" s="19"/>
      <c r="J187" s="207"/>
      <c r="K187" s="207"/>
      <c r="L187" s="207"/>
      <c r="M187" s="207"/>
    </row>
    <row r="188" spans="1:13" x14ac:dyDescent="0.35">
      <c r="A188" s="229"/>
      <c r="B188" s="229"/>
      <c r="C188" s="229"/>
      <c r="D188" s="230"/>
      <c r="E188" s="229"/>
      <c r="F188" s="229"/>
      <c r="G188" s="19"/>
      <c r="H188" s="19"/>
      <c r="I188" s="19"/>
      <c r="J188" s="207"/>
      <c r="K188" s="207"/>
      <c r="L188" s="207"/>
      <c r="M188" s="207"/>
    </row>
    <row r="189" spans="1:13" x14ac:dyDescent="0.35">
      <c r="A189" s="229"/>
      <c r="B189" s="229"/>
      <c r="C189" s="229"/>
      <c r="D189" s="230"/>
      <c r="E189" s="229"/>
      <c r="F189" s="229"/>
      <c r="G189" s="19"/>
      <c r="H189" s="19"/>
      <c r="I189" s="19"/>
      <c r="J189" s="207"/>
      <c r="K189" s="207"/>
      <c r="L189" s="207"/>
      <c r="M189" s="207"/>
    </row>
    <row r="190" spans="1:13" x14ac:dyDescent="0.35">
      <c r="A190" s="229"/>
      <c r="B190" s="229"/>
      <c r="C190" s="229"/>
      <c r="D190" s="230"/>
      <c r="E190" s="229"/>
      <c r="F190" s="229"/>
      <c r="G190" s="19"/>
      <c r="H190" s="19"/>
      <c r="I190" s="19"/>
      <c r="J190" s="207"/>
      <c r="K190" s="207"/>
      <c r="L190" s="207"/>
      <c r="M190" s="207"/>
    </row>
    <row r="191" spans="1:13" x14ac:dyDescent="0.35">
      <c r="A191" s="229"/>
      <c r="B191" s="229"/>
      <c r="C191" s="229"/>
      <c r="D191" s="230"/>
      <c r="E191" s="229"/>
      <c r="F191" s="229"/>
      <c r="G191" s="19"/>
      <c r="H191" s="19"/>
      <c r="I191" s="19"/>
      <c r="J191" s="207"/>
      <c r="K191" s="207"/>
      <c r="L191" s="207"/>
      <c r="M191" s="207"/>
    </row>
    <row r="192" spans="1:13" x14ac:dyDescent="0.35">
      <c r="A192" s="229"/>
      <c r="B192" s="229"/>
      <c r="C192" s="229"/>
      <c r="D192" s="230"/>
      <c r="E192" s="229"/>
      <c r="F192" s="229"/>
      <c r="G192" s="19"/>
      <c r="H192" s="19"/>
      <c r="I192" s="19"/>
      <c r="J192" s="207"/>
      <c r="K192" s="207"/>
      <c r="L192" s="207"/>
      <c r="M192" s="207"/>
    </row>
    <row r="193" spans="1:13" x14ac:dyDescent="0.35">
      <c r="A193" s="229"/>
      <c r="B193" s="229"/>
      <c r="C193" s="229"/>
      <c r="D193" s="230"/>
      <c r="E193" s="229"/>
      <c r="F193" s="229"/>
      <c r="G193" s="19"/>
      <c r="H193" s="19"/>
      <c r="I193" s="19"/>
      <c r="J193" s="207"/>
      <c r="K193" s="207"/>
      <c r="L193" s="207"/>
      <c r="M193" s="207"/>
    </row>
    <row r="194" spans="1:13" x14ac:dyDescent="0.35">
      <c r="A194" s="229"/>
      <c r="B194" s="229"/>
      <c r="C194" s="229"/>
      <c r="D194" s="230"/>
      <c r="E194" s="229"/>
      <c r="F194" s="229"/>
      <c r="G194" s="19"/>
      <c r="H194" s="19"/>
      <c r="I194" s="19"/>
      <c r="J194" s="207"/>
      <c r="K194" s="207"/>
      <c r="L194" s="207"/>
      <c r="M194" s="207"/>
    </row>
    <row r="195" spans="1:13" x14ac:dyDescent="0.35">
      <c r="A195" s="229"/>
      <c r="B195" s="229"/>
      <c r="C195" s="229"/>
      <c r="D195" s="230"/>
      <c r="E195" s="229"/>
      <c r="F195" s="229"/>
      <c r="G195" s="19"/>
      <c r="H195" s="19"/>
      <c r="I195" s="19"/>
      <c r="J195" s="207"/>
      <c r="K195" s="207"/>
      <c r="L195" s="207"/>
      <c r="M195" s="207"/>
    </row>
    <row r="196" spans="1:13" x14ac:dyDescent="0.35">
      <c r="A196" s="229"/>
      <c r="B196" s="229"/>
      <c r="C196" s="229"/>
      <c r="D196" s="230"/>
      <c r="E196" s="229"/>
      <c r="F196" s="229"/>
      <c r="G196" s="19"/>
      <c r="H196" s="19"/>
      <c r="I196" s="19"/>
      <c r="J196" s="207"/>
      <c r="K196" s="207"/>
      <c r="L196" s="207"/>
      <c r="M196" s="207"/>
    </row>
    <row r="197" spans="1:13" x14ac:dyDescent="0.35">
      <c r="A197" s="229"/>
      <c r="B197" s="229"/>
      <c r="C197" s="229"/>
      <c r="D197" s="230"/>
      <c r="E197" s="229"/>
      <c r="F197" s="229"/>
      <c r="G197" s="19"/>
      <c r="H197" s="19"/>
      <c r="I197" s="19"/>
      <c r="J197" s="207"/>
      <c r="K197" s="207"/>
      <c r="L197" s="207"/>
      <c r="M197" s="207"/>
    </row>
    <row r="198" spans="1:13" x14ac:dyDescent="0.35">
      <c r="A198" s="229"/>
      <c r="B198" s="229"/>
      <c r="C198" s="229"/>
      <c r="D198" s="230"/>
      <c r="E198" s="229"/>
      <c r="F198" s="229"/>
      <c r="G198" s="19"/>
      <c r="H198" s="19"/>
      <c r="I198" s="19"/>
      <c r="J198" s="207"/>
      <c r="K198" s="207"/>
      <c r="L198" s="207"/>
      <c r="M198" s="207"/>
    </row>
    <row r="199" spans="1:13" x14ac:dyDescent="0.35">
      <c r="A199" s="229"/>
      <c r="B199" s="229"/>
      <c r="C199" s="229"/>
      <c r="D199" s="230"/>
      <c r="E199" s="229"/>
      <c r="F199" s="229"/>
      <c r="G199" s="19"/>
      <c r="H199" s="19"/>
      <c r="I199" s="19"/>
      <c r="J199" s="207"/>
      <c r="K199" s="207"/>
      <c r="L199" s="207"/>
      <c r="M199" s="207"/>
    </row>
    <row r="200" spans="1:13" x14ac:dyDescent="0.35">
      <c r="A200" s="229"/>
      <c r="B200" s="229"/>
      <c r="C200" s="229"/>
      <c r="D200" s="230"/>
      <c r="E200" s="229"/>
      <c r="F200" s="229"/>
      <c r="G200" s="19"/>
      <c r="H200" s="19"/>
      <c r="I200" s="19"/>
      <c r="J200" s="207"/>
      <c r="K200" s="207"/>
      <c r="L200" s="207"/>
      <c r="M200" s="207"/>
    </row>
    <row r="201" spans="1:13" x14ac:dyDescent="0.35">
      <c r="A201" s="229"/>
      <c r="B201" s="229"/>
      <c r="C201" s="229"/>
      <c r="D201" s="230"/>
      <c r="E201" s="229"/>
      <c r="F201" s="229"/>
      <c r="G201" s="19"/>
      <c r="H201" s="19"/>
      <c r="I201" s="19"/>
      <c r="J201" s="207"/>
      <c r="K201" s="207"/>
      <c r="L201" s="207"/>
      <c r="M201" s="207"/>
    </row>
    <row r="202" spans="1:13" x14ac:dyDescent="0.35">
      <c r="A202" s="229"/>
      <c r="B202" s="229"/>
      <c r="C202" s="229"/>
      <c r="D202" s="230"/>
      <c r="E202" s="229"/>
      <c r="F202" s="229"/>
      <c r="G202" s="19"/>
      <c r="H202" s="19"/>
      <c r="I202" s="19"/>
      <c r="J202" s="207"/>
      <c r="K202" s="207"/>
      <c r="L202" s="207"/>
      <c r="M202" s="207"/>
    </row>
    <row r="203" spans="1:13" x14ac:dyDescent="0.35">
      <c r="A203" s="229"/>
      <c r="B203" s="229"/>
      <c r="C203" s="229"/>
      <c r="D203" s="230"/>
      <c r="E203" s="229"/>
      <c r="F203" s="229"/>
      <c r="G203" s="19"/>
      <c r="H203" s="19"/>
      <c r="I203" s="19"/>
      <c r="J203" s="207"/>
      <c r="K203" s="207"/>
      <c r="L203" s="207"/>
      <c r="M203" s="207"/>
    </row>
    <row r="204" spans="1:13" x14ac:dyDescent="0.35">
      <c r="A204" s="229"/>
      <c r="B204" s="229"/>
      <c r="C204" s="229"/>
      <c r="D204" s="230"/>
      <c r="E204" s="229"/>
      <c r="F204" s="229"/>
      <c r="G204" s="19"/>
      <c r="H204" s="19"/>
      <c r="I204" s="19"/>
      <c r="J204" s="207"/>
      <c r="K204" s="207"/>
      <c r="L204" s="207"/>
      <c r="M204" s="207"/>
    </row>
    <row r="205" spans="1:13" x14ac:dyDescent="0.35">
      <c r="A205" s="229"/>
      <c r="B205" s="229"/>
      <c r="C205" s="229"/>
      <c r="D205" s="230"/>
      <c r="E205" s="229"/>
      <c r="F205" s="229"/>
      <c r="G205" s="19"/>
      <c r="H205" s="19"/>
      <c r="I205" s="19"/>
      <c r="J205" s="207"/>
      <c r="K205" s="207"/>
      <c r="L205" s="207"/>
      <c r="M205" s="207"/>
    </row>
    <row r="206" spans="1:13" x14ac:dyDescent="0.35">
      <c r="A206" s="229"/>
      <c r="B206" s="229"/>
      <c r="C206" s="229"/>
      <c r="D206" s="230"/>
      <c r="E206" s="229"/>
      <c r="F206" s="229"/>
      <c r="G206" s="19"/>
      <c r="H206" s="19"/>
      <c r="I206" s="19"/>
      <c r="J206" s="207"/>
      <c r="K206" s="207"/>
      <c r="L206" s="207"/>
      <c r="M206" s="207"/>
    </row>
    <row r="207" spans="1:13" x14ac:dyDescent="0.35">
      <c r="A207" s="229"/>
      <c r="B207" s="229"/>
      <c r="C207" s="229"/>
      <c r="D207" s="230"/>
      <c r="E207" s="229"/>
      <c r="F207" s="229"/>
      <c r="G207" s="19"/>
      <c r="H207" s="19"/>
      <c r="I207" s="19"/>
      <c r="J207" s="207"/>
      <c r="K207" s="207"/>
      <c r="L207" s="207"/>
      <c r="M207" s="207"/>
    </row>
    <row r="208" spans="1:13" x14ac:dyDescent="0.35">
      <c r="A208" s="229"/>
      <c r="B208" s="229"/>
      <c r="C208" s="229"/>
      <c r="D208" s="230"/>
      <c r="E208" s="229"/>
      <c r="F208" s="229"/>
      <c r="G208" s="19"/>
      <c r="H208" s="19"/>
      <c r="I208" s="19"/>
      <c r="J208" s="207"/>
      <c r="K208" s="207"/>
      <c r="L208" s="207"/>
      <c r="M208" s="207"/>
    </row>
    <row r="209" spans="1:13" x14ac:dyDescent="0.35">
      <c r="A209" s="229"/>
      <c r="B209" s="229"/>
      <c r="C209" s="229"/>
      <c r="D209" s="230"/>
      <c r="E209" s="229"/>
      <c r="F209" s="229"/>
      <c r="G209" s="19"/>
      <c r="H209" s="19"/>
      <c r="I209" s="19"/>
      <c r="J209" s="207"/>
      <c r="K209" s="207"/>
      <c r="L209" s="207"/>
      <c r="M209" s="207"/>
    </row>
    <row r="210" spans="1:13" x14ac:dyDescent="0.35">
      <c r="A210" s="229"/>
      <c r="B210" s="229"/>
      <c r="C210" s="229"/>
      <c r="D210" s="230"/>
      <c r="E210" s="229"/>
      <c r="F210" s="229"/>
      <c r="G210" s="19"/>
      <c r="H210" s="19"/>
      <c r="I210" s="19"/>
      <c r="J210" s="207"/>
      <c r="K210" s="207"/>
      <c r="L210" s="207"/>
      <c r="M210" s="207"/>
    </row>
    <row r="211" spans="1:13" x14ac:dyDescent="0.35">
      <c r="A211" s="229"/>
      <c r="B211" s="229"/>
      <c r="C211" s="229"/>
      <c r="D211" s="230"/>
      <c r="E211" s="229"/>
      <c r="F211" s="229"/>
      <c r="G211" s="19"/>
      <c r="H211" s="19"/>
      <c r="I211" s="19"/>
      <c r="J211" s="207"/>
      <c r="K211" s="207"/>
      <c r="L211" s="207"/>
      <c r="M211" s="207"/>
    </row>
    <row r="212" spans="1:13" x14ac:dyDescent="0.35">
      <c r="A212" s="229"/>
      <c r="B212" s="229"/>
      <c r="C212" s="229"/>
      <c r="D212" s="230"/>
      <c r="E212" s="229"/>
      <c r="F212" s="229"/>
      <c r="G212" s="19"/>
      <c r="H212" s="19"/>
      <c r="I212" s="19"/>
      <c r="J212" s="207"/>
      <c r="K212" s="207"/>
      <c r="L212" s="207"/>
      <c r="M212" s="207"/>
    </row>
    <row r="213" spans="1:13" x14ac:dyDescent="0.35">
      <c r="A213" s="229"/>
      <c r="B213" s="229"/>
      <c r="C213" s="229"/>
      <c r="D213" s="230"/>
      <c r="E213" s="229"/>
      <c r="F213" s="229"/>
      <c r="G213" s="19"/>
      <c r="H213" s="19"/>
      <c r="I213" s="19"/>
      <c r="J213" s="207"/>
      <c r="K213" s="207"/>
      <c r="L213" s="207"/>
      <c r="M213" s="207"/>
    </row>
    <row r="214" spans="1:13" x14ac:dyDescent="0.35">
      <c r="A214" s="229"/>
      <c r="B214" s="229"/>
      <c r="C214" s="229"/>
      <c r="D214" s="230"/>
      <c r="E214" s="229"/>
      <c r="F214" s="229"/>
      <c r="G214" s="19"/>
      <c r="H214" s="19"/>
      <c r="I214" s="19"/>
      <c r="J214" s="207"/>
      <c r="K214" s="207"/>
      <c r="L214" s="207"/>
      <c r="M214" s="207"/>
    </row>
    <row r="215" spans="1:13" x14ac:dyDescent="0.35">
      <c r="A215" s="229"/>
      <c r="B215" s="229"/>
      <c r="C215" s="229"/>
      <c r="D215" s="230"/>
      <c r="E215" s="229"/>
      <c r="F215" s="229"/>
      <c r="G215" s="19"/>
      <c r="H215" s="19"/>
      <c r="I215" s="19"/>
      <c r="J215" s="207"/>
      <c r="K215" s="207"/>
      <c r="L215" s="207"/>
      <c r="M215" s="207"/>
    </row>
    <row r="216" spans="1:13" x14ac:dyDescent="0.35">
      <c r="A216" s="229"/>
      <c r="B216" s="229"/>
      <c r="C216" s="229"/>
      <c r="D216" s="230"/>
      <c r="E216" s="229"/>
      <c r="F216" s="229"/>
      <c r="G216" s="19"/>
      <c r="H216" s="19"/>
      <c r="I216" s="19"/>
      <c r="J216" s="207"/>
      <c r="K216" s="207"/>
      <c r="L216" s="207"/>
      <c r="M216" s="207"/>
    </row>
    <row r="217" spans="1:13" x14ac:dyDescent="0.35">
      <c r="A217" s="229"/>
      <c r="B217" s="229"/>
      <c r="C217" s="229"/>
      <c r="D217" s="230"/>
      <c r="E217" s="229"/>
      <c r="F217" s="229"/>
      <c r="G217" s="19"/>
      <c r="H217" s="19"/>
      <c r="I217" s="19"/>
      <c r="J217" s="207"/>
      <c r="K217" s="207"/>
      <c r="L217" s="207"/>
      <c r="M217" s="207"/>
    </row>
    <row r="218" spans="1:13" x14ac:dyDescent="0.35">
      <c r="A218" s="229"/>
      <c r="B218" s="229"/>
      <c r="C218" s="229"/>
      <c r="D218" s="230"/>
      <c r="E218" s="229"/>
      <c r="F218" s="229"/>
      <c r="G218" s="19"/>
      <c r="H218" s="19"/>
      <c r="I218" s="19"/>
      <c r="J218" s="207"/>
      <c r="K218" s="207"/>
      <c r="L218" s="207"/>
      <c r="M218" s="207"/>
    </row>
    <row r="219" spans="1:13" x14ac:dyDescent="0.35">
      <c r="A219" s="229"/>
      <c r="B219" s="229"/>
      <c r="C219" s="229"/>
      <c r="D219" s="230"/>
      <c r="E219" s="229"/>
      <c r="F219" s="229"/>
      <c r="G219" s="19"/>
      <c r="H219" s="19"/>
      <c r="I219" s="19"/>
      <c r="J219" s="207"/>
      <c r="K219" s="207"/>
      <c r="L219" s="207"/>
      <c r="M219" s="207"/>
    </row>
    <row r="220" spans="1:13" x14ac:dyDescent="0.35">
      <c r="A220" s="229"/>
      <c r="B220" s="229"/>
      <c r="C220" s="229"/>
      <c r="D220" s="230"/>
      <c r="E220" s="229"/>
      <c r="F220" s="229"/>
      <c r="G220" s="19"/>
      <c r="H220" s="19"/>
      <c r="I220" s="19"/>
      <c r="J220" s="207"/>
      <c r="K220" s="207"/>
      <c r="L220" s="207"/>
      <c r="M220" s="207"/>
    </row>
    <row r="221" spans="1:13" x14ac:dyDescent="0.35">
      <c r="A221" s="229"/>
      <c r="B221" s="229"/>
      <c r="C221" s="229"/>
      <c r="D221" s="230"/>
      <c r="E221" s="229"/>
      <c r="F221" s="229"/>
      <c r="G221" s="19"/>
      <c r="H221" s="19"/>
      <c r="I221" s="19"/>
      <c r="J221" s="207"/>
      <c r="K221" s="207"/>
      <c r="L221" s="207"/>
      <c r="M221" s="207"/>
    </row>
    <row r="222" spans="1:13" x14ac:dyDescent="0.35">
      <c r="A222" s="229"/>
      <c r="B222" s="229"/>
      <c r="C222" s="229"/>
      <c r="D222" s="230"/>
      <c r="E222" s="229"/>
      <c r="F222" s="229"/>
      <c r="G222" s="19"/>
      <c r="H222" s="19"/>
      <c r="I222" s="19"/>
      <c r="J222" s="207"/>
      <c r="K222" s="207"/>
      <c r="L222" s="207"/>
      <c r="M222" s="207"/>
    </row>
    <row r="223" spans="1:13" x14ac:dyDescent="0.35">
      <c r="A223" s="229"/>
      <c r="B223" s="229"/>
      <c r="C223" s="229"/>
      <c r="D223" s="230"/>
      <c r="E223" s="229"/>
      <c r="F223" s="229"/>
      <c r="G223" s="19"/>
      <c r="H223" s="19"/>
      <c r="I223" s="19"/>
      <c r="J223" s="207"/>
      <c r="K223" s="207"/>
      <c r="L223" s="207"/>
      <c r="M223" s="207"/>
    </row>
    <row r="224" spans="1:13" x14ac:dyDescent="0.35">
      <c r="A224" s="229"/>
      <c r="B224" s="229"/>
      <c r="C224" s="229"/>
      <c r="D224" s="230"/>
      <c r="E224" s="229"/>
      <c r="F224" s="229"/>
      <c r="G224" s="19"/>
      <c r="H224" s="19"/>
      <c r="I224" s="19"/>
      <c r="J224" s="207"/>
      <c r="K224" s="207"/>
      <c r="L224" s="207"/>
      <c r="M224" s="207"/>
    </row>
    <row r="225" spans="1:13" x14ac:dyDescent="0.35">
      <c r="A225" s="229"/>
      <c r="B225" s="229"/>
      <c r="C225" s="229"/>
      <c r="D225" s="230"/>
      <c r="E225" s="229"/>
      <c r="F225" s="229"/>
      <c r="G225" s="19"/>
      <c r="H225" s="19"/>
      <c r="I225" s="19"/>
      <c r="J225" s="207"/>
      <c r="K225" s="207"/>
      <c r="L225" s="207"/>
      <c r="M225" s="207"/>
    </row>
    <row r="226" spans="1:13" x14ac:dyDescent="0.35">
      <c r="A226" s="229"/>
      <c r="B226" s="229"/>
      <c r="C226" s="229"/>
      <c r="D226" s="230"/>
      <c r="E226" s="229"/>
      <c r="F226" s="229"/>
      <c r="G226" s="19"/>
      <c r="H226" s="19"/>
      <c r="I226" s="19"/>
      <c r="J226" s="207"/>
      <c r="K226" s="207"/>
      <c r="L226" s="207"/>
      <c r="M226" s="207"/>
    </row>
    <row r="227" spans="1:13" x14ac:dyDescent="0.35">
      <c r="A227" s="229"/>
      <c r="B227" s="229"/>
      <c r="C227" s="229"/>
      <c r="D227" s="230"/>
      <c r="E227" s="229"/>
      <c r="F227" s="229"/>
      <c r="G227" s="19"/>
      <c r="H227" s="19"/>
      <c r="I227" s="19"/>
      <c r="J227" s="207"/>
      <c r="K227" s="207"/>
      <c r="L227" s="207"/>
      <c r="M227" s="207"/>
    </row>
    <row r="228" spans="1:13" x14ac:dyDescent="0.35">
      <c r="A228" s="229"/>
      <c r="B228" s="229"/>
      <c r="C228" s="229"/>
      <c r="D228" s="230"/>
      <c r="E228" s="229"/>
      <c r="F228" s="229"/>
      <c r="G228" s="19"/>
      <c r="H228" s="19"/>
      <c r="I228" s="19"/>
      <c r="J228" s="207"/>
      <c r="K228" s="207"/>
      <c r="L228" s="207"/>
      <c r="M228" s="207"/>
    </row>
    <row r="229" spans="1:13" x14ac:dyDescent="0.35">
      <c r="A229" s="229"/>
      <c r="B229" s="229"/>
      <c r="C229" s="229"/>
      <c r="D229" s="230"/>
      <c r="E229" s="229"/>
      <c r="F229" s="229"/>
      <c r="G229" s="19"/>
      <c r="H229" s="19"/>
      <c r="I229" s="19"/>
      <c r="J229" s="207"/>
      <c r="K229" s="207"/>
      <c r="L229" s="207"/>
      <c r="M229" s="207"/>
    </row>
    <row r="230" spans="1:13" x14ac:dyDescent="0.35">
      <c r="A230" s="229"/>
      <c r="B230" s="229"/>
      <c r="C230" s="229"/>
      <c r="D230" s="230"/>
      <c r="E230" s="229"/>
      <c r="F230" s="229"/>
      <c r="G230" s="19"/>
      <c r="H230" s="19"/>
      <c r="I230" s="19"/>
      <c r="J230" s="207"/>
      <c r="K230" s="207"/>
      <c r="L230" s="207"/>
      <c r="M230" s="207"/>
    </row>
    <row r="231" spans="1:13" x14ac:dyDescent="0.35">
      <c r="A231" s="229"/>
      <c r="B231" s="229"/>
      <c r="C231" s="229"/>
      <c r="D231" s="230"/>
      <c r="E231" s="229"/>
      <c r="F231" s="229"/>
      <c r="G231" s="19"/>
      <c r="H231" s="19"/>
      <c r="I231" s="19"/>
      <c r="J231" s="207"/>
      <c r="K231" s="207"/>
      <c r="L231" s="207"/>
      <c r="M231" s="207"/>
    </row>
    <row r="232" spans="1:13" x14ac:dyDescent="0.35">
      <c r="A232" s="229"/>
      <c r="B232" s="229"/>
      <c r="C232" s="229"/>
      <c r="D232" s="230"/>
      <c r="E232" s="229"/>
      <c r="F232" s="229"/>
      <c r="G232" s="19"/>
      <c r="H232" s="19"/>
      <c r="I232" s="19"/>
      <c r="J232" s="207"/>
      <c r="K232" s="207"/>
      <c r="L232" s="207"/>
      <c r="M232" s="207"/>
    </row>
    <row r="233" spans="1:13" x14ac:dyDescent="0.35">
      <c r="A233" s="229"/>
      <c r="B233" s="229"/>
      <c r="C233" s="229"/>
      <c r="D233" s="230"/>
      <c r="E233" s="229"/>
      <c r="F233" s="229"/>
      <c r="G233" s="19"/>
      <c r="H233" s="19"/>
      <c r="I233" s="19"/>
      <c r="J233" s="207"/>
      <c r="K233" s="207"/>
      <c r="L233" s="207"/>
      <c r="M233" s="207"/>
    </row>
    <row r="234" spans="1:13" x14ac:dyDescent="0.35">
      <c r="A234" s="229"/>
      <c r="B234" s="229"/>
      <c r="C234" s="229"/>
      <c r="D234" s="230"/>
      <c r="E234" s="229"/>
      <c r="F234" s="229"/>
      <c r="G234" s="19"/>
      <c r="H234" s="19"/>
      <c r="I234" s="19"/>
      <c r="J234" s="207"/>
      <c r="K234" s="207"/>
      <c r="L234" s="207"/>
      <c r="M234" s="207"/>
    </row>
    <row r="235" spans="1:13" x14ac:dyDescent="0.35">
      <c r="A235" s="229"/>
      <c r="B235" s="229"/>
      <c r="C235" s="229"/>
      <c r="D235" s="230"/>
      <c r="E235" s="229"/>
      <c r="F235" s="229"/>
      <c r="G235" s="19"/>
      <c r="H235" s="19"/>
      <c r="I235" s="19"/>
      <c r="J235" s="207"/>
      <c r="K235" s="207"/>
      <c r="L235" s="207"/>
      <c r="M235" s="207"/>
    </row>
    <row r="236" spans="1:13" x14ac:dyDescent="0.35">
      <c r="A236" s="229"/>
      <c r="B236" s="229"/>
      <c r="C236" s="229"/>
      <c r="D236" s="230"/>
      <c r="E236" s="229"/>
      <c r="F236" s="229"/>
      <c r="G236" s="19"/>
      <c r="H236" s="19"/>
      <c r="I236" s="19"/>
      <c r="J236" s="207"/>
      <c r="K236" s="207"/>
      <c r="L236" s="207"/>
      <c r="M236" s="207"/>
    </row>
    <row r="237" spans="1:13" x14ac:dyDescent="0.35">
      <c r="A237" s="229"/>
      <c r="B237" s="229"/>
      <c r="C237" s="229"/>
      <c r="D237" s="230"/>
      <c r="E237" s="229"/>
      <c r="F237" s="229"/>
      <c r="G237" s="19"/>
      <c r="H237" s="19"/>
      <c r="I237" s="19"/>
      <c r="J237" s="207"/>
      <c r="K237" s="207"/>
      <c r="L237" s="207"/>
      <c r="M237" s="207"/>
    </row>
    <row r="238" spans="1:13" x14ac:dyDescent="0.35">
      <c r="A238" s="229"/>
      <c r="B238" s="229"/>
      <c r="C238" s="229"/>
      <c r="D238" s="230"/>
      <c r="E238" s="229"/>
      <c r="F238" s="229"/>
      <c r="G238" s="19"/>
      <c r="H238" s="19"/>
      <c r="I238" s="19"/>
      <c r="J238" s="207"/>
      <c r="K238" s="207"/>
      <c r="L238" s="207"/>
      <c r="M238" s="207"/>
    </row>
    <row r="239" spans="1:13" x14ac:dyDescent="0.35">
      <c r="A239" s="229"/>
      <c r="B239" s="229"/>
      <c r="C239" s="229"/>
      <c r="D239" s="230"/>
      <c r="E239" s="229"/>
      <c r="F239" s="229"/>
      <c r="G239" s="19"/>
      <c r="H239" s="19"/>
      <c r="I239" s="19"/>
      <c r="J239" s="207"/>
      <c r="K239" s="207"/>
      <c r="L239" s="207"/>
      <c r="M239" s="207"/>
    </row>
    <row r="240" spans="1:13" x14ac:dyDescent="0.35">
      <c r="A240" s="229"/>
      <c r="B240" s="229"/>
      <c r="C240" s="229"/>
      <c r="D240" s="230"/>
      <c r="E240" s="229"/>
      <c r="F240" s="229"/>
      <c r="G240" s="19"/>
      <c r="H240" s="19"/>
      <c r="I240" s="19"/>
      <c r="J240" s="207"/>
      <c r="K240" s="207"/>
      <c r="L240" s="207"/>
      <c r="M240" s="207"/>
    </row>
    <row r="241" spans="1:13" x14ac:dyDescent="0.35">
      <c r="A241" s="229"/>
      <c r="B241" s="229"/>
      <c r="C241" s="229"/>
      <c r="D241" s="230"/>
      <c r="E241" s="229"/>
      <c r="F241" s="229"/>
      <c r="G241" s="19"/>
      <c r="H241" s="19"/>
      <c r="I241" s="19"/>
      <c r="J241" s="207"/>
      <c r="K241" s="207"/>
      <c r="L241" s="207"/>
      <c r="M241" s="207"/>
    </row>
    <row r="242" spans="1:13" x14ac:dyDescent="0.35">
      <c r="A242" s="229"/>
      <c r="B242" s="229"/>
      <c r="C242" s="229"/>
      <c r="D242" s="230"/>
      <c r="E242" s="229"/>
      <c r="F242" s="229"/>
      <c r="G242" s="19"/>
      <c r="H242" s="19"/>
      <c r="I242" s="19"/>
      <c r="J242" s="207"/>
      <c r="K242" s="207"/>
      <c r="L242" s="207"/>
      <c r="M242" s="207"/>
    </row>
    <row r="243" spans="1:13" x14ac:dyDescent="0.35">
      <c r="A243" s="229"/>
      <c r="B243" s="229"/>
      <c r="C243" s="229"/>
      <c r="D243" s="230"/>
      <c r="E243" s="229"/>
      <c r="F243" s="229"/>
      <c r="G243" s="19"/>
      <c r="H243" s="19"/>
      <c r="I243" s="19"/>
      <c r="J243" s="207"/>
      <c r="K243" s="207"/>
      <c r="L243" s="207"/>
      <c r="M243" s="207"/>
    </row>
    <row r="244" spans="1:13" x14ac:dyDescent="0.35">
      <c r="A244" s="229"/>
      <c r="B244" s="229"/>
      <c r="C244" s="229"/>
      <c r="D244" s="230"/>
      <c r="E244" s="229"/>
      <c r="F244" s="229"/>
      <c r="G244" s="19"/>
      <c r="H244" s="19"/>
      <c r="I244" s="19"/>
      <c r="J244" s="207"/>
      <c r="K244" s="207"/>
      <c r="L244" s="207"/>
      <c r="M244" s="207"/>
    </row>
    <row r="245" spans="1:13" x14ac:dyDescent="0.35">
      <c r="A245" s="229"/>
      <c r="B245" s="229"/>
      <c r="C245" s="229"/>
      <c r="D245" s="230"/>
      <c r="E245" s="229"/>
      <c r="F245" s="229"/>
      <c r="G245" s="19"/>
      <c r="H245" s="19"/>
      <c r="I245" s="19"/>
      <c r="J245" s="207"/>
      <c r="K245" s="207"/>
      <c r="L245" s="207"/>
      <c r="M245" s="207"/>
    </row>
    <row r="246" spans="1:13" x14ac:dyDescent="0.35">
      <c r="A246" s="229"/>
      <c r="B246" s="229"/>
      <c r="C246" s="229"/>
      <c r="D246" s="230"/>
      <c r="E246" s="229"/>
      <c r="F246" s="229"/>
      <c r="G246" s="19"/>
      <c r="H246" s="19"/>
      <c r="I246" s="19"/>
      <c r="J246" s="207"/>
      <c r="K246" s="207"/>
      <c r="L246" s="207"/>
      <c r="M246" s="207"/>
    </row>
    <row r="247" spans="1:13" x14ac:dyDescent="0.35">
      <c r="A247" s="229"/>
      <c r="B247" s="229"/>
      <c r="C247" s="229"/>
      <c r="D247" s="230"/>
      <c r="E247" s="229"/>
      <c r="F247" s="229"/>
      <c r="G247" s="19"/>
      <c r="H247" s="19"/>
      <c r="I247" s="19"/>
      <c r="J247" s="207"/>
      <c r="K247" s="207"/>
      <c r="L247" s="207"/>
      <c r="M247" s="207"/>
    </row>
    <row r="248" spans="1:13" x14ac:dyDescent="0.35">
      <c r="A248" s="229"/>
      <c r="B248" s="229"/>
      <c r="C248" s="229"/>
      <c r="D248" s="230"/>
      <c r="E248" s="229"/>
      <c r="F248" s="229"/>
      <c r="G248" s="19"/>
      <c r="H248" s="19"/>
      <c r="I248" s="19"/>
      <c r="J248" s="207"/>
      <c r="K248" s="207"/>
      <c r="L248" s="207"/>
      <c r="M248" s="207"/>
    </row>
    <row r="249" spans="1:13" x14ac:dyDescent="0.35">
      <c r="A249" s="229"/>
      <c r="B249" s="229"/>
      <c r="C249" s="229"/>
      <c r="D249" s="230"/>
      <c r="E249" s="229"/>
      <c r="F249" s="229"/>
      <c r="G249" s="19"/>
      <c r="H249" s="19"/>
      <c r="I249" s="19"/>
      <c r="J249" s="207"/>
      <c r="K249" s="207"/>
      <c r="L249" s="207"/>
      <c r="M249" s="207"/>
    </row>
    <row r="250" spans="1:13" x14ac:dyDescent="0.35">
      <c r="A250" s="229"/>
      <c r="B250" s="229"/>
      <c r="C250" s="229"/>
      <c r="D250" s="230"/>
      <c r="E250" s="229"/>
      <c r="F250" s="229"/>
      <c r="G250" s="19"/>
      <c r="H250" s="19"/>
      <c r="I250" s="19"/>
      <c r="J250" s="207"/>
      <c r="K250" s="207"/>
      <c r="L250" s="207"/>
      <c r="M250" s="207"/>
    </row>
    <row r="251" spans="1:13" x14ac:dyDescent="0.35">
      <c r="A251" s="229"/>
      <c r="B251" s="229"/>
      <c r="C251" s="229"/>
      <c r="D251" s="230"/>
      <c r="E251" s="229"/>
      <c r="F251" s="229"/>
      <c r="G251" s="19"/>
      <c r="H251" s="19"/>
      <c r="I251" s="19"/>
      <c r="J251" s="207"/>
      <c r="K251" s="207"/>
      <c r="L251" s="207"/>
      <c r="M251" s="207"/>
    </row>
    <row r="252" spans="1:13" x14ac:dyDescent="0.35">
      <c r="A252" s="229"/>
      <c r="B252" s="229"/>
      <c r="C252" s="229"/>
      <c r="D252" s="230"/>
      <c r="E252" s="229"/>
      <c r="F252" s="229"/>
      <c r="G252" s="19"/>
      <c r="H252" s="19"/>
      <c r="I252" s="19"/>
      <c r="J252" s="207"/>
      <c r="K252" s="207"/>
      <c r="L252" s="207"/>
      <c r="M252" s="207"/>
    </row>
    <row r="253" spans="1:13" x14ac:dyDescent="0.35">
      <c r="A253" s="229"/>
      <c r="B253" s="229"/>
      <c r="C253" s="229"/>
      <c r="D253" s="230"/>
      <c r="E253" s="229"/>
      <c r="F253" s="229"/>
      <c r="G253" s="19"/>
      <c r="H253" s="19"/>
      <c r="I253" s="19"/>
      <c r="J253" s="207"/>
      <c r="K253" s="207"/>
      <c r="L253" s="207"/>
      <c r="M253" s="207"/>
    </row>
    <row r="254" spans="1:13" x14ac:dyDescent="0.35">
      <c r="A254" s="229"/>
      <c r="B254" s="229"/>
      <c r="C254" s="229"/>
      <c r="D254" s="230"/>
      <c r="E254" s="229"/>
      <c r="F254" s="229"/>
      <c r="G254" s="19"/>
      <c r="H254" s="19"/>
      <c r="I254" s="19"/>
      <c r="J254" s="207"/>
      <c r="K254" s="207"/>
      <c r="L254" s="207"/>
      <c r="M254" s="207"/>
    </row>
    <row r="255" spans="1:13" x14ac:dyDescent="0.35">
      <c r="A255" s="229"/>
      <c r="B255" s="229"/>
      <c r="C255" s="229"/>
      <c r="D255" s="230"/>
      <c r="E255" s="229"/>
      <c r="F255" s="229"/>
      <c r="G255" s="19"/>
      <c r="H255" s="19"/>
      <c r="I255" s="19"/>
      <c r="J255" s="207"/>
      <c r="K255" s="207"/>
      <c r="L255" s="207"/>
      <c r="M255" s="207"/>
    </row>
    <row r="256" spans="1:13" x14ac:dyDescent="0.35">
      <c r="A256" s="229"/>
      <c r="B256" s="229"/>
      <c r="C256" s="229"/>
      <c r="D256" s="230"/>
      <c r="E256" s="229"/>
      <c r="F256" s="229"/>
      <c r="G256" s="19"/>
      <c r="H256" s="19"/>
      <c r="I256" s="19"/>
      <c r="J256" s="207"/>
      <c r="K256" s="207"/>
      <c r="L256" s="207"/>
      <c r="M256" s="207"/>
    </row>
    <row r="257" spans="1:13" x14ac:dyDescent="0.35">
      <c r="A257" s="229"/>
      <c r="B257" s="229"/>
      <c r="C257" s="229"/>
      <c r="D257" s="230"/>
      <c r="E257" s="229"/>
      <c r="F257" s="229"/>
      <c r="G257" s="19"/>
      <c r="H257" s="19"/>
      <c r="I257" s="19"/>
      <c r="J257" s="207"/>
      <c r="K257" s="207"/>
      <c r="L257" s="207"/>
      <c r="M257" s="207"/>
    </row>
    <row r="258" spans="1:13" x14ac:dyDescent="0.35">
      <c r="A258" s="229"/>
      <c r="B258" s="229"/>
      <c r="C258" s="229"/>
      <c r="D258" s="230"/>
      <c r="E258" s="229"/>
      <c r="F258" s="229"/>
      <c r="G258" s="19"/>
      <c r="H258" s="19"/>
      <c r="I258" s="19"/>
      <c r="J258" s="207"/>
      <c r="K258" s="207"/>
      <c r="L258" s="207"/>
      <c r="M258" s="207"/>
    </row>
    <row r="259" spans="1:13" x14ac:dyDescent="0.35">
      <c r="A259" s="229"/>
      <c r="B259" s="229"/>
      <c r="C259" s="229"/>
      <c r="D259" s="230"/>
      <c r="E259" s="229"/>
      <c r="F259" s="229"/>
      <c r="G259" s="19"/>
      <c r="H259" s="19"/>
      <c r="I259" s="19"/>
      <c r="J259" s="207"/>
      <c r="K259" s="207"/>
      <c r="L259" s="207"/>
      <c r="M259" s="207"/>
    </row>
    <row r="260" spans="1:13" x14ac:dyDescent="0.35">
      <c r="A260" s="229"/>
      <c r="B260" s="229"/>
      <c r="C260" s="229"/>
      <c r="D260" s="230"/>
      <c r="E260" s="229"/>
      <c r="F260" s="229"/>
      <c r="G260" s="19"/>
      <c r="H260" s="19"/>
      <c r="I260" s="19"/>
      <c r="J260" s="207"/>
      <c r="K260" s="207"/>
      <c r="L260" s="207"/>
      <c r="M260" s="207"/>
    </row>
    <row r="261" spans="1:13" x14ac:dyDescent="0.35">
      <c r="A261" s="229"/>
      <c r="B261" s="229"/>
      <c r="C261" s="229"/>
      <c r="D261" s="230"/>
      <c r="E261" s="229"/>
      <c r="F261" s="229"/>
      <c r="G261" s="19"/>
      <c r="H261" s="19"/>
      <c r="I261" s="19"/>
      <c r="J261" s="207"/>
      <c r="K261" s="207"/>
      <c r="L261" s="207"/>
      <c r="M261" s="207"/>
    </row>
    <row r="262" spans="1:13" x14ac:dyDescent="0.35">
      <c r="A262" s="229"/>
      <c r="B262" s="229"/>
      <c r="C262" s="229"/>
      <c r="D262" s="230"/>
      <c r="E262" s="229"/>
      <c r="F262" s="229"/>
      <c r="G262" s="19"/>
      <c r="H262" s="19"/>
      <c r="I262" s="19"/>
      <c r="J262" s="207"/>
      <c r="K262" s="207"/>
      <c r="L262" s="207"/>
      <c r="M262" s="207"/>
    </row>
    <row r="263" spans="1:13" x14ac:dyDescent="0.35">
      <c r="A263" s="229"/>
      <c r="B263" s="229"/>
      <c r="C263" s="229"/>
      <c r="D263" s="230"/>
      <c r="E263" s="229"/>
      <c r="F263" s="229"/>
      <c r="G263" s="19"/>
      <c r="H263" s="19"/>
      <c r="I263" s="19"/>
      <c r="J263" s="207"/>
      <c r="K263" s="207"/>
      <c r="L263" s="207"/>
      <c r="M263" s="207"/>
    </row>
    <row r="264" spans="1:13" x14ac:dyDescent="0.35">
      <c r="A264" s="229"/>
      <c r="B264" s="229"/>
      <c r="C264" s="229"/>
      <c r="D264" s="230"/>
      <c r="E264" s="229"/>
      <c r="F264" s="229"/>
      <c r="G264" s="19"/>
      <c r="H264" s="19"/>
      <c r="I264" s="19"/>
      <c r="J264" s="207"/>
      <c r="K264" s="207"/>
      <c r="L264" s="207"/>
      <c r="M264" s="207"/>
    </row>
    <row r="265" spans="1:13" x14ac:dyDescent="0.35">
      <c r="A265" s="229"/>
      <c r="B265" s="229"/>
      <c r="C265" s="229"/>
      <c r="D265" s="230"/>
      <c r="E265" s="229"/>
      <c r="F265" s="229"/>
      <c r="G265" s="19"/>
      <c r="H265" s="19"/>
      <c r="I265" s="19"/>
      <c r="J265" s="207"/>
      <c r="K265" s="207"/>
      <c r="L265" s="207"/>
      <c r="M265" s="207"/>
    </row>
    <row r="266" spans="1:13" x14ac:dyDescent="0.35">
      <c r="A266" s="229"/>
      <c r="B266" s="229"/>
      <c r="C266" s="229"/>
      <c r="D266" s="230"/>
      <c r="E266" s="229"/>
      <c r="F266" s="229"/>
      <c r="G266" s="19"/>
      <c r="H266" s="19"/>
      <c r="I266" s="19"/>
      <c r="J266" s="207"/>
      <c r="K266" s="207"/>
      <c r="L266" s="207"/>
      <c r="M266" s="207"/>
    </row>
    <row r="267" spans="1:13" x14ac:dyDescent="0.35">
      <c r="A267" s="229"/>
      <c r="B267" s="229"/>
      <c r="C267" s="229"/>
      <c r="D267" s="230"/>
      <c r="E267" s="229"/>
      <c r="F267" s="229"/>
      <c r="G267" s="229"/>
      <c r="H267" s="229"/>
      <c r="I267" s="229"/>
    </row>
    <row r="268" spans="1:13" x14ac:dyDescent="0.35">
      <c r="A268" s="229"/>
      <c r="B268" s="229"/>
      <c r="C268" s="229"/>
      <c r="D268" s="230"/>
      <c r="E268" s="229"/>
      <c r="F268" s="229"/>
      <c r="G268" s="229"/>
      <c r="H268" s="229"/>
      <c r="I268" s="229"/>
    </row>
    <row r="269" spans="1:13" x14ac:dyDescent="0.35">
      <c r="A269" s="229"/>
      <c r="B269" s="229"/>
      <c r="C269" s="229"/>
      <c r="D269" s="230"/>
      <c r="E269" s="229"/>
      <c r="F269" s="229"/>
      <c r="G269" s="229"/>
      <c r="H269" s="229"/>
      <c r="I269" s="229"/>
    </row>
    <row r="270" spans="1:13" x14ac:dyDescent="0.35">
      <c r="A270" s="229"/>
      <c r="B270" s="229"/>
      <c r="C270" s="229"/>
      <c r="D270" s="230"/>
      <c r="E270" s="229"/>
      <c r="F270" s="229"/>
      <c r="G270" s="229"/>
      <c r="H270" s="229"/>
      <c r="I270" s="229"/>
    </row>
    <row r="271" spans="1:13" x14ac:dyDescent="0.35">
      <c r="A271" s="229"/>
      <c r="B271" s="229"/>
      <c r="C271" s="229"/>
      <c r="D271" s="230"/>
      <c r="E271" s="229"/>
      <c r="F271" s="229"/>
      <c r="G271" s="229"/>
      <c r="H271" s="229"/>
      <c r="I271" s="229"/>
    </row>
    <row r="272" spans="1:13" x14ac:dyDescent="0.35">
      <c r="A272" s="229"/>
      <c r="B272" s="229"/>
      <c r="C272" s="229"/>
      <c r="D272" s="230"/>
      <c r="E272" s="229"/>
      <c r="F272" s="229"/>
      <c r="G272" s="229"/>
      <c r="H272" s="229"/>
      <c r="I272" s="229"/>
    </row>
    <row r="273" spans="1:9" x14ac:dyDescent="0.35">
      <c r="A273" s="229"/>
      <c r="B273" s="229"/>
      <c r="C273" s="229"/>
      <c r="D273" s="230"/>
      <c r="E273" s="229"/>
      <c r="F273" s="229"/>
      <c r="G273" s="229"/>
      <c r="H273" s="229"/>
      <c r="I273" s="229"/>
    </row>
    <row r="274" spans="1:9" x14ac:dyDescent="0.35">
      <c r="A274" s="229"/>
      <c r="B274" s="229"/>
      <c r="C274" s="229"/>
      <c r="D274" s="230"/>
      <c r="E274" s="229"/>
      <c r="F274" s="229"/>
      <c r="G274" s="229"/>
      <c r="H274" s="229"/>
      <c r="I274" s="229"/>
    </row>
    <row r="275" spans="1:9" x14ac:dyDescent="0.35">
      <c r="A275" s="229"/>
      <c r="B275" s="229"/>
      <c r="C275" s="229"/>
      <c r="D275" s="230"/>
      <c r="E275" s="229"/>
      <c r="F275" s="229"/>
      <c r="G275" s="229"/>
      <c r="H275" s="229"/>
      <c r="I275" s="229"/>
    </row>
    <row r="276" spans="1:9" x14ac:dyDescent="0.35">
      <c r="A276" s="229"/>
      <c r="B276" s="229"/>
      <c r="C276" s="229"/>
      <c r="D276" s="230"/>
      <c r="E276" s="229"/>
      <c r="F276" s="229"/>
      <c r="G276" s="229"/>
      <c r="H276" s="229"/>
      <c r="I276" s="229"/>
    </row>
    <row r="277" spans="1:9" x14ac:dyDescent="0.35">
      <c r="A277" s="229"/>
      <c r="B277" s="229"/>
      <c r="C277" s="229"/>
      <c r="D277" s="230"/>
      <c r="E277" s="229"/>
      <c r="F277" s="229"/>
      <c r="G277" s="229"/>
      <c r="H277" s="229"/>
      <c r="I277" s="229"/>
    </row>
    <row r="278" spans="1:9" x14ac:dyDescent="0.35">
      <c r="A278" s="229"/>
      <c r="B278" s="229"/>
      <c r="C278" s="229"/>
      <c r="D278" s="230"/>
      <c r="E278" s="229"/>
      <c r="F278" s="229"/>
      <c r="G278" s="229"/>
      <c r="H278" s="229"/>
      <c r="I278" s="229"/>
    </row>
    <row r="279" spans="1:9" x14ac:dyDescent="0.35">
      <c r="A279" s="229"/>
      <c r="B279" s="229"/>
      <c r="C279" s="229"/>
      <c r="D279" s="230"/>
      <c r="E279" s="229"/>
      <c r="F279" s="229"/>
      <c r="G279" s="229"/>
      <c r="H279" s="229"/>
      <c r="I279" s="229"/>
    </row>
    <row r="280" spans="1:9" x14ac:dyDescent="0.35">
      <c r="A280" s="229"/>
      <c r="B280" s="229"/>
      <c r="C280" s="229"/>
      <c r="D280" s="230"/>
      <c r="E280" s="229"/>
      <c r="F280" s="229"/>
      <c r="G280" s="229"/>
      <c r="H280" s="229"/>
      <c r="I280" s="229"/>
    </row>
    <row r="281" spans="1:9" x14ac:dyDescent="0.35">
      <c r="A281" s="229"/>
      <c r="B281" s="229"/>
      <c r="C281" s="229"/>
      <c r="D281" s="230"/>
      <c r="E281" s="229"/>
      <c r="F281" s="229"/>
      <c r="G281" s="229"/>
      <c r="H281" s="229"/>
      <c r="I281" s="229"/>
    </row>
    <row r="282" spans="1:9" x14ac:dyDescent="0.35">
      <c r="A282" s="229"/>
      <c r="B282" s="229"/>
      <c r="C282" s="229"/>
      <c r="D282" s="230"/>
      <c r="E282" s="229"/>
      <c r="F282" s="229"/>
      <c r="G282" s="229"/>
      <c r="H282" s="229"/>
      <c r="I282" s="229"/>
    </row>
    <row r="283" spans="1:9" x14ac:dyDescent="0.35">
      <c r="A283" s="229"/>
      <c r="B283" s="229"/>
      <c r="C283" s="229"/>
      <c r="D283" s="230"/>
      <c r="E283" s="229"/>
      <c r="F283" s="229"/>
      <c r="G283" s="229"/>
      <c r="H283" s="229"/>
      <c r="I283" s="229"/>
    </row>
    <row r="284" spans="1:9" x14ac:dyDescent="0.35">
      <c r="A284" s="229"/>
      <c r="B284" s="229"/>
      <c r="C284" s="229"/>
      <c r="D284" s="230"/>
      <c r="E284" s="229"/>
      <c r="F284" s="229"/>
      <c r="G284" s="229"/>
      <c r="H284" s="229"/>
      <c r="I284" s="229"/>
    </row>
    <row r="285" spans="1:9" x14ac:dyDescent="0.35">
      <c r="A285" s="229"/>
      <c r="B285" s="229"/>
      <c r="C285" s="229"/>
      <c r="D285" s="230"/>
      <c r="E285" s="229"/>
      <c r="F285" s="229"/>
      <c r="G285" s="229"/>
      <c r="H285" s="229"/>
      <c r="I285" s="229"/>
    </row>
    <row r="286" spans="1:9" x14ac:dyDescent="0.35">
      <c r="A286" s="229"/>
      <c r="B286" s="229"/>
      <c r="C286" s="229"/>
      <c r="D286" s="230"/>
      <c r="E286" s="229"/>
      <c r="F286" s="229"/>
      <c r="G286" s="229"/>
      <c r="H286" s="229"/>
      <c r="I286" s="229"/>
    </row>
    <row r="287" spans="1:9" x14ac:dyDescent="0.35">
      <c r="A287" s="229"/>
      <c r="B287" s="229"/>
      <c r="C287" s="229"/>
      <c r="D287" s="230"/>
      <c r="E287" s="229"/>
      <c r="F287" s="229"/>
      <c r="G287" s="229"/>
      <c r="H287" s="229"/>
      <c r="I287" s="229"/>
    </row>
    <row r="288" spans="1:9" x14ac:dyDescent="0.35">
      <c r="A288" s="229"/>
      <c r="B288" s="229"/>
      <c r="C288" s="229"/>
      <c r="D288" s="230"/>
      <c r="E288" s="229"/>
      <c r="F288" s="229"/>
      <c r="G288" s="229"/>
      <c r="H288" s="229"/>
      <c r="I288" s="229"/>
    </row>
    <row r="289" spans="1:9" x14ac:dyDescent="0.35">
      <c r="A289" s="229"/>
      <c r="B289" s="229"/>
      <c r="C289" s="229"/>
      <c r="D289" s="230"/>
      <c r="E289" s="229"/>
      <c r="F289" s="229"/>
      <c r="G289" s="229"/>
      <c r="H289" s="229"/>
      <c r="I289" s="229"/>
    </row>
    <row r="290" spans="1:9" x14ac:dyDescent="0.35">
      <c r="A290" s="229"/>
      <c r="B290" s="229"/>
      <c r="C290" s="229"/>
      <c r="D290" s="230"/>
      <c r="E290" s="229"/>
      <c r="F290" s="229"/>
      <c r="G290" s="229"/>
      <c r="H290" s="229"/>
      <c r="I290" s="229"/>
    </row>
    <row r="291" spans="1:9" x14ac:dyDescent="0.35">
      <c r="A291" s="229"/>
      <c r="B291" s="229"/>
      <c r="C291" s="229"/>
      <c r="D291" s="230"/>
      <c r="E291" s="229"/>
      <c r="F291" s="229"/>
      <c r="G291" s="229"/>
      <c r="H291" s="229"/>
      <c r="I291" s="229"/>
    </row>
    <row r="292" spans="1:9" x14ac:dyDescent="0.35">
      <c r="A292" s="229"/>
      <c r="B292" s="229"/>
      <c r="C292" s="229"/>
      <c r="D292" s="230"/>
      <c r="E292" s="229"/>
      <c r="F292" s="229"/>
      <c r="G292" s="229"/>
      <c r="H292" s="229"/>
      <c r="I292" s="229"/>
    </row>
    <row r="293" spans="1:9" x14ac:dyDescent="0.35">
      <c r="A293" s="229"/>
      <c r="B293" s="229"/>
      <c r="C293" s="229"/>
      <c r="D293" s="230"/>
      <c r="E293" s="229"/>
      <c r="F293" s="229"/>
      <c r="G293" s="229"/>
      <c r="H293" s="229"/>
      <c r="I293" s="229"/>
    </row>
    <row r="294" spans="1:9" x14ac:dyDescent="0.35">
      <c r="A294" s="229"/>
      <c r="B294" s="229"/>
      <c r="C294" s="229"/>
      <c r="D294" s="230"/>
      <c r="E294" s="229"/>
      <c r="F294" s="229"/>
      <c r="G294" s="229"/>
      <c r="H294" s="229"/>
      <c r="I294" s="229"/>
    </row>
    <row r="295" spans="1:9" x14ac:dyDescent="0.35">
      <c r="A295" s="229"/>
      <c r="B295" s="229"/>
      <c r="C295" s="229"/>
      <c r="D295" s="230"/>
      <c r="E295" s="229"/>
      <c r="F295" s="229"/>
      <c r="G295" s="229"/>
      <c r="H295" s="229"/>
      <c r="I295" s="229"/>
    </row>
    <row r="296" spans="1:9" x14ac:dyDescent="0.35">
      <c r="A296" s="229"/>
      <c r="B296" s="229"/>
      <c r="C296" s="229"/>
      <c r="D296" s="230"/>
      <c r="E296" s="229"/>
      <c r="F296" s="229"/>
      <c r="G296" s="229"/>
      <c r="H296" s="229"/>
      <c r="I296" s="229"/>
    </row>
    <row r="297" spans="1:9" x14ac:dyDescent="0.35">
      <c r="A297" s="229"/>
      <c r="B297" s="229"/>
      <c r="C297" s="229"/>
      <c r="D297" s="230"/>
      <c r="E297" s="229"/>
      <c r="F297" s="229"/>
      <c r="G297" s="229"/>
      <c r="H297" s="229"/>
      <c r="I297" s="229"/>
    </row>
    <row r="298" spans="1:9" x14ac:dyDescent="0.35">
      <c r="A298" s="229"/>
      <c r="B298" s="229"/>
      <c r="C298" s="229"/>
      <c r="D298" s="230"/>
      <c r="E298" s="229"/>
      <c r="F298" s="229"/>
      <c r="G298" s="229"/>
      <c r="H298" s="229"/>
      <c r="I298" s="229"/>
    </row>
    <row r="299" spans="1:9" x14ac:dyDescent="0.35">
      <c r="A299" s="229"/>
      <c r="B299" s="229"/>
      <c r="C299" s="229"/>
      <c r="D299" s="230"/>
      <c r="E299" s="229"/>
      <c r="F299" s="229"/>
      <c r="G299" s="229"/>
      <c r="H299" s="229"/>
      <c r="I299" s="229"/>
    </row>
    <row r="300" spans="1:9" x14ac:dyDescent="0.35">
      <c r="A300" s="229"/>
      <c r="B300" s="229"/>
      <c r="C300" s="229"/>
      <c r="D300" s="230"/>
      <c r="E300" s="229"/>
      <c r="F300" s="229"/>
      <c r="G300" s="229"/>
      <c r="H300" s="229"/>
      <c r="I300" s="229"/>
    </row>
    <row r="301" spans="1:9" x14ac:dyDescent="0.35">
      <c r="A301" s="229"/>
      <c r="B301" s="229"/>
      <c r="C301" s="229"/>
      <c r="D301" s="230"/>
      <c r="E301" s="229"/>
      <c r="F301" s="229"/>
      <c r="G301" s="229"/>
      <c r="H301" s="229"/>
      <c r="I301" s="229"/>
    </row>
    <row r="302" spans="1:9" x14ac:dyDescent="0.35">
      <c r="A302" s="229"/>
      <c r="B302" s="229"/>
      <c r="C302" s="229"/>
      <c r="D302" s="230"/>
      <c r="E302" s="229"/>
      <c r="F302" s="229"/>
      <c r="G302" s="229"/>
      <c r="H302" s="229"/>
      <c r="I302" s="229"/>
    </row>
    <row r="303" spans="1:9" x14ac:dyDescent="0.35">
      <c r="A303" s="229"/>
      <c r="B303" s="229"/>
      <c r="C303" s="229"/>
      <c r="D303" s="230"/>
      <c r="E303" s="229"/>
      <c r="F303" s="229"/>
      <c r="G303" s="229"/>
      <c r="H303" s="229"/>
      <c r="I303" s="229"/>
    </row>
    <row r="304" spans="1:9" x14ac:dyDescent="0.35">
      <c r="A304" s="229"/>
      <c r="B304" s="229"/>
      <c r="C304" s="229"/>
      <c r="D304" s="230"/>
      <c r="E304" s="229"/>
      <c r="F304" s="229"/>
      <c r="G304" s="229"/>
      <c r="H304" s="229"/>
      <c r="I304" s="229"/>
    </row>
    <row r="305" spans="1:9" x14ac:dyDescent="0.35">
      <c r="A305" s="229"/>
      <c r="B305" s="229"/>
      <c r="C305" s="229"/>
      <c r="D305" s="230"/>
      <c r="E305" s="229"/>
      <c r="F305" s="229"/>
      <c r="G305" s="229"/>
      <c r="H305" s="229"/>
      <c r="I305" s="229"/>
    </row>
    <row r="306" spans="1:9" x14ac:dyDescent="0.35">
      <c r="A306" s="229"/>
      <c r="B306" s="229"/>
      <c r="C306" s="229"/>
      <c r="D306" s="230"/>
      <c r="E306" s="229"/>
      <c r="F306" s="229"/>
      <c r="G306" s="229"/>
      <c r="H306" s="229"/>
      <c r="I306" s="229"/>
    </row>
    <row r="307" spans="1:9" x14ac:dyDescent="0.35">
      <c r="A307" s="229"/>
      <c r="B307" s="229"/>
      <c r="C307" s="229"/>
      <c r="D307" s="230"/>
      <c r="E307" s="229"/>
      <c r="F307" s="229"/>
      <c r="G307" s="229"/>
      <c r="H307" s="229"/>
      <c r="I307" s="229"/>
    </row>
    <row r="308" spans="1:9" x14ac:dyDescent="0.35">
      <c r="A308" s="229"/>
      <c r="B308" s="229"/>
      <c r="C308" s="229"/>
      <c r="D308" s="230"/>
      <c r="E308" s="229"/>
      <c r="F308" s="229"/>
      <c r="G308" s="229"/>
      <c r="H308" s="229"/>
      <c r="I308" s="229"/>
    </row>
    <row r="309" spans="1:9" x14ac:dyDescent="0.35">
      <c r="A309" s="229"/>
      <c r="B309" s="229"/>
      <c r="C309" s="229"/>
      <c r="D309" s="230"/>
      <c r="E309" s="229"/>
      <c r="F309" s="229"/>
      <c r="G309" s="229"/>
      <c r="H309" s="229"/>
      <c r="I309" s="229"/>
    </row>
    <row r="310" spans="1:9" x14ac:dyDescent="0.35">
      <c r="A310" s="229"/>
      <c r="B310" s="229"/>
      <c r="C310" s="229"/>
      <c r="D310" s="230"/>
      <c r="E310" s="229"/>
      <c r="F310" s="229"/>
      <c r="G310" s="229"/>
      <c r="H310" s="229"/>
      <c r="I310" s="229"/>
    </row>
    <row r="311" spans="1:9" x14ac:dyDescent="0.35">
      <c r="A311" s="229"/>
      <c r="B311" s="229"/>
      <c r="C311" s="229"/>
      <c r="D311" s="230"/>
      <c r="E311" s="229"/>
      <c r="F311" s="229"/>
      <c r="G311" s="229"/>
      <c r="H311" s="229"/>
      <c r="I311" s="229"/>
    </row>
    <row r="312" spans="1:9" x14ac:dyDescent="0.35">
      <c r="A312" s="229"/>
      <c r="B312" s="229"/>
      <c r="C312" s="229"/>
      <c r="D312" s="230"/>
      <c r="E312" s="229"/>
      <c r="F312" s="229"/>
      <c r="G312" s="229"/>
      <c r="H312" s="229"/>
      <c r="I312" s="229"/>
    </row>
    <row r="313" spans="1:9" x14ac:dyDescent="0.35">
      <c r="A313" s="229"/>
      <c r="B313" s="229"/>
      <c r="C313" s="229"/>
      <c r="D313" s="230"/>
      <c r="E313" s="229"/>
      <c r="F313" s="229"/>
      <c r="G313" s="229"/>
      <c r="H313" s="229"/>
      <c r="I313" s="229"/>
    </row>
    <row r="314" spans="1:9" x14ac:dyDescent="0.35">
      <c r="A314" s="229"/>
      <c r="B314" s="229"/>
      <c r="C314" s="229"/>
      <c r="D314" s="230"/>
      <c r="E314" s="229"/>
      <c r="F314" s="229"/>
      <c r="G314" s="229"/>
      <c r="H314" s="229"/>
      <c r="I314" s="229"/>
    </row>
    <row r="315" spans="1:9" x14ac:dyDescent="0.35">
      <c r="A315" s="229"/>
      <c r="B315" s="229"/>
      <c r="C315" s="229"/>
      <c r="D315" s="230"/>
      <c r="E315" s="229"/>
      <c r="F315" s="229"/>
      <c r="G315" s="229"/>
      <c r="H315" s="229"/>
      <c r="I315" s="229"/>
    </row>
    <row r="316" spans="1:9" x14ac:dyDescent="0.35">
      <c r="A316" s="229"/>
      <c r="B316" s="229"/>
      <c r="C316" s="229"/>
      <c r="D316" s="230"/>
      <c r="E316" s="229"/>
      <c r="F316" s="229"/>
      <c r="G316" s="229"/>
      <c r="H316" s="229"/>
      <c r="I316" s="229"/>
    </row>
    <row r="317" spans="1:9" x14ac:dyDescent="0.35">
      <c r="A317" s="229"/>
      <c r="B317" s="229"/>
      <c r="C317" s="229"/>
      <c r="D317" s="230"/>
      <c r="E317" s="229"/>
      <c r="F317" s="229"/>
      <c r="G317" s="229"/>
      <c r="H317" s="229"/>
      <c r="I317" s="229"/>
    </row>
    <row r="318" spans="1:9" x14ac:dyDescent="0.35">
      <c r="A318" s="229"/>
      <c r="B318" s="229"/>
      <c r="C318" s="229"/>
      <c r="D318" s="230"/>
      <c r="E318" s="229"/>
      <c r="F318" s="229"/>
      <c r="G318" s="229"/>
      <c r="H318" s="229"/>
      <c r="I318" s="229"/>
    </row>
    <row r="319" spans="1:9" x14ac:dyDescent="0.35">
      <c r="A319" s="229"/>
      <c r="B319" s="229"/>
      <c r="C319" s="229"/>
      <c r="D319" s="230"/>
      <c r="E319" s="229"/>
      <c r="F319" s="229"/>
      <c r="G319" s="229"/>
      <c r="H319" s="229"/>
      <c r="I319" s="229"/>
    </row>
    <row r="320" spans="1:9" x14ac:dyDescent="0.35">
      <c r="A320" s="229"/>
      <c r="B320" s="229"/>
      <c r="C320" s="229"/>
      <c r="D320" s="230"/>
      <c r="E320" s="229"/>
      <c r="F320" s="229"/>
      <c r="G320" s="229"/>
      <c r="H320" s="229"/>
      <c r="I320" s="229"/>
    </row>
    <row r="321" spans="1:9" x14ac:dyDescent="0.35">
      <c r="A321" s="229"/>
      <c r="B321" s="229"/>
      <c r="C321" s="229"/>
      <c r="D321" s="230"/>
      <c r="E321" s="229"/>
      <c r="F321" s="229"/>
      <c r="G321" s="229"/>
      <c r="H321" s="229"/>
      <c r="I321" s="229"/>
    </row>
    <row r="322" spans="1:9" x14ac:dyDescent="0.35">
      <c r="A322" s="229"/>
      <c r="B322" s="229"/>
      <c r="C322" s="229"/>
      <c r="D322" s="230"/>
      <c r="E322" s="229"/>
      <c r="F322" s="229"/>
      <c r="G322" s="229"/>
      <c r="H322" s="229"/>
      <c r="I322" s="229"/>
    </row>
    <row r="323" spans="1:9" x14ac:dyDescent="0.35">
      <c r="A323" s="229"/>
      <c r="B323" s="229"/>
      <c r="C323" s="229"/>
      <c r="D323" s="230"/>
      <c r="E323" s="229"/>
      <c r="F323" s="229"/>
      <c r="G323" s="229"/>
      <c r="H323" s="229"/>
      <c r="I323" s="229"/>
    </row>
    <row r="324" spans="1:9" x14ac:dyDescent="0.35">
      <c r="A324" s="229"/>
      <c r="B324" s="229"/>
      <c r="C324" s="229"/>
      <c r="D324" s="230"/>
      <c r="E324" s="229"/>
      <c r="F324" s="229"/>
      <c r="G324" s="229"/>
      <c r="H324" s="229"/>
      <c r="I324" s="229"/>
    </row>
    <row r="325" spans="1:9" x14ac:dyDescent="0.35">
      <c r="A325" s="229"/>
      <c r="B325" s="229"/>
      <c r="C325" s="229"/>
      <c r="D325" s="230"/>
      <c r="E325" s="229"/>
      <c r="F325" s="229"/>
      <c r="G325" s="229"/>
      <c r="H325" s="229"/>
      <c r="I325" s="229"/>
    </row>
    <row r="326" spans="1:9" x14ac:dyDescent="0.35">
      <c r="A326" s="229"/>
      <c r="B326" s="229"/>
      <c r="C326" s="229"/>
      <c r="D326" s="230"/>
      <c r="E326" s="229"/>
      <c r="F326" s="229"/>
      <c r="G326" s="229"/>
      <c r="H326" s="229"/>
      <c r="I326" s="229"/>
    </row>
    <row r="327" spans="1:9" x14ac:dyDescent="0.35">
      <c r="A327" s="229"/>
      <c r="B327" s="229"/>
      <c r="C327" s="229"/>
      <c r="D327" s="230"/>
      <c r="E327" s="229"/>
      <c r="F327" s="229"/>
      <c r="G327" s="229"/>
      <c r="H327" s="229"/>
      <c r="I327" s="229"/>
    </row>
    <row r="328" spans="1:9" x14ac:dyDescent="0.35">
      <c r="A328" s="229"/>
      <c r="B328" s="229"/>
      <c r="C328" s="229"/>
      <c r="D328" s="230"/>
      <c r="E328" s="229"/>
      <c r="F328" s="229"/>
      <c r="G328" s="229"/>
      <c r="H328" s="229"/>
      <c r="I328" s="229"/>
    </row>
    <row r="329" spans="1:9" x14ac:dyDescent="0.35">
      <c r="A329" s="229"/>
      <c r="B329" s="229"/>
      <c r="C329" s="229"/>
      <c r="D329" s="230"/>
      <c r="E329" s="229"/>
      <c r="F329" s="229"/>
      <c r="G329" s="229"/>
      <c r="H329" s="229"/>
      <c r="I329" s="229"/>
    </row>
    <row r="330" spans="1:9" x14ac:dyDescent="0.35">
      <c r="A330" s="229"/>
      <c r="B330" s="229"/>
      <c r="C330" s="229"/>
      <c r="D330" s="230"/>
      <c r="E330" s="229"/>
      <c r="F330" s="229"/>
      <c r="G330" s="229"/>
      <c r="H330" s="229"/>
      <c r="I330" s="229"/>
    </row>
  </sheetData>
  <mergeCells count="22">
    <mergeCell ref="B59:D59"/>
    <mergeCell ref="A3:H3"/>
    <mergeCell ref="B10:I10"/>
    <mergeCell ref="B11:I11"/>
    <mergeCell ref="D14:K14"/>
    <mergeCell ref="G20:I20"/>
    <mergeCell ref="K20:M20"/>
    <mergeCell ref="O20:P20"/>
    <mergeCell ref="D21:D22"/>
    <mergeCell ref="O21:O22"/>
    <mergeCell ref="P21:P22"/>
    <mergeCell ref="B54:D54"/>
    <mergeCell ref="K74:M74"/>
    <mergeCell ref="O74:P74"/>
    <mergeCell ref="D75:D76"/>
    <mergeCell ref="O75:O76"/>
    <mergeCell ref="P75:P76"/>
    <mergeCell ref="B108:D108"/>
    <mergeCell ref="B113:D113"/>
    <mergeCell ref="B64:I64"/>
    <mergeCell ref="B65:I65"/>
    <mergeCell ref="G74:I74"/>
  </mergeCells>
  <conditionalFormatting sqref="J122:M26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18:J12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18:G120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6 D23 D80 D77" xr:uid="{AD1C6E6F-5366-4BDF-8ABF-FAA25D250B97}">
      <formula1>"per 30 days, per kWh, per kW, per kVA"</formula1>
    </dataValidation>
    <dataValidation type="list" allowBlank="1" showInputMessage="1" showErrorMessage="1" sqref="D70 D16" xr:uid="{E7B1B9A9-870D-40D5-9BEF-230192634099}">
      <formula1>"TOU, non-TOU"</formula1>
    </dataValidation>
    <dataValidation type="list" allowBlank="1" showInputMessage="1" showErrorMessage="1" prompt="Select Charge Unit - per 30 days, per kWh, per kW, per kVA." sqref="D36:D37 D39:D49 D90:D91 D93:D103 D24:D25 D84:D88 D30:D34 D78:D79 D27:D28 D81:D82" xr:uid="{21526821-10E9-47A8-8A5C-2A9A674A6DC5}">
      <formula1>"per 30 days, per kWh, per kW, per kVA"</formula1>
    </dataValidation>
    <dataValidation type="list" allowBlank="1" showInputMessage="1" showErrorMessage="1" sqref="E36:E37 E90:E91 E23:E28 E30:E34 E77:E82 E84:E88 E55 E60 E39:E50 E109 E114 E93:E104" xr:uid="{18B03465-BEC5-4891-A04B-B31131BE271F}">
      <formula1>#REF!</formula1>
    </dataValidation>
    <dataValidation type="list" allowBlank="1" showInputMessage="1" showErrorMessage="1" prompt="Select Charge Unit - monthly, per kWh, per kW" sqref="D55 D50 D60 D109 D104 D114" xr:uid="{BB1516EA-4BBD-44CC-BC43-095EFC217E77}">
      <formula1>"Monthly, per kWh, per kW"</formula1>
    </dataValidation>
  </dataValidations>
  <printOptions horizontalCentered="1" gridLines="1"/>
  <pageMargins left="0" right="0" top="0" bottom="0" header="0" footer="0"/>
  <pageSetup scale="33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rowBreaks count="1" manualBreakCount="1">
    <brk id="62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70</xdr:row>
                    <xdr:rowOff>69850</xdr:rowOff>
                  </from>
                  <to>
                    <xdr:col>16</xdr:col>
                    <xdr:colOff>336550</xdr:colOff>
                    <xdr:row>72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565150</xdr:colOff>
                    <xdr:row>71</xdr:row>
                    <xdr:rowOff>31750</xdr:rowOff>
                  </from>
                  <to>
                    <xdr:col>10</xdr:col>
                    <xdr:colOff>431800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107950</xdr:rowOff>
                  </from>
                  <to>
                    <xdr:col>16</xdr:col>
                    <xdr:colOff>69850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336550</xdr:colOff>
                    <xdr:row>18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BB9A-4C27-4EBB-A02E-D2D7586C6EED}">
  <sheetPr>
    <pageSetUpPr fitToPage="1"/>
  </sheetPr>
  <dimension ref="A1:AF122"/>
  <sheetViews>
    <sheetView topLeftCell="A10" zoomScale="80" zoomScaleNormal="80" workbookViewId="0"/>
  </sheetViews>
  <sheetFormatPr defaultColWidth="9.453125" defaultRowHeight="14.5" x14ac:dyDescent="0.35"/>
  <cols>
    <col min="1" max="1" width="1.54296875" style="220" customWidth="1"/>
    <col min="2" max="2" width="116.453125" style="220" bestFit="1" customWidth="1"/>
    <col min="3" max="3" width="1.54296875" style="220" customWidth="1"/>
    <col min="4" max="4" width="12.54296875" style="337" customWidth="1"/>
    <col min="5" max="5" width="1.54296875" style="220" customWidth="1"/>
    <col min="6" max="6" width="1.453125" style="220" customWidth="1"/>
    <col min="7" max="9" width="13.453125" style="220" customWidth="1"/>
    <col min="10" max="10" width="1.54296875" style="220" customWidth="1"/>
    <col min="11" max="13" width="13.453125" style="220" customWidth="1"/>
    <col min="14" max="14" width="1.54296875" style="220" customWidth="1"/>
    <col min="15" max="30" width="13.453125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217"/>
      <c r="J1" s="217"/>
      <c r="N1" s="220">
        <v>1</v>
      </c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J2" s="217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J3" s="217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J4" s="217"/>
    </row>
    <row r="5" spans="1:32" ht="15.5" x14ac:dyDescent="0.35">
      <c r="A5" s="217"/>
      <c r="B5" s="217"/>
      <c r="C5" s="225"/>
      <c r="D5" s="226"/>
      <c r="E5" s="225"/>
      <c r="F5" s="217"/>
      <c r="G5" s="217"/>
      <c r="H5" s="217"/>
      <c r="I5" s="217"/>
      <c r="J5" s="217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2" x14ac:dyDescent="0.35">
      <c r="A6" s="217"/>
      <c r="B6" s="217"/>
      <c r="C6" s="217"/>
      <c r="D6" s="227"/>
      <c r="E6" s="217"/>
      <c r="F6" s="217"/>
      <c r="G6" s="217"/>
      <c r="H6" s="217"/>
      <c r="I6" s="217"/>
      <c r="J6" s="217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2" x14ac:dyDescent="0.35">
      <c r="A7" s="217"/>
      <c r="B7" s="217"/>
      <c r="C7" s="217"/>
      <c r="D7" s="227"/>
      <c r="E7" s="217"/>
      <c r="F7" s="217"/>
      <c r="G7" s="217"/>
      <c r="H7" s="217"/>
      <c r="I7" s="217"/>
      <c r="J7" s="217"/>
      <c r="M7" s="4"/>
      <c r="N7" s="4"/>
      <c r="O7" s="4"/>
      <c r="P7" s="4"/>
      <c r="Q7" s="4"/>
      <c r="R7" s="4"/>
      <c r="S7" s="4"/>
      <c r="T7" s="4"/>
      <c r="U7" s="4"/>
      <c r="V7" s="4"/>
    </row>
    <row r="8" spans="1:32" x14ac:dyDescent="0.35">
      <c r="A8" s="228"/>
      <c r="B8" s="217"/>
      <c r="C8" s="217"/>
      <c r="D8" s="227"/>
      <c r="E8" s="217"/>
      <c r="F8" s="217"/>
      <c r="G8" s="217"/>
      <c r="H8" s="217"/>
      <c r="I8" s="217"/>
      <c r="J8" s="217"/>
      <c r="M8" s="4"/>
      <c r="N8" s="4"/>
      <c r="O8" s="4"/>
      <c r="P8" s="4"/>
      <c r="Q8" s="4"/>
      <c r="R8" s="4"/>
      <c r="S8" s="4"/>
      <c r="T8" s="4"/>
      <c r="U8" s="4"/>
      <c r="V8" s="4"/>
    </row>
    <row r="9" spans="1:32" x14ac:dyDescent="0.35">
      <c r="A9" s="229"/>
      <c r="B9" s="229"/>
      <c r="C9" s="229"/>
      <c r="D9" s="230"/>
      <c r="E9" s="229"/>
      <c r="F9" s="229"/>
      <c r="G9" s="229"/>
      <c r="H9" s="229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J10" s="523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J11" s="523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32" x14ac:dyDescent="0.35">
      <c r="A12" s="229"/>
      <c r="B12" s="229"/>
      <c r="C12" s="229"/>
      <c r="D12" s="230"/>
      <c r="E12" s="229"/>
      <c r="F12" s="229"/>
      <c r="G12" s="229"/>
      <c r="H12" s="229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32" x14ac:dyDescent="0.35">
      <c r="A13" s="229"/>
      <c r="B13" s="229"/>
      <c r="C13" s="229"/>
      <c r="D13" s="230"/>
      <c r="E13" s="229"/>
      <c r="F13" s="229"/>
      <c r="G13" s="229"/>
      <c r="H13" s="229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32" ht="15.5" x14ac:dyDescent="0.35">
      <c r="A14" s="229"/>
      <c r="B14" s="231" t="s">
        <v>2</v>
      </c>
      <c r="C14" s="229"/>
      <c r="D14" s="525" t="s">
        <v>77</v>
      </c>
      <c r="E14" s="525"/>
      <c r="F14" s="525"/>
      <c r="G14" s="525"/>
      <c r="H14" s="525"/>
      <c r="I14" s="525"/>
      <c r="J14" s="525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32" ht="15.5" x14ac:dyDescent="0.35">
      <c r="A15" s="229"/>
      <c r="B15" s="232"/>
      <c r="C15" s="229"/>
      <c r="D15" s="233"/>
      <c r="E15" s="233"/>
      <c r="F15" s="234"/>
      <c r="G15" s="234"/>
      <c r="H15" s="234"/>
      <c r="I15" s="234"/>
      <c r="J15" s="234"/>
      <c r="K15" s="235"/>
      <c r="L15" s="235"/>
      <c r="M15" s="234"/>
      <c r="N15" s="235"/>
      <c r="O15" s="344"/>
      <c r="P15" s="344"/>
      <c r="Q15" s="344"/>
      <c r="R15" s="344"/>
      <c r="S15" s="344"/>
      <c r="T15" s="464"/>
      <c r="U15" s="235"/>
      <c r="V15" s="235"/>
      <c r="W15" s="235"/>
      <c r="X15" s="235"/>
      <c r="Y15" s="235"/>
      <c r="Z15" s="235"/>
      <c r="AA15" s="234"/>
      <c r="AB15" s="235"/>
      <c r="AC15" s="235"/>
      <c r="AD15" s="235"/>
      <c r="AE15" s="235"/>
      <c r="AF15" s="235"/>
    </row>
    <row r="16" spans="1:32" ht="15.5" x14ac:dyDescent="0.35">
      <c r="A16" s="229"/>
      <c r="B16" s="231" t="s">
        <v>4</v>
      </c>
      <c r="C16" s="229"/>
      <c r="D16" s="236" t="s">
        <v>64</v>
      </c>
      <c r="E16" s="233"/>
      <c r="F16" s="234"/>
      <c r="G16" s="471" t="s">
        <v>78</v>
      </c>
      <c r="H16" s="234"/>
      <c r="I16" s="237"/>
      <c r="J16" s="234"/>
      <c r="K16" s="238"/>
      <c r="L16" s="235"/>
      <c r="M16" s="237"/>
      <c r="N16" s="235"/>
      <c r="O16" s="239"/>
      <c r="P16" s="240"/>
      <c r="Q16" s="235"/>
      <c r="R16" s="238"/>
      <c r="S16" s="235"/>
      <c r="T16" s="237"/>
      <c r="U16" s="235"/>
      <c r="V16" s="239"/>
      <c r="W16" s="240"/>
      <c r="X16" s="235"/>
      <c r="Y16" s="238"/>
      <c r="Z16" s="235"/>
      <c r="AA16" s="237"/>
      <c r="AB16" s="235"/>
      <c r="AC16" s="239"/>
      <c r="AD16" s="240"/>
      <c r="AE16" s="235"/>
      <c r="AF16" s="235"/>
    </row>
    <row r="17" spans="1:18" ht="15.5" x14ac:dyDescent="0.35">
      <c r="A17" s="229"/>
      <c r="B17" s="232"/>
      <c r="C17" s="229"/>
      <c r="D17" s="233"/>
      <c r="E17" s="233"/>
      <c r="F17" s="233"/>
      <c r="G17" s="442">
        <v>8900</v>
      </c>
      <c r="H17" s="440" t="s">
        <v>66</v>
      </c>
      <c r="I17" s="233"/>
      <c r="J17" s="233"/>
    </row>
    <row r="18" spans="1:18" x14ac:dyDescent="0.35">
      <c r="A18" s="229"/>
      <c r="B18" s="241"/>
      <c r="C18" s="229"/>
      <c r="D18" s="242"/>
      <c r="E18" s="243"/>
      <c r="F18" s="229"/>
      <c r="G18" s="442">
        <v>9700</v>
      </c>
      <c r="H18" s="243" t="s">
        <v>67</v>
      </c>
      <c r="I18" s="229"/>
      <c r="J18" s="229"/>
    </row>
    <row r="19" spans="1:18" x14ac:dyDescent="0.35">
      <c r="A19" s="229"/>
      <c r="B19" s="441"/>
      <c r="C19" s="229"/>
      <c r="D19" s="242" t="s">
        <v>6</v>
      </c>
      <c r="E19" s="229"/>
      <c r="F19" s="229"/>
      <c r="G19" s="442">
        <v>4100000</v>
      </c>
      <c r="H19" s="440" t="s">
        <v>7</v>
      </c>
      <c r="I19" s="245"/>
      <c r="J19" s="229"/>
      <c r="M19" s="443"/>
    </row>
    <row r="20" spans="1:18" s="19" customFormat="1" x14ac:dyDescent="0.35">
      <c r="A20" s="17"/>
      <c r="B20" s="43"/>
      <c r="C20" s="17"/>
      <c r="D20" s="51"/>
      <c r="E20" s="50"/>
      <c r="F20" s="17"/>
      <c r="G20" s="514" t="s">
        <v>8</v>
      </c>
      <c r="H20" s="515"/>
      <c r="I20" s="516"/>
      <c r="J20" s="37"/>
      <c r="K20" s="514" t="s">
        <v>9</v>
      </c>
      <c r="L20" s="515"/>
      <c r="M20" s="516"/>
      <c r="N20" s="17"/>
      <c r="O20" s="514" t="s">
        <v>10</v>
      </c>
      <c r="P20" s="516"/>
      <c r="Q20" s="37"/>
    </row>
    <row r="21" spans="1:18" x14ac:dyDescent="0.35">
      <c r="A21" s="229"/>
      <c r="B21" s="246"/>
      <c r="C21" s="229"/>
      <c r="D21" s="517" t="s">
        <v>11</v>
      </c>
      <c r="E21" s="242"/>
      <c r="F21" s="229"/>
      <c r="G21" s="247" t="s">
        <v>12</v>
      </c>
      <c r="H21" s="248" t="s">
        <v>13</v>
      </c>
      <c r="I21" s="249" t="s">
        <v>14</v>
      </c>
      <c r="J21" s="235"/>
      <c r="K21" s="247" t="s">
        <v>12</v>
      </c>
      <c r="L21" s="248" t="s">
        <v>13</v>
      </c>
      <c r="M21" s="249" t="s">
        <v>14</v>
      </c>
      <c r="N21" s="229"/>
      <c r="O21" s="519" t="s">
        <v>15</v>
      </c>
      <c r="P21" s="521" t="s">
        <v>16</v>
      </c>
      <c r="Q21" s="235"/>
    </row>
    <row r="22" spans="1:18" x14ac:dyDescent="0.35">
      <c r="A22" s="229"/>
      <c r="B22" s="246"/>
      <c r="C22" s="229"/>
      <c r="D22" s="518"/>
      <c r="E22" s="242"/>
      <c r="F22" s="229"/>
      <c r="G22" s="250" t="s">
        <v>17</v>
      </c>
      <c r="H22" s="251"/>
      <c r="I22" s="251" t="s">
        <v>17</v>
      </c>
      <c r="J22" s="235"/>
      <c r="K22" s="250" t="s">
        <v>17</v>
      </c>
      <c r="L22" s="251"/>
      <c r="M22" s="251" t="s">
        <v>17</v>
      </c>
      <c r="N22" s="229"/>
      <c r="O22" s="520"/>
      <c r="P22" s="522"/>
      <c r="Q22" s="235"/>
    </row>
    <row r="23" spans="1:18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4630.5200000000004</v>
      </c>
      <c r="H23" s="61">
        <v>1</v>
      </c>
      <c r="I23" s="62">
        <f t="shared" ref="I23:I27" si="0">H23*G23</f>
        <v>4630.5200000000004</v>
      </c>
      <c r="J23" s="63"/>
      <c r="K23" s="60">
        <v>4843.5200000000004</v>
      </c>
      <c r="L23" s="61">
        <v>1</v>
      </c>
      <c r="M23" s="62">
        <f t="shared" ref="M23:M27" si="1">L23*K23</f>
        <v>4843.5200000000004</v>
      </c>
      <c r="N23" s="64"/>
      <c r="O23" s="65">
        <f t="shared" ref="O23:O49" si="2">M23-I23</f>
        <v>213</v>
      </c>
      <c r="P23" s="66">
        <f t="shared" ref="P23:P49" si="3">IF(OR(I23=0,M23=0),"",(O23/I23))</f>
        <v>4.5999153442809873E-2</v>
      </c>
      <c r="Q23" s="63"/>
      <c r="R23" s="67"/>
    </row>
    <row r="24" spans="1:18" x14ac:dyDescent="0.35">
      <c r="A24" s="229"/>
      <c r="B24" s="252" t="s">
        <v>21</v>
      </c>
      <c r="C24" s="253"/>
      <c r="D24" s="254" t="s">
        <v>68</v>
      </c>
      <c r="E24" s="253"/>
      <c r="F24" s="255"/>
      <c r="G24" s="444">
        <v>-5.9999999999999995E-4</v>
      </c>
      <c r="H24" s="348">
        <f t="shared" ref="H24:H28" si="4">$G$18</f>
        <v>9700</v>
      </c>
      <c r="I24" s="258">
        <f t="shared" si="0"/>
        <v>-5.8199999999999994</v>
      </c>
      <c r="J24" s="235"/>
      <c r="K24" s="444">
        <v>-5.9999999999999995E-4</v>
      </c>
      <c r="L24" s="348">
        <f t="shared" ref="L24:L28" si="5">$G$18</f>
        <v>9700</v>
      </c>
      <c r="M24" s="258">
        <f t="shared" si="1"/>
        <v>-5.8199999999999994</v>
      </c>
      <c r="N24" s="255"/>
      <c r="O24" s="259">
        <f t="shared" si="2"/>
        <v>0</v>
      </c>
      <c r="P24" s="260">
        <f t="shared" si="3"/>
        <v>0</v>
      </c>
      <c r="Q24" s="235"/>
    </row>
    <row r="25" spans="1:18" x14ac:dyDescent="0.35">
      <c r="A25" s="229"/>
      <c r="B25" s="252" t="s">
        <v>22</v>
      </c>
      <c r="C25" s="253"/>
      <c r="D25" s="254" t="s">
        <v>68</v>
      </c>
      <c r="E25" s="253"/>
      <c r="F25" s="255"/>
      <c r="G25" s="444">
        <v>-0.38940000000000002</v>
      </c>
      <c r="H25" s="348">
        <f t="shared" si="4"/>
        <v>9700</v>
      </c>
      <c r="I25" s="258">
        <f t="shared" si="0"/>
        <v>-3777.1800000000003</v>
      </c>
      <c r="J25" s="235"/>
      <c r="K25" s="444">
        <v>-0.38940000000000002</v>
      </c>
      <c r="L25" s="348">
        <f t="shared" si="5"/>
        <v>9700</v>
      </c>
      <c r="M25" s="258">
        <f t="shared" si="1"/>
        <v>-3777.1800000000003</v>
      </c>
      <c r="N25" s="255"/>
      <c r="O25" s="259">
        <f t="shared" si="2"/>
        <v>0</v>
      </c>
      <c r="P25" s="260">
        <f t="shared" si="3"/>
        <v>0</v>
      </c>
      <c r="Q25" s="235"/>
    </row>
    <row r="26" spans="1:18" x14ac:dyDescent="0.35">
      <c r="A26" s="229"/>
      <c r="B26" s="252" t="s">
        <v>23</v>
      </c>
      <c r="C26" s="253"/>
      <c r="D26" s="254" t="s">
        <v>68</v>
      </c>
      <c r="E26" s="253"/>
      <c r="F26" s="255"/>
      <c r="G26" s="472">
        <v>-5.5199999999999999E-2</v>
      </c>
      <c r="H26" s="348">
        <f t="shared" si="4"/>
        <v>9700</v>
      </c>
      <c r="I26" s="258">
        <f t="shared" si="0"/>
        <v>-535.43999999999994</v>
      </c>
      <c r="J26" s="235"/>
      <c r="K26" s="444">
        <v>-5.5199999999999999E-2</v>
      </c>
      <c r="L26" s="348">
        <f t="shared" si="5"/>
        <v>9700</v>
      </c>
      <c r="M26" s="258">
        <f t="shared" si="1"/>
        <v>-535.43999999999994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69</v>
      </c>
      <c r="C27" s="253"/>
      <c r="D27" s="254" t="s">
        <v>68</v>
      </c>
      <c r="E27" s="253"/>
      <c r="F27" s="255"/>
      <c r="G27" s="444">
        <v>-6.2199999999999998E-2</v>
      </c>
      <c r="H27" s="348">
        <f t="shared" si="4"/>
        <v>9700</v>
      </c>
      <c r="I27" s="258">
        <f t="shared" si="0"/>
        <v>-603.34</v>
      </c>
      <c r="J27" s="235"/>
      <c r="K27" s="444">
        <v>-6.2199999999999998E-2</v>
      </c>
      <c r="L27" s="348">
        <f t="shared" si="5"/>
        <v>9700</v>
      </c>
      <c r="M27" s="258">
        <f t="shared" si="1"/>
        <v>-603.34</v>
      </c>
      <c r="N27" s="255"/>
      <c r="O27" s="259">
        <f t="shared" si="2"/>
        <v>0</v>
      </c>
      <c r="P27" s="260">
        <f t="shared" si="3"/>
        <v>0</v>
      </c>
      <c r="Q27" s="235"/>
    </row>
    <row r="28" spans="1:18" x14ac:dyDescent="0.35">
      <c r="A28" s="229"/>
      <c r="B28" s="252" t="s">
        <v>25</v>
      </c>
      <c r="C28" s="253"/>
      <c r="D28" s="254" t="s">
        <v>68</v>
      </c>
      <c r="E28" s="253"/>
      <c r="F28" s="255"/>
      <c r="G28" s="108">
        <v>7.9825999999999997</v>
      </c>
      <c r="H28" s="348">
        <f t="shared" si="4"/>
        <v>9700</v>
      </c>
      <c r="I28" s="264">
        <f>H28*G28</f>
        <v>77431.22</v>
      </c>
      <c r="J28" s="235"/>
      <c r="K28" s="108">
        <v>8.3498000000000001</v>
      </c>
      <c r="L28" s="348">
        <f t="shared" si="5"/>
        <v>9700</v>
      </c>
      <c r="M28" s="264">
        <f>L28*K28</f>
        <v>80993.06</v>
      </c>
      <c r="N28" s="255"/>
      <c r="O28" s="259">
        <f t="shared" si="2"/>
        <v>3561.8399999999965</v>
      </c>
      <c r="P28" s="260">
        <f t="shared" si="3"/>
        <v>4.6000050108987001E-2</v>
      </c>
      <c r="Q28" s="235"/>
    </row>
    <row r="29" spans="1:18" x14ac:dyDescent="0.35">
      <c r="A29" s="229"/>
      <c r="B29" s="350" t="s">
        <v>27</v>
      </c>
      <c r="C29" s="408"/>
      <c r="D29" s="409"/>
      <c r="E29" s="408"/>
      <c r="F29" s="410"/>
      <c r="G29" s="411"/>
      <c r="H29" s="412"/>
      <c r="I29" s="413">
        <f>SUM(I23:I28)</f>
        <v>77139.960000000006</v>
      </c>
      <c r="J29" s="235"/>
      <c r="K29" s="411"/>
      <c r="L29" s="412"/>
      <c r="M29" s="413">
        <f>SUM(M23:M28)</f>
        <v>80914.8</v>
      </c>
      <c r="N29" s="410"/>
      <c r="O29" s="414">
        <f t="shared" si="2"/>
        <v>3774.8399999999965</v>
      </c>
      <c r="P29" s="415">
        <f t="shared" si="3"/>
        <v>4.8934948890302719E-2</v>
      </c>
      <c r="Q29" s="235"/>
    </row>
    <row r="30" spans="1:18" x14ac:dyDescent="0.35">
      <c r="A30" s="229"/>
      <c r="B30" s="69" t="s">
        <v>28</v>
      </c>
      <c r="C30" s="255"/>
      <c r="D30" s="254" t="s">
        <v>26</v>
      </c>
      <c r="E30" s="255"/>
      <c r="F30" s="255"/>
      <c r="G30" s="262">
        <f>G49</f>
        <v>0.1076</v>
      </c>
      <c r="H30" s="445">
        <f>$G19*(1+G62)-$G19</f>
        <v>70520.000000000466</v>
      </c>
      <c r="I30" s="264">
        <f>H30*G30</f>
        <v>7587.9520000000502</v>
      </c>
      <c r="J30" s="235"/>
      <c r="K30" s="262">
        <f>K49</f>
        <v>0.1076</v>
      </c>
      <c r="L30" s="445">
        <f>$G19*(1+K62)-$G19</f>
        <v>70520.000000000466</v>
      </c>
      <c r="M30" s="264">
        <f>L30*K30</f>
        <v>7587.9520000000502</v>
      </c>
      <c r="N30" s="255"/>
      <c r="O30" s="259">
        <f t="shared" si="2"/>
        <v>0</v>
      </c>
      <c r="P30" s="260">
        <f t="shared" si="3"/>
        <v>0</v>
      </c>
      <c r="Q30" s="235"/>
    </row>
    <row r="31" spans="1:18" s="19" customFormat="1" x14ac:dyDescent="0.35">
      <c r="A31" s="17"/>
      <c r="B31" s="89" t="str">
        <f>+RESIDENTIAL!$B$32</f>
        <v>Rate Rider for Disposition of Deferral/Variance Accounts - effective until December 31, 2024</v>
      </c>
      <c r="C31" s="58"/>
      <c r="D31" s="59" t="s">
        <v>68</v>
      </c>
      <c r="E31" s="58"/>
      <c r="F31" s="25"/>
      <c r="G31" s="446">
        <v>1.0390999999999999</v>
      </c>
      <c r="H31" s="92">
        <f>$G$18</f>
        <v>9700</v>
      </c>
      <c r="I31" s="264">
        <f t="shared" ref="I31:I34" si="6">H31*G31</f>
        <v>10079.269999999999</v>
      </c>
      <c r="J31" s="63"/>
      <c r="K31" s="446">
        <v>1.1156999999999999</v>
      </c>
      <c r="L31" s="92">
        <f>$G$18</f>
        <v>9700</v>
      </c>
      <c r="M31" s="72">
        <f>L31*K31</f>
        <v>10822.289999999999</v>
      </c>
      <c r="N31" s="64"/>
      <c r="O31" s="65">
        <f t="shared" si="2"/>
        <v>743.02000000000044</v>
      </c>
      <c r="P31" s="66">
        <f t="shared" si="3"/>
        <v>7.3717640265614531E-2</v>
      </c>
      <c r="Q31" s="63"/>
      <c r="R31" s="67"/>
    </row>
    <row r="32" spans="1:18" s="19" customFormat="1" x14ac:dyDescent="0.35">
      <c r="A32" s="17"/>
      <c r="B32" s="69" t="str">
        <f>+'GS 50-999 kW'!$B$34</f>
        <v>Rate Rider for Disposition of Deferral/Variance Accounts for Non -Wholesale Market Participants -effective until December 31, 2024</v>
      </c>
      <c r="C32" s="58"/>
      <c r="D32" s="59" t="s">
        <v>68</v>
      </c>
      <c r="E32" s="58"/>
      <c r="F32" s="25"/>
      <c r="G32" s="446">
        <v>0.41189999999999999</v>
      </c>
      <c r="H32" s="92">
        <f>$G$18</f>
        <v>9700</v>
      </c>
      <c r="I32" s="264">
        <f t="shared" si="6"/>
        <v>3995.43</v>
      </c>
      <c r="J32" s="63"/>
      <c r="K32" s="446">
        <v>1.0813999999999999</v>
      </c>
      <c r="L32" s="92">
        <f>$G$18</f>
        <v>9700</v>
      </c>
      <c r="M32" s="72">
        <f t="shared" ref="M32:M34" si="7">L32*K32</f>
        <v>10489.58</v>
      </c>
      <c r="N32" s="64"/>
      <c r="O32" s="65">
        <f t="shared" si="2"/>
        <v>6494.15</v>
      </c>
      <c r="P32" s="66">
        <f t="shared" si="3"/>
        <v>1.6253945132313667</v>
      </c>
      <c r="Q32" s="63"/>
      <c r="R32" s="67"/>
    </row>
    <row r="33" spans="1:18" s="19" customFormat="1" x14ac:dyDescent="0.35">
      <c r="A33" s="17"/>
      <c r="B33" s="69" t="str">
        <f>+RESIDENTIAL!$B$33</f>
        <v>Rate Rider for Disposition of Capacity Based Recovery Account - Applicable only for Class B Customers - effective until December 31, 2024</v>
      </c>
      <c r="C33" s="58"/>
      <c r="D33" s="59" t="s">
        <v>68</v>
      </c>
      <c r="E33" s="58"/>
      <c r="F33" s="25"/>
      <c r="G33" s="446">
        <v>-3.4000000000000002E-2</v>
      </c>
      <c r="H33" s="92"/>
      <c r="I33" s="264">
        <f t="shared" si="6"/>
        <v>0</v>
      </c>
      <c r="J33" s="63"/>
      <c r="K33" s="446">
        <v>-2.7400000000000001E-2</v>
      </c>
      <c r="L33" s="92"/>
      <c r="M33" s="72">
        <f t="shared" si="7"/>
        <v>0</v>
      </c>
      <c r="N33" s="64"/>
      <c r="O33" s="65">
        <f t="shared" si="2"/>
        <v>0</v>
      </c>
      <c r="P33" s="66" t="str">
        <f t="shared" si="3"/>
        <v/>
      </c>
      <c r="Q33" s="63"/>
      <c r="R33" s="67"/>
    </row>
    <row r="34" spans="1:18" s="19" customFormat="1" ht="17.25" customHeight="1" x14ac:dyDescent="0.35">
      <c r="A34" s="17"/>
      <c r="B34" s="89" t="str">
        <f>+RESIDENTIAL!$B$34</f>
        <v>Rate Rider for Disposition of Global Adjustment Account - Applicable only for Non-RPP Customers - effective until December 31, 2023</v>
      </c>
      <c r="C34" s="58"/>
      <c r="D34" s="473" t="s">
        <v>26</v>
      </c>
      <c r="E34" s="58"/>
      <c r="F34" s="25"/>
      <c r="G34" s="91">
        <v>-2.5100000000000001E-3</v>
      </c>
      <c r="H34" s="92"/>
      <c r="I34" s="264">
        <f t="shared" si="6"/>
        <v>0</v>
      </c>
      <c r="J34" s="63"/>
      <c r="K34" s="91">
        <v>0</v>
      </c>
      <c r="L34" s="92"/>
      <c r="M34" s="72">
        <f t="shared" si="7"/>
        <v>0</v>
      </c>
      <c r="N34" s="64"/>
      <c r="O34" s="65">
        <f t="shared" si="2"/>
        <v>0</v>
      </c>
      <c r="P34" s="66" t="str">
        <f t="shared" si="3"/>
        <v/>
      </c>
      <c r="Q34" s="63"/>
      <c r="R34" s="67"/>
    </row>
    <row r="35" spans="1:18" x14ac:dyDescent="0.35">
      <c r="A35" s="229"/>
      <c r="B35" s="417" t="s">
        <v>33</v>
      </c>
      <c r="C35" s="418"/>
      <c r="D35" s="419"/>
      <c r="E35" s="418"/>
      <c r="F35" s="410"/>
      <c r="G35" s="420"/>
      <c r="H35" s="421"/>
      <c r="I35" s="422">
        <f>SUM(I30:I34)+I29</f>
        <v>98802.612000000052</v>
      </c>
      <c r="J35" s="235"/>
      <c r="K35" s="420"/>
      <c r="L35" s="421"/>
      <c r="M35" s="422">
        <f>SUM(M30:M34)+M29</f>
        <v>109814.62200000006</v>
      </c>
      <c r="N35" s="410"/>
      <c r="O35" s="414">
        <f t="shared" si="2"/>
        <v>11012.010000000009</v>
      </c>
      <c r="P35" s="415">
        <f t="shared" si="3"/>
        <v>0.11145464453915453</v>
      </c>
      <c r="Q35" s="235"/>
    </row>
    <row r="36" spans="1:18" x14ac:dyDescent="0.35">
      <c r="A36" s="229"/>
      <c r="B36" s="284" t="s">
        <v>34</v>
      </c>
      <c r="C36" s="255"/>
      <c r="D36" s="254" t="s">
        <v>70</v>
      </c>
      <c r="E36" s="255"/>
      <c r="F36" s="255"/>
      <c r="G36" s="108">
        <v>4.1977000000000002</v>
      </c>
      <c r="H36" s="348">
        <f>+$G$17</f>
        <v>8900</v>
      </c>
      <c r="I36" s="264">
        <f>H36*G36</f>
        <v>37359.53</v>
      </c>
      <c r="J36" s="235"/>
      <c r="K36" s="108">
        <v>4.4382000000000001</v>
      </c>
      <c r="L36" s="348">
        <f>+$G$17</f>
        <v>8900</v>
      </c>
      <c r="M36" s="264">
        <f>L36*K36</f>
        <v>39499.980000000003</v>
      </c>
      <c r="N36" s="255"/>
      <c r="O36" s="259">
        <f t="shared" si="2"/>
        <v>2140.4500000000044</v>
      </c>
      <c r="P36" s="260">
        <f t="shared" si="3"/>
        <v>5.7293279653143507E-2</v>
      </c>
      <c r="Q36" s="235"/>
    </row>
    <row r="37" spans="1:18" x14ac:dyDescent="0.35">
      <c r="A37" s="229"/>
      <c r="B37" s="286" t="s">
        <v>35</v>
      </c>
      <c r="C37" s="255"/>
      <c r="D37" s="254" t="s">
        <v>70</v>
      </c>
      <c r="E37" s="255"/>
      <c r="F37" s="255"/>
      <c r="G37" s="108">
        <v>2.6305000000000001</v>
      </c>
      <c r="H37" s="348">
        <f>+$G$17</f>
        <v>8900</v>
      </c>
      <c r="I37" s="264">
        <f>H37*G37</f>
        <v>23411.45</v>
      </c>
      <c r="J37" s="235"/>
      <c r="K37" s="108">
        <v>3.0324</v>
      </c>
      <c r="L37" s="348">
        <f>+$G$17</f>
        <v>8900</v>
      </c>
      <c r="M37" s="264">
        <f>L37*K37</f>
        <v>26988.36</v>
      </c>
      <c r="N37" s="255"/>
      <c r="O37" s="259">
        <f t="shared" si="2"/>
        <v>3576.91</v>
      </c>
      <c r="P37" s="260">
        <f t="shared" si="3"/>
        <v>0.15278464170309827</v>
      </c>
      <c r="Q37" s="235"/>
    </row>
    <row r="38" spans="1:18" x14ac:dyDescent="0.35">
      <c r="A38" s="229"/>
      <c r="B38" s="417" t="s">
        <v>36</v>
      </c>
      <c r="C38" s="408"/>
      <c r="D38" s="423"/>
      <c r="E38" s="408"/>
      <c r="F38" s="424"/>
      <c r="G38" s="425"/>
      <c r="H38" s="447"/>
      <c r="I38" s="422">
        <f>SUM(I35:I37)</f>
        <v>159573.59200000006</v>
      </c>
      <c r="J38" s="235"/>
      <c r="K38" s="425"/>
      <c r="L38" s="447"/>
      <c r="M38" s="422">
        <f>SUM(M35:M37)</f>
        <v>176302.96200000006</v>
      </c>
      <c r="N38" s="424"/>
      <c r="O38" s="414">
        <f t="shared" si="2"/>
        <v>16729.369999999995</v>
      </c>
      <c r="P38" s="415">
        <f t="shared" si="3"/>
        <v>0.10483796090771705</v>
      </c>
      <c r="Q38" s="235"/>
    </row>
    <row r="39" spans="1:18" x14ac:dyDescent="0.35">
      <c r="A39" s="229"/>
      <c r="B39" s="252" t="s">
        <v>58</v>
      </c>
      <c r="C39" s="253"/>
      <c r="D39" s="254" t="s">
        <v>26</v>
      </c>
      <c r="E39" s="253"/>
      <c r="F39" s="255"/>
      <c r="G39" s="108">
        <v>4.1000000000000003E-3</v>
      </c>
      <c r="H39" s="466">
        <f>+$G19*(1+G62)</f>
        <v>4170520.0000000005</v>
      </c>
      <c r="I39" s="258">
        <f t="shared" ref="I39:I49" si="8">H39*G39</f>
        <v>17099.132000000005</v>
      </c>
      <c r="J39" s="235"/>
      <c r="K39" s="108">
        <v>4.1000000000000003E-3</v>
      </c>
      <c r="L39" s="466">
        <f>+$G19*(1+K62)</f>
        <v>4170520.0000000005</v>
      </c>
      <c r="M39" s="258">
        <f t="shared" ref="M39:M49" si="9">L39*K39</f>
        <v>17099.132000000005</v>
      </c>
      <c r="N39" s="255"/>
      <c r="O39" s="259">
        <f t="shared" si="2"/>
        <v>0</v>
      </c>
      <c r="P39" s="260">
        <f t="shared" si="3"/>
        <v>0</v>
      </c>
      <c r="Q39" s="235"/>
    </row>
    <row r="40" spans="1:18" x14ac:dyDescent="0.35">
      <c r="A40" s="229"/>
      <c r="B40" s="252" t="s">
        <v>59</v>
      </c>
      <c r="C40" s="253"/>
      <c r="D40" s="254" t="s">
        <v>26</v>
      </c>
      <c r="E40" s="253"/>
      <c r="F40" s="255"/>
      <c r="G40" s="108">
        <v>6.9999999999999999E-4</v>
      </c>
      <c r="H40" s="466">
        <f>+H39</f>
        <v>4170520.0000000005</v>
      </c>
      <c r="I40" s="258">
        <f t="shared" si="8"/>
        <v>2919.3640000000005</v>
      </c>
      <c r="J40" s="235"/>
      <c r="K40" s="108">
        <v>6.9999999999999999E-4</v>
      </c>
      <c r="L40" s="466">
        <f>+L39</f>
        <v>4170520.0000000005</v>
      </c>
      <c r="M40" s="258">
        <f t="shared" si="9"/>
        <v>2919.3640000000005</v>
      </c>
      <c r="N40" s="255"/>
      <c r="O40" s="259">
        <f t="shared" si="2"/>
        <v>0</v>
      </c>
      <c r="P40" s="260">
        <f t="shared" si="3"/>
        <v>0</v>
      </c>
      <c r="Q40" s="235"/>
    </row>
    <row r="41" spans="1:18" x14ac:dyDescent="0.35">
      <c r="A41" s="229"/>
      <c r="B41" s="252" t="s">
        <v>39</v>
      </c>
      <c r="C41" s="253"/>
      <c r="D41" s="254" t="s">
        <v>26</v>
      </c>
      <c r="E41" s="253"/>
      <c r="F41" s="255"/>
      <c r="G41" s="108">
        <v>4.0000000000000002E-4</v>
      </c>
      <c r="H41" s="466"/>
      <c r="I41" s="258">
        <f t="shared" si="8"/>
        <v>0</v>
      </c>
      <c r="J41" s="235"/>
      <c r="K41" s="108">
        <v>4.0000000000000002E-4</v>
      </c>
      <c r="L41" s="466"/>
      <c r="M41" s="258">
        <f t="shared" si="9"/>
        <v>0</v>
      </c>
      <c r="N41" s="255"/>
      <c r="O41" s="259">
        <f t="shared" si="2"/>
        <v>0</v>
      </c>
      <c r="P41" s="260" t="str">
        <f t="shared" si="3"/>
        <v/>
      </c>
      <c r="Q41" s="235"/>
    </row>
    <row r="42" spans="1:18" x14ac:dyDescent="0.35">
      <c r="A42" s="229"/>
      <c r="B42" s="252" t="s">
        <v>60</v>
      </c>
      <c r="C42" s="253"/>
      <c r="D42" s="254" t="s">
        <v>19</v>
      </c>
      <c r="E42" s="253"/>
      <c r="F42" s="255"/>
      <c r="G42" s="109">
        <v>0.25</v>
      </c>
      <c r="H42" s="257">
        <v>1</v>
      </c>
      <c r="I42" s="264">
        <f t="shared" si="8"/>
        <v>0.25</v>
      </c>
      <c r="J42" s="235"/>
      <c r="K42" s="109">
        <v>0.25</v>
      </c>
      <c r="L42" s="257">
        <v>1</v>
      </c>
      <c r="M42" s="264">
        <f t="shared" si="9"/>
        <v>0.25</v>
      </c>
      <c r="N42" s="255"/>
      <c r="O42" s="259">
        <f t="shared" si="2"/>
        <v>0</v>
      </c>
      <c r="P42" s="260">
        <f t="shared" si="3"/>
        <v>0</v>
      </c>
      <c r="Q42" s="235"/>
    </row>
    <row r="43" spans="1:18" s="19" customFormat="1" x14ac:dyDescent="0.35">
      <c r="A43" s="17"/>
      <c r="B43" s="58" t="s">
        <v>41</v>
      </c>
      <c r="C43" s="58"/>
      <c r="D43" s="59" t="s">
        <v>26</v>
      </c>
      <c r="E43" s="58"/>
      <c r="F43" s="25"/>
      <c r="G43" s="108">
        <v>8.6999999999999994E-2</v>
      </c>
      <c r="H43" s="92">
        <f>$D$64*$G$19</f>
        <v>2583000</v>
      </c>
      <c r="I43" s="72">
        <f t="shared" si="8"/>
        <v>224720.99999999997</v>
      </c>
      <c r="J43" s="63"/>
      <c r="K43" s="108">
        <v>8.6999999999999994E-2</v>
      </c>
      <c r="L43" s="92">
        <f>$D$64*$G$19</f>
        <v>2583000</v>
      </c>
      <c r="M43" s="72">
        <f t="shared" si="9"/>
        <v>224720.99999999997</v>
      </c>
      <c r="N43" s="64"/>
      <c r="O43" s="65">
        <f t="shared" si="2"/>
        <v>0</v>
      </c>
      <c r="P43" s="66">
        <f t="shared" si="3"/>
        <v>0</v>
      </c>
      <c r="Q43" s="63"/>
      <c r="R43" s="67"/>
    </row>
    <row r="44" spans="1:18" s="19" customFormat="1" x14ac:dyDescent="0.35">
      <c r="A44" s="17"/>
      <c r="B44" s="58" t="s">
        <v>42</v>
      </c>
      <c r="C44" s="58"/>
      <c r="D44" s="59" t="s">
        <v>26</v>
      </c>
      <c r="E44" s="58"/>
      <c r="F44" s="25"/>
      <c r="G44" s="108">
        <v>0.122</v>
      </c>
      <c r="H44" s="92">
        <f>$D$65*$G$19</f>
        <v>738000</v>
      </c>
      <c r="I44" s="72">
        <f t="shared" si="8"/>
        <v>90036</v>
      </c>
      <c r="J44" s="63"/>
      <c r="K44" s="108">
        <v>0.122</v>
      </c>
      <c r="L44" s="92">
        <f>$D$65*$G$19</f>
        <v>738000</v>
      </c>
      <c r="M44" s="72">
        <f t="shared" si="9"/>
        <v>90036</v>
      </c>
      <c r="N44" s="64"/>
      <c r="O44" s="65">
        <f t="shared" si="2"/>
        <v>0</v>
      </c>
      <c r="P44" s="66">
        <f t="shared" si="3"/>
        <v>0</v>
      </c>
      <c r="Q44" s="63"/>
      <c r="R44" s="67"/>
    </row>
    <row r="45" spans="1:18" s="19" customFormat="1" x14ac:dyDescent="0.35">
      <c r="A45" s="17"/>
      <c r="B45" s="58" t="s">
        <v>43</v>
      </c>
      <c r="C45" s="58"/>
      <c r="D45" s="59" t="s">
        <v>26</v>
      </c>
      <c r="E45" s="58"/>
      <c r="F45" s="25"/>
      <c r="G45" s="108">
        <v>0.182</v>
      </c>
      <c r="H45" s="92">
        <f>$D$66*$G$19</f>
        <v>779000</v>
      </c>
      <c r="I45" s="72">
        <f t="shared" si="8"/>
        <v>141778</v>
      </c>
      <c r="J45" s="63"/>
      <c r="K45" s="108">
        <v>0.182</v>
      </c>
      <c r="L45" s="92">
        <f>$D$66*$G$19</f>
        <v>779000</v>
      </c>
      <c r="M45" s="72">
        <f t="shared" si="9"/>
        <v>141778</v>
      </c>
      <c r="N45" s="64"/>
      <c r="O45" s="65">
        <f t="shared" si="2"/>
        <v>0</v>
      </c>
      <c r="P45" s="66">
        <f t="shared" si="3"/>
        <v>0</v>
      </c>
      <c r="Q45" s="63"/>
      <c r="R45" s="67"/>
    </row>
    <row r="46" spans="1:18" s="19" customFormat="1" x14ac:dyDescent="0.35">
      <c r="A46" s="17"/>
      <c r="B46" s="58" t="s">
        <v>44</v>
      </c>
      <c r="C46" s="58"/>
      <c r="D46" s="59" t="s">
        <v>26</v>
      </c>
      <c r="E46" s="58"/>
      <c r="F46" s="25"/>
      <c r="G46" s="108">
        <v>0.10299999999999999</v>
      </c>
      <c r="H46" s="92">
        <f>IF(AND($N$1=1, $G19&gt;=750), 750, IF(AND($N$1=1, AND($G19&lt;750, $G19&gt;=0)), $G19, IF(AND($N$1=2, $G19&gt;=750), 750, IF(AND($N$1=2, AND($G19&lt;750, $G19&gt;=0)), $G19))))</f>
        <v>750</v>
      </c>
      <c r="I46" s="72">
        <f t="shared" si="8"/>
        <v>77.25</v>
      </c>
      <c r="J46" s="63"/>
      <c r="K46" s="108">
        <v>0.10299999999999999</v>
      </c>
      <c r="L46" s="92">
        <f>IF(AND($N$1=1, $G19&gt;=750), 750, IF(AND($N$1=1, AND($G19&lt;750, $G19&gt;=0)), $G19, IF(AND($N$1=2, $G19&gt;=750), 750, IF(AND($N$1=2, AND($G19&lt;750, $G19&gt;=0)), $G19))))</f>
        <v>750</v>
      </c>
      <c r="M46" s="72">
        <f t="shared" si="9"/>
        <v>77.25</v>
      </c>
      <c r="N46" s="64"/>
      <c r="O46" s="65">
        <f t="shared" si="2"/>
        <v>0</v>
      </c>
      <c r="P46" s="66">
        <f t="shared" si="3"/>
        <v>0</v>
      </c>
      <c r="Q46" s="63"/>
      <c r="R46" s="67"/>
    </row>
    <row r="47" spans="1:18" s="19" customFormat="1" x14ac:dyDescent="0.35">
      <c r="A47" s="17"/>
      <c r="B47" s="58" t="s">
        <v>45</v>
      </c>
      <c r="C47" s="58"/>
      <c r="D47" s="59" t="s">
        <v>26</v>
      </c>
      <c r="E47" s="58"/>
      <c r="F47" s="25"/>
      <c r="G47" s="108">
        <v>0.125</v>
      </c>
      <c r="H47" s="92">
        <f>IF(AND($N$1=1, $G19&gt;=750), $G19-750, IF(AND($N$1=1, AND($G19&lt;750, $G19&gt;=0)), 0, IF(AND($N$1=2, $G19&gt;=750), $G19-750, IF(AND($N$1=2, AND($G19&lt;750, $G19&gt;=0)), 0))))</f>
        <v>4099250</v>
      </c>
      <c r="I47" s="72">
        <f t="shared" si="8"/>
        <v>512406.25</v>
      </c>
      <c r="J47" s="63"/>
      <c r="K47" s="108">
        <v>0.125</v>
      </c>
      <c r="L47" s="92">
        <f>IF(AND($N$1=1, $G19&gt;=750), $G19-750, IF(AND($N$1=1, AND($G19&lt;750, $G19&gt;=0)), 0, IF(AND($N$1=2, $G19&gt;=750), $G19-750, IF(AND($N$1=2, AND($G19&lt;750, $G19&gt;=0)), 0))))</f>
        <v>4099250</v>
      </c>
      <c r="M47" s="72">
        <f t="shared" si="9"/>
        <v>512406.25</v>
      </c>
      <c r="N47" s="64"/>
      <c r="O47" s="65">
        <f t="shared" si="2"/>
        <v>0</v>
      </c>
      <c r="P47" s="66">
        <f t="shared" si="3"/>
        <v>0</v>
      </c>
      <c r="Q47" s="63"/>
      <c r="R47" s="67"/>
    </row>
    <row r="48" spans="1:18" s="19" customFormat="1" x14ac:dyDescent="0.35">
      <c r="A48" s="17"/>
      <c r="B48" s="58" t="s">
        <v>46</v>
      </c>
      <c r="C48" s="58"/>
      <c r="D48" s="59" t="s">
        <v>26</v>
      </c>
      <c r="E48" s="58"/>
      <c r="F48" s="25"/>
      <c r="G48" s="108">
        <v>0.1076</v>
      </c>
      <c r="H48" s="92">
        <v>0</v>
      </c>
      <c r="I48" s="72">
        <f t="shared" si="8"/>
        <v>0</v>
      </c>
      <c r="J48" s="63"/>
      <c r="K48" s="108">
        <v>0.1076</v>
      </c>
      <c r="L48" s="92">
        <v>0</v>
      </c>
      <c r="M48" s="72">
        <f t="shared" si="9"/>
        <v>0</v>
      </c>
      <c r="N48" s="64"/>
      <c r="O48" s="65">
        <f t="shared" si="2"/>
        <v>0</v>
      </c>
      <c r="P48" s="66" t="str">
        <f t="shared" si="3"/>
        <v/>
      </c>
      <c r="Q48" s="63"/>
      <c r="R48" s="67"/>
    </row>
    <row r="49" spans="1:31" s="19" customFormat="1" ht="15" thickBot="1" x14ac:dyDescent="0.4">
      <c r="A49" s="17"/>
      <c r="B49" s="58" t="s">
        <v>47</v>
      </c>
      <c r="C49" s="58"/>
      <c r="D49" s="59" t="s">
        <v>26</v>
      </c>
      <c r="E49" s="58"/>
      <c r="F49" s="25"/>
      <c r="G49" s="108">
        <f>G48</f>
        <v>0.1076</v>
      </c>
      <c r="H49" s="92">
        <f>+$G$19</f>
        <v>4100000</v>
      </c>
      <c r="I49" s="72">
        <f t="shared" si="8"/>
        <v>441160</v>
      </c>
      <c r="J49" s="63"/>
      <c r="K49" s="108">
        <f>K48</f>
        <v>0.1076</v>
      </c>
      <c r="L49" s="92">
        <f>+$G$19</f>
        <v>4100000</v>
      </c>
      <c r="M49" s="72">
        <f t="shared" si="9"/>
        <v>441160</v>
      </c>
      <c r="N49" s="64"/>
      <c r="O49" s="65">
        <f t="shared" si="2"/>
        <v>0</v>
      </c>
      <c r="P49" s="66">
        <f t="shared" si="3"/>
        <v>0</v>
      </c>
      <c r="Q49" s="63"/>
      <c r="R49" s="67"/>
    </row>
    <row r="50" spans="1:31" ht="15" thickBot="1" x14ac:dyDescent="0.4">
      <c r="A50" s="229"/>
      <c r="B50" s="293"/>
      <c r="C50" s="294"/>
      <c r="D50" s="295"/>
      <c r="E50" s="294"/>
      <c r="F50" s="296"/>
      <c r="G50" s="297"/>
      <c r="H50" s="298"/>
      <c r="I50" s="299"/>
      <c r="J50" s="235"/>
      <c r="K50" s="297"/>
      <c r="L50" s="298"/>
      <c r="M50" s="299"/>
      <c r="N50" s="296"/>
      <c r="O50" s="300"/>
      <c r="P50" s="301"/>
      <c r="Q50" s="235"/>
    </row>
    <row r="51" spans="1:31" x14ac:dyDescent="0.35">
      <c r="A51" s="229"/>
      <c r="B51" s="302" t="s">
        <v>71</v>
      </c>
      <c r="C51" s="253"/>
      <c r="D51" s="303"/>
      <c r="E51" s="253"/>
      <c r="F51" s="304"/>
      <c r="G51" s="305"/>
      <c r="H51" s="305"/>
      <c r="I51" s="306">
        <f>SUM(I38:I42,I49)</f>
        <v>620752.33800000011</v>
      </c>
      <c r="J51" s="235"/>
      <c r="K51" s="305"/>
      <c r="L51" s="305"/>
      <c r="M51" s="306">
        <f>SUM(M38:M42,M49)</f>
        <v>637481.7080000001</v>
      </c>
      <c r="N51" s="307"/>
      <c r="O51" s="308">
        <f>M51-I51</f>
        <v>16729.369999999995</v>
      </c>
      <c r="P51" s="309">
        <f>IF(OR(I51=0,M51=0),"",(O51/I51))</f>
        <v>2.6950152219966335E-2</v>
      </c>
      <c r="Q51" s="235"/>
    </row>
    <row r="52" spans="1:31" x14ac:dyDescent="0.35">
      <c r="A52" s="229"/>
      <c r="B52" s="302" t="s">
        <v>49</v>
      </c>
      <c r="C52" s="253"/>
      <c r="D52" s="303"/>
      <c r="E52" s="253"/>
      <c r="F52" s="304"/>
      <c r="G52" s="131">
        <v>-0.193</v>
      </c>
      <c r="H52" s="311"/>
      <c r="I52" s="259"/>
      <c r="J52" s="235"/>
      <c r="K52" s="131">
        <v>-0.193</v>
      </c>
      <c r="L52" s="311"/>
      <c r="M52" s="259"/>
      <c r="N52" s="307"/>
      <c r="O52" s="259">
        <f>M52-I52</f>
        <v>0</v>
      </c>
      <c r="P52" s="260" t="str">
        <f>IF(OR(I52=0,M52=0),"",(O52/I52))</f>
        <v/>
      </c>
      <c r="Q52" s="235"/>
    </row>
    <row r="53" spans="1:31" x14ac:dyDescent="0.35">
      <c r="A53" s="229"/>
      <c r="B53" s="253" t="s">
        <v>50</v>
      </c>
      <c r="C53" s="253"/>
      <c r="D53" s="303"/>
      <c r="E53" s="253"/>
      <c r="F53" s="261"/>
      <c r="G53" s="313">
        <v>0.13</v>
      </c>
      <c r="H53" s="261"/>
      <c r="I53" s="259">
        <f>I51*G53</f>
        <v>80697.803940000013</v>
      </c>
      <c r="J53" s="235"/>
      <c r="K53" s="313">
        <v>0.13</v>
      </c>
      <c r="L53" s="261"/>
      <c r="M53" s="259">
        <f>M51*K53</f>
        <v>82872.622040000017</v>
      </c>
      <c r="N53" s="314"/>
      <c r="O53" s="259">
        <f>M53-I53</f>
        <v>2174.8181000000041</v>
      </c>
      <c r="P53" s="260">
        <f>IF(OR(I53=0,M53=0),"",(O53/I53))</f>
        <v>2.6950152219966394E-2</v>
      </c>
      <c r="Q53" s="235"/>
    </row>
    <row r="54" spans="1:31" ht="15" thickBot="1" x14ac:dyDescent="0.4">
      <c r="A54" s="229"/>
      <c r="B54" s="532" t="s">
        <v>72</v>
      </c>
      <c r="C54" s="532"/>
      <c r="D54" s="532"/>
      <c r="E54" s="315"/>
      <c r="F54" s="316"/>
      <c r="G54" s="316"/>
      <c r="H54" s="316"/>
      <c r="I54" s="317">
        <f>SUM(I51:I53)</f>
        <v>701450.14194000012</v>
      </c>
      <c r="J54" s="235"/>
      <c r="K54" s="316"/>
      <c r="L54" s="316"/>
      <c r="M54" s="317">
        <f>SUM(M51:M53)</f>
        <v>720354.33004000015</v>
      </c>
      <c r="N54" s="318"/>
      <c r="O54" s="317">
        <f>M54-I54</f>
        <v>18904.188100000028</v>
      </c>
      <c r="P54" s="372">
        <f>IF(OR(I54=0,M54=0),"",(O54/I54))</f>
        <v>2.6950152219966383E-2</v>
      </c>
      <c r="Q54" s="235"/>
    </row>
    <row r="55" spans="1:31" ht="15" thickBot="1" x14ac:dyDescent="0.4">
      <c r="A55" s="321"/>
      <c r="B55" s="452"/>
      <c r="C55" s="374"/>
      <c r="D55" s="375"/>
      <c r="E55" s="374"/>
      <c r="F55" s="376"/>
      <c r="G55" s="297"/>
      <c r="H55" s="377"/>
      <c r="I55" s="378"/>
      <c r="J55" s="235"/>
      <c r="K55" s="297"/>
      <c r="L55" s="377"/>
      <c r="M55" s="378"/>
      <c r="N55" s="376"/>
      <c r="O55" s="379"/>
      <c r="P55" s="301"/>
      <c r="Q55" s="235"/>
    </row>
    <row r="56" spans="1:31" x14ac:dyDescent="0.35">
      <c r="A56" s="321"/>
      <c r="B56" s="381" t="s">
        <v>61</v>
      </c>
      <c r="C56" s="381"/>
      <c r="D56" s="382"/>
      <c r="E56" s="381"/>
      <c r="F56" s="387"/>
      <c r="G56" s="389"/>
      <c r="H56" s="389"/>
      <c r="I56" s="390">
        <f>SUM(I46:I47,I38,I39:I42)</f>
        <v>692075.83799999999</v>
      </c>
      <c r="J56" s="235"/>
      <c r="K56" s="389"/>
      <c r="L56" s="389"/>
      <c r="M56" s="390">
        <f>SUM(M46:M47,M38,M39:M42)</f>
        <v>708805.20799999998</v>
      </c>
      <c r="N56" s="391"/>
      <c r="O56" s="259">
        <f>M56-I56</f>
        <v>16729.369999999995</v>
      </c>
      <c r="P56" s="260">
        <f>IF(OR(I56=0,M56=0),"",(O56/I56))</f>
        <v>2.417274102263919E-2</v>
      </c>
    </row>
    <row r="57" spans="1:31" x14ac:dyDescent="0.35">
      <c r="A57" s="229"/>
      <c r="B57" s="253" t="s">
        <v>49</v>
      </c>
      <c r="C57" s="253"/>
      <c r="D57" s="303"/>
      <c r="E57" s="253"/>
      <c r="F57" s="261"/>
      <c r="G57" s="131">
        <v>-0.193</v>
      </c>
      <c r="H57" s="311"/>
      <c r="I57" s="259"/>
      <c r="J57" s="235"/>
      <c r="K57" s="131">
        <v>-0.193</v>
      </c>
      <c r="L57" s="311"/>
      <c r="M57" s="259"/>
      <c r="N57" s="314"/>
      <c r="O57" s="259">
        <f>M57-I57</f>
        <v>0</v>
      </c>
      <c r="P57" s="260" t="str">
        <f>IF(OR(I57=0,M57=0),"",(O57/I57))</f>
        <v/>
      </c>
      <c r="Q57" s="235"/>
    </row>
    <row r="58" spans="1:31" x14ac:dyDescent="0.35">
      <c r="A58" s="321"/>
      <c r="B58" s="453" t="s">
        <v>50</v>
      </c>
      <c r="C58" s="381"/>
      <c r="D58" s="382"/>
      <c r="E58" s="381"/>
      <c r="F58" s="387"/>
      <c r="G58" s="388">
        <v>0.13</v>
      </c>
      <c r="H58" s="389"/>
      <c r="I58" s="390">
        <f>I56*G58</f>
        <v>89969.858940000006</v>
      </c>
      <c r="J58" s="235"/>
      <c r="K58" s="388">
        <v>0.13</v>
      </c>
      <c r="L58" s="389"/>
      <c r="M58" s="390">
        <f>M56*K58</f>
        <v>92144.677039999995</v>
      </c>
      <c r="N58" s="391"/>
      <c r="O58" s="259">
        <f>M58-I58</f>
        <v>2174.8180999999895</v>
      </c>
      <c r="P58" s="260">
        <f>IF(OR(I58=0,M58=0),"",(O58/I58))</f>
        <v>2.4172741022639079E-2</v>
      </c>
    </row>
    <row r="59" spans="1:31" ht="15" thickBot="1" x14ac:dyDescent="0.4">
      <c r="A59" s="321"/>
      <c r="B59" s="533" t="s">
        <v>73</v>
      </c>
      <c r="C59" s="533"/>
      <c r="D59" s="533"/>
      <c r="E59" s="253"/>
      <c r="F59" s="429"/>
      <c r="G59" s="429"/>
      <c r="H59" s="429"/>
      <c r="I59" s="430">
        <f>SUM(I56:I58)</f>
        <v>782045.69693999994</v>
      </c>
      <c r="J59" s="235"/>
      <c r="K59" s="429"/>
      <c r="L59" s="429"/>
      <c r="M59" s="430">
        <f>SUM(M56:M58)</f>
        <v>800949.88503999996</v>
      </c>
      <c r="N59" s="431"/>
      <c r="O59" s="474">
        <f>M59-I59</f>
        <v>18904.188100000028</v>
      </c>
      <c r="P59" s="260">
        <f>IF(OR(I59=0,M59=0),"",(O59/I59))</f>
        <v>2.4172741022639235E-2</v>
      </c>
    </row>
    <row r="60" spans="1:31" ht="15" thickBot="1" x14ac:dyDescent="0.4">
      <c r="A60" s="321"/>
      <c r="B60" s="322"/>
      <c r="C60" s="323"/>
      <c r="D60" s="324"/>
      <c r="E60" s="323"/>
      <c r="F60" s="454"/>
      <c r="G60" s="455"/>
      <c r="H60" s="456"/>
      <c r="I60" s="457"/>
      <c r="J60" s="235"/>
      <c r="K60" s="455"/>
      <c r="L60" s="456"/>
      <c r="M60" s="457"/>
      <c r="N60" s="325"/>
      <c r="O60" s="329"/>
      <c r="P60" s="458"/>
    </row>
    <row r="61" spans="1:31" x14ac:dyDescent="0.35">
      <c r="A61" s="229"/>
      <c r="B61" s="229"/>
      <c r="C61" s="229"/>
      <c r="D61" s="230"/>
      <c r="E61" s="229"/>
      <c r="F61" s="229"/>
      <c r="G61" s="229"/>
      <c r="H61" s="229"/>
      <c r="I61" s="245"/>
      <c r="J61" s="235"/>
      <c r="K61" s="229"/>
      <c r="L61" s="229"/>
      <c r="M61" s="245"/>
      <c r="N61" s="229"/>
      <c r="O61" s="229"/>
      <c r="P61" s="467"/>
    </row>
    <row r="62" spans="1:31" x14ac:dyDescent="0.35">
      <c r="A62" s="229"/>
      <c r="B62" s="243" t="s">
        <v>53</v>
      </c>
      <c r="C62" s="229"/>
      <c r="D62" s="230"/>
      <c r="E62" s="229"/>
      <c r="F62" s="229"/>
      <c r="G62" s="331">
        <v>1.72E-2</v>
      </c>
      <c r="H62" s="332"/>
      <c r="I62" s="332"/>
      <c r="J62" s="333"/>
      <c r="K62" s="331">
        <v>1.72E-2</v>
      </c>
      <c r="L62" s="229"/>
      <c r="M62" s="229"/>
      <c r="N62" s="229"/>
      <c r="O62" s="229"/>
      <c r="P62" s="467"/>
    </row>
    <row r="63" spans="1:31" s="19" customFormat="1" x14ac:dyDescent="0.35">
      <c r="D63" s="216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31" s="19" customFormat="1" x14ac:dyDescent="0.35">
      <c r="D64" s="203">
        <v>0.63</v>
      </c>
      <c r="E64" s="204" t="s">
        <v>41</v>
      </c>
      <c r="F64" s="205"/>
      <c r="G64" s="206"/>
      <c r="H64" s="48"/>
      <c r="I64" s="48"/>
      <c r="J64" s="48"/>
      <c r="K64" s="18"/>
      <c r="L64" s="18"/>
      <c r="M64" s="18"/>
      <c r="N64" s="18"/>
      <c r="O64" s="18"/>
      <c r="P64" s="18"/>
      <c r="Q64" s="18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</row>
    <row r="65" spans="1:31" s="19" customFormat="1" x14ac:dyDescent="0.35">
      <c r="D65" s="208">
        <v>0.18</v>
      </c>
      <c r="E65" s="209" t="s">
        <v>42</v>
      </c>
      <c r="F65" s="210"/>
      <c r="G65" s="211"/>
      <c r="H65" s="48"/>
      <c r="I65" s="48"/>
      <c r="J65" s="48"/>
      <c r="K65" s="18"/>
      <c r="L65" s="18"/>
      <c r="M65" s="18"/>
      <c r="N65" s="18"/>
      <c r="O65" s="18"/>
      <c r="P65" s="18"/>
      <c r="Q65" s="18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</row>
    <row r="66" spans="1:31" s="19" customFormat="1" x14ac:dyDescent="0.35">
      <c r="D66" s="212">
        <v>0.19</v>
      </c>
      <c r="E66" s="213" t="s">
        <v>43</v>
      </c>
      <c r="F66" s="214"/>
      <c r="G66" s="215"/>
      <c r="H66" s="48"/>
      <c r="I66" s="48"/>
      <c r="J66" s="48"/>
      <c r="K66" s="18"/>
      <c r="L66" s="18"/>
      <c r="M66" s="18"/>
      <c r="N66" s="18"/>
      <c r="O66" s="18"/>
      <c r="P66" s="18"/>
      <c r="Q66" s="18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</row>
    <row r="67" spans="1:31" x14ac:dyDescent="0.35">
      <c r="A67" s="229"/>
      <c r="B67" s="229"/>
      <c r="C67" s="229"/>
      <c r="D67" s="230"/>
      <c r="E67" s="229"/>
      <c r="F67" s="229"/>
      <c r="G67" s="19"/>
      <c r="H67" s="19"/>
      <c r="I67" s="19"/>
      <c r="J67" s="207"/>
      <c r="K67" s="207"/>
      <c r="L67" s="207"/>
      <c r="M67" s="207"/>
    </row>
    <row r="68" spans="1:31" x14ac:dyDescent="0.35">
      <c r="A68" s="229"/>
      <c r="B68" s="229"/>
      <c r="C68" s="229"/>
      <c r="D68" s="230"/>
      <c r="E68" s="229"/>
      <c r="F68" s="229"/>
      <c r="G68" s="19"/>
      <c r="H68" s="19"/>
      <c r="I68" s="19"/>
      <c r="J68" s="207"/>
      <c r="K68" s="207"/>
      <c r="L68" s="207"/>
      <c r="M68" s="207"/>
    </row>
    <row r="69" spans="1:31" x14ac:dyDescent="0.35">
      <c r="A69" s="229"/>
      <c r="B69" s="229"/>
      <c r="C69" s="229"/>
      <c r="D69" s="230"/>
      <c r="E69" s="229"/>
      <c r="F69" s="229"/>
      <c r="G69" s="19"/>
      <c r="H69" s="19"/>
      <c r="I69" s="19"/>
      <c r="J69" s="207"/>
      <c r="K69" s="207"/>
      <c r="L69" s="207"/>
      <c r="M69" s="207"/>
    </row>
    <row r="70" spans="1:31" x14ac:dyDescent="0.35">
      <c r="A70" s="229"/>
      <c r="B70" s="229"/>
      <c r="C70" s="229"/>
      <c r="D70" s="230"/>
      <c r="E70" s="229"/>
      <c r="F70" s="229"/>
      <c r="G70" s="19"/>
      <c r="H70" s="19"/>
      <c r="I70" s="19"/>
      <c r="J70" s="207"/>
      <c r="K70" s="207"/>
      <c r="L70" s="207"/>
      <c r="M70" s="207"/>
    </row>
    <row r="71" spans="1:31" x14ac:dyDescent="0.35">
      <c r="A71" s="229"/>
      <c r="B71" s="229"/>
      <c r="C71" s="229"/>
      <c r="D71" s="230"/>
      <c r="E71" s="229"/>
      <c r="F71" s="229"/>
      <c r="G71" s="19"/>
      <c r="H71" s="19"/>
      <c r="I71" s="19"/>
      <c r="J71" s="207"/>
      <c r="K71" s="207"/>
      <c r="L71" s="207"/>
      <c r="M71" s="207"/>
    </row>
    <row r="72" spans="1:31" x14ac:dyDescent="0.35">
      <c r="A72" s="229"/>
      <c r="B72" s="229"/>
      <c r="C72" s="229"/>
      <c r="D72" s="230"/>
      <c r="E72" s="229"/>
      <c r="F72" s="229"/>
      <c r="G72" s="19"/>
      <c r="H72" s="19"/>
      <c r="I72" s="19"/>
      <c r="J72" s="207"/>
      <c r="K72" s="207"/>
      <c r="L72" s="207"/>
      <c r="M72" s="207"/>
    </row>
    <row r="73" spans="1:31" x14ac:dyDescent="0.35">
      <c r="A73" s="229"/>
      <c r="B73" s="229"/>
      <c r="C73" s="229"/>
      <c r="D73" s="230"/>
      <c r="E73" s="229"/>
      <c r="F73" s="229"/>
      <c r="G73" s="19"/>
      <c r="H73" s="19"/>
      <c r="I73" s="19"/>
      <c r="J73" s="207"/>
      <c r="K73" s="207"/>
      <c r="L73" s="207"/>
      <c r="M73" s="207"/>
    </row>
    <row r="74" spans="1:31" x14ac:dyDescent="0.35">
      <c r="A74" s="229"/>
      <c r="B74" s="229"/>
      <c r="C74" s="229"/>
      <c r="D74" s="230"/>
      <c r="E74" s="229"/>
      <c r="F74" s="229"/>
      <c r="G74" s="19"/>
      <c r="H74" s="19"/>
      <c r="I74" s="19"/>
      <c r="J74" s="207"/>
      <c r="K74" s="207"/>
      <c r="L74" s="207"/>
      <c r="M74" s="207"/>
    </row>
    <row r="75" spans="1:31" x14ac:dyDescent="0.35">
      <c r="A75" s="229"/>
      <c r="B75" s="229"/>
      <c r="C75" s="229"/>
      <c r="D75" s="230"/>
      <c r="E75" s="229"/>
      <c r="F75" s="229"/>
      <c r="G75" s="19"/>
      <c r="H75" s="19"/>
      <c r="I75" s="19"/>
      <c r="J75" s="207"/>
      <c r="K75" s="207"/>
      <c r="L75" s="207"/>
      <c r="M75" s="207"/>
    </row>
    <row r="76" spans="1:31" x14ac:dyDescent="0.35">
      <c r="A76" s="229"/>
      <c r="B76" s="229"/>
      <c r="C76" s="229"/>
      <c r="D76" s="230"/>
      <c r="E76" s="229"/>
      <c r="F76" s="229"/>
      <c r="G76" s="19"/>
      <c r="H76" s="19"/>
      <c r="I76" s="19"/>
      <c r="J76" s="207"/>
      <c r="K76" s="207"/>
      <c r="L76" s="207"/>
      <c r="M76" s="207"/>
    </row>
    <row r="77" spans="1:31" x14ac:dyDescent="0.35">
      <c r="A77" s="229"/>
      <c r="B77" s="229"/>
      <c r="C77" s="229"/>
      <c r="D77" s="230"/>
      <c r="E77" s="229"/>
      <c r="F77" s="229"/>
      <c r="G77" s="19"/>
      <c r="H77" s="19"/>
      <c r="I77" s="19"/>
      <c r="J77" s="207"/>
      <c r="K77" s="207"/>
      <c r="L77" s="207"/>
      <c r="M77" s="207"/>
    </row>
    <row r="78" spans="1:31" x14ac:dyDescent="0.35">
      <c r="A78" s="229"/>
      <c r="B78" s="229"/>
      <c r="C78" s="229"/>
      <c r="D78" s="230"/>
      <c r="E78" s="229"/>
      <c r="F78" s="229"/>
      <c r="G78" s="19"/>
      <c r="H78" s="19"/>
      <c r="I78" s="19"/>
      <c r="J78" s="207"/>
      <c r="K78" s="207"/>
      <c r="L78" s="207"/>
      <c r="M78" s="207"/>
    </row>
    <row r="79" spans="1:31" x14ac:dyDescent="0.35">
      <c r="A79" s="229"/>
      <c r="B79" s="229"/>
      <c r="C79" s="229"/>
      <c r="D79" s="230"/>
      <c r="E79" s="229"/>
      <c r="F79" s="229"/>
      <c r="G79" s="19"/>
      <c r="H79" s="19"/>
      <c r="I79" s="19"/>
      <c r="J79" s="207"/>
      <c r="K79" s="207"/>
      <c r="L79" s="207"/>
      <c r="M79" s="207"/>
    </row>
    <row r="80" spans="1:31" x14ac:dyDescent="0.35">
      <c r="A80" s="229"/>
      <c r="B80" s="229"/>
      <c r="C80" s="229"/>
      <c r="D80" s="230"/>
      <c r="E80" s="229"/>
      <c r="F80" s="229"/>
      <c r="G80" s="19"/>
      <c r="H80" s="19"/>
      <c r="I80" s="19"/>
      <c r="J80" s="207"/>
      <c r="K80" s="207"/>
      <c r="L80" s="207"/>
      <c r="M80" s="207"/>
    </row>
    <row r="81" spans="1:13" x14ac:dyDescent="0.35">
      <c r="A81" s="229"/>
      <c r="B81" s="229"/>
      <c r="C81" s="229"/>
      <c r="D81" s="230"/>
      <c r="E81" s="229"/>
      <c r="F81" s="229"/>
      <c r="G81" s="19"/>
      <c r="H81" s="19"/>
      <c r="I81" s="19"/>
      <c r="J81" s="207"/>
      <c r="K81" s="207"/>
      <c r="L81" s="207"/>
      <c r="M81" s="207"/>
    </row>
    <row r="82" spans="1:13" x14ac:dyDescent="0.35">
      <c r="A82" s="229"/>
      <c r="B82" s="229"/>
      <c r="C82" s="229"/>
      <c r="D82" s="230"/>
      <c r="E82" s="229"/>
      <c r="F82" s="229"/>
      <c r="G82" s="19"/>
      <c r="H82" s="19"/>
      <c r="I82" s="19"/>
      <c r="J82" s="207"/>
      <c r="K82" s="207"/>
      <c r="L82" s="207"/>
      <c r="M82" s="207"/>
    </row>
    <row r="83" spans="1:13" x14ac:dyDescent="0.35">
      <c r="A83" s="229"/>
      <c r="B83" s="229"/>
      <c r="C83" s="229"/>
      <c r="D83" s="230"/>
      <c r="E83" s="229"/>
      <c r="F83" s="229"/>
      <c r="G83" s="19"/>
      <c r="H83" s="19"/>
      <c r="I83" s="19"/>
      <c r="J83" s="207"/>
      <c r="K83" s="207"/>
      <c r="L83" s="207"/>
      <c r="M83" s="207"/>
    </row>
    <row r="84" spans="1:13" x14ac:dyDescent="0.35">
      <c r="A84" s="229"/>
      <c r="B84" s="229"/>
      <c r="C84" s="229"/>
      <c r="D84" s="230"/>
      <c r="E84" s="229"/>
      <c r="F84" s="229"/>
      <c r="G84" s="19"/>
      <c r="H84" s="19"/>
      <c r="I84" s="19"/>
      <c r="J84" s="207"/>
      <c r="K84" s="207"/>
      <c r="L84" s="207"/>
      <c r="M84" s="207"/>
    </row>
    <row r="85" spans="1:13" x14ac:dyDescent="0.35">
      <c r="A85" s="229"/>
      <c r="B85" s="229"/>
      <c r="C85" s="229"/>
      <c r="D85" s="230"/>
      <c r="E85" s="229"/>
      <c r="F85" s="229"/>
      <c r="G85" s="19"/>
      <c r="H85" s="19"/>
      <c r="I85" s="19"/>
      <c r="J85" s="207"/>
      <c r="K85" s="207"/>
      <c r="L85" s="207"/>
      <c r="M85" s="207"/>
    </row>
    <row r="86" spans="1:13" x14ac:dyDescent="0.35">
      <c r="A86" s="229"/>
      <c r="B86" s="229"/>
      <c r="C86" s="229"/>
      <c r="D86" s="230"/>
      <c r="E86" s="229"/>
      <c r="F86" s="229"/>
      <c r="G86" s="19"/>
      <c r="H86" s="19"/>
      <c r="I86" s="19"/>
      <c r="J86" s="207"/>
      <c r="K86" s="207"/>
      <c r="L86" s="207"/>
      <c r="M86" s="207"/>
    </row>
    <row r="87" spans="1:13" x14ac:dyDescent="0.35">
      <c r="A87" s="229"/>
      <c r="B87" s="229"/>
      <c r="C87" s="229"/>
      <c r="D87" s="230"/>
      <c r="E87" s="229"/>
      <c r="F87" s="229"/>
      <c r="G87" s="19"/>
      <c r="H87" s="19"/>
      <c r="I87" s="19"/>
      <c r="J87" s="207"/>
      <c r="K87" s="207"/>
      <c r="L87" s="207"/>
      <c r="M87" s="207"/>
    </row>
    <row r="88" spans="1:13" x14ac:dyDescent="0.35">
      <c r="A88" s="229"/>
      <c r="B88" s="229"/>
      <c r="C88" s="229"/>
      <c r="D88" s="230"/>
      <c r="E88" s="229"/>
      <c r="F88" s="229"/>
      <c r="G88" s="19"/>
      <c r="H88" s="19"/>
      <c r="I88" s="19"/>
      <c r="J88" s="207"/>
      <c r="K88" s="207"/>
      <c r="L88" s="207"/>
      <c r="M88" s="207"/>
    </row>
    <row r="89" spans="1:13" x14ac:dyDescent="0.35">
      <c r="A89" s="229"/>
      <c r="B89" s="229"/>
      <c r="C89" s="229"/>
      <c r="D89" s="230"/>
      <c r="E89" s="229"/>
      <c r="F89" s="229"/>
      <c r="G89" s="19"/>
      <c r="H89" s="19"/>
      <c r="I89" s="19"/>
      <c r="J89" s="207"/>
      <c r="K89" s="207"/>
      <c r="L89" s="207"/>
      <c r="M89" s="207"/>
    </row>
    <row r="90" spans="1:13" x14ac:dyDescent="0.35">
      <c r="A90" s="229"/>
      <c r="B90" s="229"/>
      <c r="C90" s="229"/>
      <c r="D90" s="230"/>
      <c r="E90" s="229"/>
      <c r="F90" s="229"/>
      <c r="G90" s="19"/>
      <c r="H90" s="19"/>
      <c r="I90" s="19"/>
      <c r="J90" s="207"/>
      <c r="K90" s="207"/>
      <c r="L90" s="207"/>
      <c r="M90" s="207"/>
    </row>
    <row r="91" spans="1:13" x14ac:dyDescent="0.35">
      <c r="A91" s="229"/>
      <c r="B91" s="229"/>
      <c r="C91" s="229"/>
      <c r="D91" s="230"/>
      <c r="E91" s="229"/>
      <c r="F91" s="229"/>
      <c r="G91" s="19"/>
      <c r="H91" s="19"/>
      <c r="I91" s="19"/>
      <c r="J91" s="207"/>
      <c r="K91" s="207"/>
      <c r="L91" s="207"/>
      <c r="M91" s="207"/>
    </row>
    <row r="92" spans="1:13" x14ac:dyDescent="0.35">
      <c r="A92" s="229"/>
      <c r="B92" s="229"/>
      <c r="C92" s="229"/>
      <c r="D92" s="230"/>
      <c r="E92" s="229"/>
      <c r="F92" s="229"/>
      <c r="G92" s="19"/>
      <c r="H92" s="19"/>
      <c r="I92" s="19"/>
      <c r="J92" s="207"/>
      <c r="K92" s="207"/>
      <c r="L92" s="207"/>
      <c r="M92" s="207"/>
    </row>
    <row r="93" spans="1:13" x14ac:dyDescent="0.35">
      <c r="A93" s="229"/>
      <c r="B93" s="229"/>
      <c r="C93" s="229"/>
      <c r="D93" s="230"/>
      <c r="E93" s="229"/>
      <c r="F93" s="229"/>
      <c r="G93" s="19"/>
      <c r="H93" s="19"/>
      <c r="I93" s="19"/>
      <c r="J93" s="207"/>
      <c r="K93" s="207"/>
      <c r="L93" s="207"/>
      <c r="M93" s="207"/>
    </row>
    <row r="94" spans="1:13" x14ac:dyDescent="0.35">
      <c r="A94" s="229"/>
      <c r="B94" s="229"/>
      <c r="C94" s="229"/>
      <c r="D94" s="230"/>
      <c r="E94" s="229"/>
      <c r="F94" s="229"/>
      <c r="G94" s="19"/>
      <c r="H94" s="19"/>
      <c r="I94" s="19"/>
      <c r="J94" s="207"/>
      <c r="K94" s="207"/>
      <c r="L94" s="207"/>
      <c r="M94" s="207"/>
    </row>
    <row r="95" spans="1:13" x14ac:dyDescent="0.35">
      <c r="A95" s="229"/>
      <c r="B95" s="229"/>
      <c r="C95" s="229"/>
      <c r="D95" s="230"/>
      <c r="E95" s="229"/>
      <c r="F95" s="229"/>
      <c r="G95" s="19"/>
      <c r="H95" s="19"/>
      <c r="I95" s="19"/>
      <c r="J95" s="207"/>
      <c r="K95" s="207"/>
      <c r="L95" s="207"/>
      <c r="M95" s="207"/>
    </row>
    <row r="96" spans="1:13" x14ac:dyDescent="0.35">
      <c r="A96" s="229"/>
      <c r="B96" s="229"/>
      <c r="C96" s="229"/>
      <c r="D96" s="230"/>
      <c r="E96" s="229"/>
      <c r="F96" s="229"/>
      <c r="G96" s="19"/>
      <c r="H96" s="19"/>
      <c r="I96" s="19"/>
      <c r="J96" s="207"/>
      <c r="K96" s="207"/>
      <c r="L96" s="207"/>
      <c r="M96" s="207"/>
    </row>
    <row r="97" spans="1:13" x14ac:dyDescent="0.35">
      <c r="A97" s="229"/>
      <c r="B97" s="229"/>
      <c r="C97" s="229"/>
      <c r="D97" s="230"/>
      <c r="E97" s="229"/>
      <c r="F97" s="229"/>
      <c r="G97" s="19"/>
      <c r="H97" s="19"/>
      <c r="I97" s="19"/>
      <c r="J97" s="207"/>
      <c r="K97" s="207"/>
      <c r="L97" s="207"/>
      <c r="M97" s="207"/>
    </row>
    <row r="98" spans="1:13" x14ac:dyDescent="0.35">
      <c r="A98" s="229"/>
      <c r="B98" s="229"/>
      <c r="C98" s="229"/>
      <c r="D98" s="230"/>
      <c r="E98" s="229"/>
      <c r="F98" s="229"/>
      <c r="G98" s="19"/>
      <c r="H98" s="19"/>
      <c r="I98" s="19"/>
      <c r="J98" s="207"/>
      <c r="K98" s="207"/>
      <c r="L98" s="207"/>
      <c r="M98" s="207"/>
    </row>
    <row r="99" spans="1:13" x14ac:dyDescent="0.35">
      <c r="A99" s="229"/>
      <c r="B99" s="229"/>
      <c r="C99" s="229"/>
      <c r="D99" s="230"/>
      <c r="E99" s="229"/>
      <c r="F99" s="229"/>
      <c r="G99" s="19"/>
      <c r="H99" s="19"/>
      <c r="I99" s="19"/>
      <c r="J99" s="207"/>
      <c r="K99" s="207"/>
      <c r="L99" s="207"/>
      <c r="M99" s="207"/>
    </row>
    <row r="100" spans="1:13" x14ac:dyDescent="0.35">
      <c r="A100" s="229"/>
      <c r="B100" s="229"/>
      <c r="C100" s="229"/>
      <c r="D100" s="230"/>
      <c r="E100" s="229"/>
      <c r="F100" s="229"/>
      <c r="G100" s="19"/>
      <c r="H100" s="19"/>
      <c r="I100" s="19"/>
      <c r="J100" s="207"/>
      <c r="K100" s="207"/>
      <c r="L100" s="207"/>
      <c r="M100" s="207"/>
    </row>
    <row r="101" spans="1:13" x14ac:dyDescent="0.35">
      <c r="A101" s="229"/>
      <c r="B101" s="229"/>
      <c r="C101" s="229"/>
      <c r="D101" s="230"/>
      <c r="E101" s="229"/>
      <c r="F101" s="229"/>
      <c r="G101" s="19"/>
      <c r="H101" s="19"/>
      <c r="I101" s="19"/>
      <c r="J101" s="207"/>
      <c r="K101" s="207"/>
      <c r="L101" s="207"/>
      <c r="M101" s="207"/>
    </row>
    <row r="102" spans="1:13" x14ac:dyDescent="0.35">
      <c r="A102" s="229"/>
      <c r="B102" s="229"/>
      <c r="C102" s="229"/>
      <c r="D102" s="230"/>
      <c r="E102" s="229"/>
      <c r="F102" s="229"/>
      <c r="G102" s="19"/>
      <c r="H102" s="19"/>
      <c r="I102" s="19"/>
      <c r="J102" s="207"/>
      <c r="K102" s="207"/>
      <c r="L102" s="207"/>
      <c r="M102" s="207"/>
    </row>
    <row r="103" spans="1:13" x14ac:dyDescent="0.35">
      <c r="A103" s="229"/>
      <c r="B103" s="229"/>
      <c r="C103" s="229"/>
      <c r="D103" s="230"/>
      <c r="E103" s="229"/>
      <c r="F103" s="229"/>
      <c r="G103" s="19"/>
      <c r="H103" s="19"/>
      <c r="I103" s="19"/>
      <c r="J103" s="207"/>
      <c r="K103" s="207"/>
      <c r="L103" s="207"/>
      <c r="M103" s="207"/>
    </row>
    <row r="104" spans="1:13" x14ac:dyDescent="0.35">
      <c r="A104" s="229"/>
      <c r="B104" s="229"/>
      <c r="C104" s="229"/>
      <c r="D104" s="230"/>
      <c r="E104" s="229"/>
      <c r="F104" s="229"/>
      <c r="G104" s="19"/>
      <c r="H104" s="19"/>
      <c r="I104" s="19"/>
      <c r="J104" s="207"/>
      <c r="K104" s="207"/>
      <c r="L104" s="207"/>
      <c r="M104" s="207"/>
    </row>
    <row r="105" spans="1:13" x14ac:dyDescent="0.35">
      <c r="A105" s="229"/>
      <c r="B105" s="229"/>
      <c r="C105" s="229"/>
      <c r="D105" s="230"/>
      <c r="E105" s="229"/>
      <c r="F105" s="229"/>
      <c r="G105" s="19"/>
      <c r="H105" s="19"/>
      <c r="I105" s="19"/>
      <c r="J105" s="207"/>
      <c r="K105" s="207"/>
      <c r="L105" s="207"/>
      <c r="M105" s="207"/>
    </row>
    <row r="106" spans="1:13" x14ac:dyDescent="0.35">
      <c r="A106" s="229"/>
      <c r="B106" s="229"/>
      <c r="C106" s="229"/>
      <c r="D106" s="230"/>
      <c r="E106" s="229"/>
      <c r="F106" s="229"/>
      <c r="G106" s="19"/>
      <c r="H106" s="19"/>
      <c r="I106" s="19"/>
      <c r="J106" s="207"/>
      <c r="K106" s="207"/>
      <c r="L106" s="207"/>
      <c r="M106" s="207"/>
    </row>
    <row r="107" spans="1:13" x14ac:dyDescent="0.35">
      <c r="A107" s="229"/>
      <c r="B107" s="229"/>
      <c r="C107" s="229"/>
      <c r="D107" s="230"/>
      <c r="E107" s="229"/>
      <c r="F107" s="229"/>
      <c r="G107" s="19"/>
      <c r="H107" s="19"/>
      <c r="I107" s="19"/>
      <c r="J107" s="207"/>
      <c r="K107" s="207"/>
      <c r="L107" s="207"/>
      <c r="M107" s="207"/>
    </row>
    <row r="108" spans="1:13" x14ac:dyDescent="0.35">
      <c r="A108" s="229"/>
      <c r="B108" s="229"/>
      <c r="C108" s="229"/>
      <c r="D108" s="230"/>
      <c r="E108" s="229"/>
      <c r="F108" s="229"/>
      <c r="G108" s="19"/>
      <c r="H108" s="19"/>
      <c r="I108" s="19"/>
      <c r="J108" s="207"/>
      <c r="K108" s="207"/>
      <c r="L108" s="207"/>
      <c r="M108" s="207"/>
    </row>
    <row r="109" spans="1:13" x14ac:dyDescent="0.35">
      <c r="A109" s="229"/>
      <c r="B109" s="229"/>
      <c r="C109" s="229"/>
      <c r="D109" s="230"/>
      <c r="E109" s="229"/>
      <c r="F109" s="229"/>
      <c r="G109" s="19"/>
      <c r="H109" s="19"/>
      <c r="I109" s="19"/>
      <c r="J109" s="207"/>
      <c r="K109" s="207"/>
      <c r="L109" s="207"/>
      <c r="M109" s="207"/>
    </row>
    <row r="110" spans="1:13" x14ac:dyDescent="0.35">
      <c r="A110" s="229"/>
      <c r="B110" s="229"/>
      <c r="C110" s="229"/>
      <c r="D110" s="230"/>
      <c r="E110" s="229"/>
      <c r="F110" s="229"/>
      <c r="G110" s="19"/>
      <c r="H110" s="19"/>
      <c r="I110" s="19"/>
      <c r="J110" s="207"/>
      <c r="K110" s="207"/>
      <c r="L110" s="207"/>
      <c r="M110" s="207"/>
    </row>
    <row r="111" spans="1:13" x14ac:dyDescent="0.35">
      <c r="A111" s="229"/>
      <c r="B111" s="229"/>
      <c r="C111" s="229"/>
      <c r="D111" s="230"/>
      <c r="E111" s="229"/>
      <c r="F111" s="229"/>
      <c r="G111" s="19"/>
      <c r="H111" s="19"/>
      <c r="I111" s="19"/>
      <c r="J111" s="207"/>
      <c r="K111" s="207"/>
      <c r="L111" s="207"/>
      <c r="M111" s="207"/>
    </row>
    <row r="112" spans="1:13" x14ac:dyDescent="0.35">
      <c r="A112" s="229"/>
      <c r="B112" s="229"/>
      <c r="C112" s="229"/>
      <c r="D112" s="230"/>
      <c r="E112" s="229"/>
      <c r="F112" s="229"/>
      <c r="G112" s="19"/>
      <c r="H112" s="19"/>
      <c r="I112" s="19"/>
      <c r="J112" s="207"/>
      <c r="K112" s="207"/>
      <c r="L112" s="207"/>
      <c r="M112" s="207"/>
    </row>
    <row r="113" spans="1:13" x14ac:dyDescent="0.35">
      <c r="A113" s="229"/>
      <c r="B113" s="229"/>
      <c r="C113" s="229"/>
      <c r="D113" s="230"/>
      <c r="E113" s="229"/>
      <c r="F113" s="229"/>
      <c r="G113" s="19"/>
      <c r="H113" s="19"/>
      <c r="I113" s="19"/>
      <c r="J113" s="207"/>
      <c r="K113" s="207"/>
      <c r="L113" s="207"/>
      <c r="M113" s="207"/>
    </row>
    <row r="114" spans="1:13" x14ac:dyDescent="0.35">
      <c r="A114" s="229"/>
      <c r="B114" s="229"/>
      <c r="C114" s="229"/>
      <c r="D114" s="230"/>
      <c r="E114" s="229"/>
      <c r="F114" s="229"/>
      <c r="G114" s="19"/>
      <c r="H114" s="19"/>
      <c r="I114" s="19"/>
      <c r="J114" s="207"/>
      <c r="K114" s="207"/>
      <c r="L114" s="207"/>
      <c r="M114" s="207"/>
    </row>
    <row r="115" spans="1:13" x14ac:dyDescent="0.35">
      <c r="A115" s="229"/>
      <c r="B115" s="229"/>
      <c r="C115" s="229"/>
      <c r="D115" s="230"/>
      <c r="E115" s="229"/>
      <c r="F115" s="229"/>
      <c r="G115" s="19"/>
      <c r="H115" s="19"/>
      <c r="I115" s="19"/>
      <c r="J115" s="207"/>
      <c r="K115" s="207"/>
      <c r="L115" s="207"/>
      <c r="M115" s="207"/>
    </row>
    <row r="116" spans="1:13" x14ac:dyDescent="0.35">
      <c r="A116" s="229"/>
      <c r="B116" s="229"/>
      <c r="C116" s="229"/>
      <c r="D116" s="230"/>
      <c r="E116" s="229"/>
      <c r="F116" s="229"/>
      <c r="G116" s="19"/>
      <c r="H116" s="19"/>
      <c r="I116" s="19"/>
      <c r="J116" s="207"/>
      <c r="K116" s="207"/>
      <c r="L116" s="207"/>
      <c r="M116" s="207"/>
    </row>
    <row r="117" spans="1:13" x14ac:dyDescent="0.35">
      <c r="A117" s="229"/>
      <c r="B117" s="229"/>
      <c r="C117" s="229"/>
      <c r="D117" s="230"/>
      <c r="E117" s="229"/>
      <c r="F117" s="229"/>
      <c r="G117" s="19"/>
      <c r="H117" s="19"/>
      <c r="I117" s="19"/>
      <c r="J117" s="207"/>
      <c r="K117" s="207"/>
      <c r="L117" s="207"/>
      <c r="M117" s="207"/>
    </row>
    <row r="118" spans="1:13" x14ac:dyDescent="0.35">
      <c r="A118" s="229"/>
      <c r="B118" s="229"/>
      <c r="C118" s="229"/>
      <c r="D118" s="230"/>
      <c r="E118" s="229"/>
      <c r="F118" s="229"/>
      <c r="G118" s="19"/>
      <c r="H118" s="19"/>
      <c r="I118" s="19"/>
      <c r="J118" s="207"/>
      <c r="K118" s="207"/>
      <c r="L118" s="207"/>
      <c r="M118" s="207"/>
    </row>
    <row r="119" spans="1:13" x14ac:dyDescent="0.35">
      <c r="A119" s="229"/>
      <c r="B119" s="229"/>
      <c r="C119" s="229"/>
      <c r="D119" s="230"/>
      <c r="E119" s="229"/>
      <c r="F119" s="229"/>
      <c r="G119" s="19"/>
      <c r="H119" s="19"/>
      <c r="I119" s="19"/>
      <c r="J119" s="207"/>
      <c r="K119" s="207"/>
      <c r="L119" s="207"/>
      <c r="M119" s="207"/>
    </row>
    <row r="120" spans="1:13" x14ac:dyDescent="0.35">
      <c r="G120" s="19"/>
      <c r="H120" s="19"/>
      <c r="I120" s="19"/>
      <c r="J120" s="207"/>
      <c r="K120" s="207"/>
      <c r="L120" s="207"/>
      <c r="M120" s="207"/>
    </row>
    <row r="121" spans="1:13" x14ac:dyDescent="0.35">
      <c r="G121" s="19"/>
      <c r="H121" s="19"/>
      <c r="I121" s="19"/>
      <c r="J121" s="207"/>
      <c r="K121" s="207"/>
      <c r="L121" s="207"/>
      <c r="M121" s="207"/>
    </row>
    <row r="122" spans="1:13" x14ac:dyDescent="0.35">
      <c r="G122" s="19"/>
      <c r="H122" s="19"/>
      <c r="I122" s="19"/>
      <c r="J122" s="207"/>
      <c r="K122" s="207"/>
      <c r="L122" s="207"/>
      <c r="M122" s="207"/>
    </row>
  </sheetData>
  <mergeCells count="12">
    <mergeCell ref="B59:D59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7:M12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4:J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4:G6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B4549C82-C5FF-43C2-9B6C-91BAA2FA4D9A}">
      <formula1>"TOU, non-TOU"</formula1>
    </dataValidation>
    <dataValidation type="list" allowBlank="1" showInputMessage="1" showErrorMessage="1" sqref="D23 D26" xr:uid="{7BE354FE-8378-4254-9CC1-F3AA794C7F4C}">
      <formula1>"per 30 days, per kWh, per kW, per kVA"</formula1>
    </dataValidation>
    <dataValidation type="list" allowBlank="1" showInputMessage="1" showErrorMessage="1" prompt="Select Charge Unit - monthly, per kWh, per kW" sqref="D55 D50 D60" xr:uid="{539AB730-F2CC-44FB-93BF-07FD114C0EF3}">
      <formula1>"Monthly, per kWh, per kW"</formula1>
    </dataValidation>
    <dataValidation type="list" allowBlank="1" showInputMessage="1" showErrorMessage="1" sqref="E36:E37 E55 E60 E39:E50 E23:E28 E30:E34" xr:uid="{869B17C4-59AE-4FFD-82A6-00D3650BADC1}">
      <formula1>#REF!</formula1>
    </dataValidation>
    <dataValidation type="list" allowBlank="1" showInputMessage="1" showErrorMessage="1" prompt="Select Charge Unit - per 30 days, per kWh, per kW, per kVA." sqref="D36:D37 D39:D49 D24:D25 D30:D34 D27:D28" xr:uid="{A5071504-003E-45EF-8F0A-A1C6BBE6047E}">
      <formula1>"per 30 days, per kWh, per kW, per kVA"</formula1>
    </dataValidation>
  </dataValidations>
  <printOptions horizontalCentered="1" gridLines="1"/>
  <pageMargins left="0" right="0" top="0" bottom="0" header="0" footer="0"/>
  <pageSetup scale="31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184150</xdr:rowOff>
                  </from>
                  <to>
                    <xdr:col>15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260350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5A63-AAC9-43CC-87DE-8FD71B890B3C}">
  <sheetPr>
    <pageSetUpPr fitToPage="1"/>
  </sheetPr>
  <dimension ref="A1:AF125"/>
  <sheetViews>
    <sheetView topLeftCell="A10" zoomScale="70" zoomScaleNormal="70" workbookViewId="0"/>
  </sheetViews>
  <sheetFormatPr defaultColWidth="9.453125" defaultRowHeight="14.5" x14ac:dyDescent="0.35"/>
  <cols>
    <col min="1" max="1" width="1.54296875" style="220" customWidth="1"/>
    <col min="2" max="2" width="119.36328125" style="220" bestFit="1" customWidth="1"/>
    <col min="3" max="3" width="1.54296875" style="220" customWidth="1"/>
    <col min="4" max="4" width="26.54296875" style="337" bestFit="1" customWidth="1"/>
    <col min="5" max="6" width="1.453125" style="220" customWidth="1"/>
    <col min="7" max="9" width="12.54296875" style="220" customWidth="1"/>
    <col min="10" max="10" width="1.54296875" style="220" customWidth="1"/>
    <col min="11" max="13" width="12.54296875" style="220" customWidth="1"/>
    <col min="14" max="14" width="1.453125" style="220" customWidth="1"/>
    <col min="15" max="30" width="12.54296875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217"/>
      <c r="J1" s="217"/>
      <c r="N1" s="220">
        <v>1</v>
      </c>
      <c r="O1" s="221">
        <v>1</v>
      </c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J2" s="217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J3" s="217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J4" s="217"/>
    </row>
    <row r="5" spans="1:32" ht="15.5" x14ac:dyDescent="0.35">
      <c r="A5" s="217"/>
      <c r="B5" s="217"/>
      <c r="C5" s="225"/>
      <c r="D5" s="226"/>
      <c r="E5" s="225"/>
      <c r="F5" s="217"/>
      <c r="G5" s="217"/>
      <c r="H5" s="217"/>
      <c r="I5" s="217"/>
      <c r="J5" s="217"/>
      <c r="L5" s="4"/>
      <c r="M5" s="4"/>
      <c r="N5" s="4"/>
      <c r="O5" s="4"/>
      <c r="P5" s="4"/>
      <c r="Q5" s="4"/>
      <c r="R5" s="4"/>
      <c r="S5" s="4"/>
      <c r="T5" s="4"/>
    </row>
    <row r="6" spans="1:32" x14ac:dyDescent="0.35">
      <c r="A6" s="217"/>
      <c r="B6" s="217"/>
      <c r="C6" s="217"/>
      <c r="D6" s="227"/>
      <c r="E6" s="217"/>
      <c r="F6" s="217"/>
      <c r="G6" s="217"/>
      <c r="H6" s="217"/>
      <c r="I6" s="217"/>
      <c r="J6" s="217"/>
      <c r="L6" s="4"/>
      <c r="M6" s="4"/>
      <c r="N6" s="4"/>
      <c r="O6" s="4"/>
      <c r="P6" s="4"/>
      <c r="Q6" s="4"/>
      <c r="R6" s="4"/>
      <c r="S6" s="4"/>
      <c r="T6" s="4"/>
    </row>
    <row r="7" spans="1:32" x14ac:dyDescent="0.35">
      <c r="A7" s="217"/>
      <c r="B7" s="217"/>
      <c r="C7" s="217"/>
      <c r="D7" s="227"/>
      <c r="E7" s="217"/>
      <c r="F7" s="217"/>
      <c r="G7" s="217"/>
      <c r="H7" s="217"/>
      <c r="I7" s="217"/>
      <c r="J7" s="217"/>
      <c r="L7" s="4"/>
      <c r="M7" s="4"/>
      <c r="N7" s="4"/>
      <c r="O7" s="4"/>
      <c r="P7" s="4"/>
      <c r="Q7" s="4"/>
      <c r="R7" s="4"/>
      <c r="S7" s="4"/>
      <c r="T7" s="4"/>
    </row>
    <row r="8" spans="1:32" x14ac:dyDescent="0.35">
      <c r="A8" s="228"/>
      <c r="B8" s="217"/>
      <c r="C8" s="217"/>
      <c r="D8" s="227"/>
      <c r="E8" s="217"/>
      <c r="F8" s="217"/>
      <c r="G8" s="217"/>
      <c r="H8" s="217"/>
      <c r="I8" s="217"/>
      <c r="J8" s="217"/>
      <c r="L8" s="4"/>
      <c r="M8" s="4"/>
      <c r="N8" s="4"/>
      <c r="O8" s="4"/>
      <c r="P8" s="4"/>
      <c r="Q8" s="4"/>
      <c r="R8" s="4"/>
      <c r="S8" s="4"/>
      <c r="T8" s="4"/>
    </row>
    <row r="9" spans="1:32" x14ac:dyDescent="0.35">
      <c r="A9" s="229"/>
      <c r="B9" s="229"/>
      <c r="C9" s="229"/>
      <c r="D9" s="230"/>
      <c r="E9" s="229"/>
      <c r="F9" s="229"/>
      <c r="G9" s="229"/>
      <c r="H9" s="229"/>
      <c r="L9" s="4"/>
      <c r="M9" s="4"/>
      <c r="N9" s="4"/>
      <c r="O9" s="4"/>
      <c r="P9" s="4"/>
      <c r="Q9" s="4"/>
      <c r="R9" s="4"/>
      <c r="S9" s="4"/>
      <c r="T9" s="4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J10" s="523"/>
      <c r="L10" s="4"/>
      <c r="M10" s="4"/>
      <c r="N10" s="4"/>
      <c r="O10" s="4"/>
      <c r="P10" s="4"/>
      <c r="Q10" s="4"/>
      <c r="R10" s="4"/>
      <c r="S10" s="4"/>
      <c r="T10" s="4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J11" s="523"/>
      <c r="L11" s="4"/>
      <c r="M11" s="4"/>
      <c r="N11" s="4"/>
      <c r="O11" s="4"/>
      <c r="P11" s="4"/>
      <c r="Q11" s="4"/>
      <c r="R11" s="4"/>
      <c r="S11" s="4"/>
      <c r="T11" s="4"/>
    </row>
    <row r="12" spans="1:32" x14ac:dyDescent="0.35">
      <c r="A12" s="229"/>
      <c r="B12" s="229"/>
      <c r="C12" s="229"/>
      <c r="D12" s="230"/>
      <c r="E12" s="229"/>
      <c r="F12" s="229"/>
      <c r="G12" s="229"/>
      <c r="H12" s="229"/>
      <c r="L12" s="4"/>
      <c r="M12" s="4"/>
      <c r="N12" s="4"/>
      <c r="O12" s="4"/>
      <c r="P12" s="4"/>
      <c r="Q12" s="4"/>
      <c r="R12" s="4"/>
      <c r="S12" s="4"/>
      <c r="T12" s="4"/>
    </row>
    <row r="13" spans="1:32" x14ac:dyDescent="0.35">
      <c r="A13" s="229"/>
      <c r="B13" s="229"/>
      <c r="C13" s="229"/>
      <c r="D13" s="230"/>
      <c r="E13" s="229"/>
      <c r="F13" s="229"/>
      <c r="G13" s="229"/>
      <c r="H13" s="229"/>
      <c r="L13" s="4"/>
      <c r="M13" s="4"/>
      <c r="N13" s="4"/>
      <c r="O13" s="4"/>
      <c r="P13" s="4"/>
      <c r="Q13" s="4"/>
      <c r="R13" s="4"/>
      <c r="S13" s="4"/>
      <c r="T13" s="4"/>
    </row>
    <row r="14" spans="1:32" ht="15.5" x14ac:dyDescent="0.35">
      <c r="A14" s="229"/>
      <c r="B14" s="231" t="s">
        <v>2</v>
      </c>
      <c r="C14" s="229"/>
      <c r="D14" s="525" t="s">
        <v>79</v>
      </c>
      <c r="E14" s="525"/>
      <c r="F14" s="525"/>
      <c r="G14" s="525"/>
      <c r="H14" s="525"/>
      <c r="I14" s="525"/>
      <c r="J14" s="525"/>
      <c r="M14" s="475"/>
    </row>
    <row r="15" spans="1:32" ht="15.5" x14ac:dyDescent="0.35">
      <c r="A15" s="229"/>
      <c r="B15" s="232"/>
      <c r="C15" s="229"/>
      <c r="D15" s="233"/>
      <c r="E15" s="233"/>
      <c r="F15" s="234"/>
      <c r="G15" s="234"/>
      <c r="H15" s="234"/>
      <c r="I15" s="234"/>
      <c r="J15" s="234"/>
      <c r="K15" s="235"/>
      <c r="L15" s="235"/>
      <c r="M15" s="234"/>
      <c r="N15" s="235"/>
      <c r="O15" s="235"/>
      <c r="P15" s="235"/>
      <c r="Q15" s="235"/>
      <c r="R15" s="235"/>
      <c r="S15" s="235"/>
      <c r="T15" s="234"/>
      <c r="U15" s="235"/>
      <c r="V15" s="235"/>
      <c r="W15" s="235"/>
      <c r="X15" s="235"/>
      <c r="Y15" s="235"/>
      <c r="Z15" s="235"/>
      <c r="AA15" s="234"/>
      <c r="AB15" s="235"/>
      <c r="AC15" s="235"/>
      <c r="AD15" s="235"/>
      <c r="AE15" s="235"/>
      <c r="AF15" s="235"/>
    </row>
    <row r="16" spans="1:32" ht="15.5" x14ac:dyDescent="0.35">
      <c r="A16" s="229"/>
      <c r="B16" s="231" t="s">
        <v>4</v>
      </c>
      <c r="C16" s="229"/>
      <c r="D16" s="236" t="s">
        <v>64</v>
      </c>
      <c r="E16" s="233"/>
      <c r="F16" s="234"/>
      <c r="G16" s="476" t="s">
        <v>80</v>
      </c>
      <c r="H16" s="234"/>
      <c r="I16" s="237"/>
      <c r="J16" s="234"/>
      <c r="K16" s="238"/>
      <c r="L16" s="235"/>
      <c r="M16" s="237"/>
      <c r="N16" s="235"/>
      <c r="O16" s="239"/>
      <c r="P16" s="240"/>
      <c r="Q16" s="235"/>
      <c r="R16" s="238"/>
      <c r="S16" s="235"/>
      <c r="T16" s="237"/>
      <c r="U16" s="235"/>
      <c r="V16" s="239"/>
      <c r="W16" s="240"/>
      <c r="X16" s="235"/>
      <c r="Y16" s="238"/>
      <c r="Z16" s="235"/>
      <c r="AA16" s="237"/>
      <c r="AB16" s="235"/>
      <c r="AC16" s="239"/>
      <c r="AD16" s="240"/>
      <c r="AE16" s="235"/>
      <c r="AF16" s="235"/>
    </row>
    <row r="17" spans="1:18" ht="15.5" x14ac:dyDescent="0.35">
      <c r="A17" s="229"/>
      <c r="B17" s="232"/>
      <c r="C17" s="229"/>
      <c r="D17" s="233"/>
      <c r="E17" s="233"/>
      <c r="F17" s="233"/>
      <c r="G17" s="442">
        <v>1</v>
      </c>
      <c r="H17" s="440" t="s">
        <v>81</v>
      </c>
      <c r="I17" s="233"/>
      <c r="J17" s="233"/>
    </row>
    <row r="18" spans="1:18" x14ac:dyDescent="0.35">
      <c r="A18" s="229"/>
      <c r="B18" s="241"/>
      <c r="C18" s="229"/>
      <c r="D18" s="242" t="s">
        <v>6</v>
      </c>
      <c r="E18" s="243"/>
      <c r="F18" s="229"/>
      <c r="G18" s="442">
        <v>285</v>
      </c>
      <c r="H18" s="243" t="s">
        <v>7</v>
      </c>
      <c r="I18" s="229"/>
      <c r="J18" s="229"/>
    </row>
    <row r="19" spans="1:18" x14ac:dyDescent="0.35">
      <c r="A19" s="229"/>
      <c r="B19" s="477"/>
      <c r="C19" s="229"/>
      <c r="E19" s="229"/>
      <c r="F19" s="229"/>
      <c r="G19" s="229"/>
      <c r="H19" s="229"/>
      <c r="I19" s="229"/>
      <c r="J19" s="229"/>
      <c r="M19" s="443"/>
    </row>
    <row r="20" spans="1:18" s="19" customFormat="1" x14ac:dyDescent="0.35">
      <c r="A20" s="17"/>
      <c r="B20" s="43"/>
      <c r="C20" s="17"/>
      <c r="D20" s="51"/>
      <c r="E20" s="50"/>
      <c r="F20" s="17"/>
      <c r="G20" s="514" t="s">
        <v>8</v>
      </c>
      <c r="H20" s="515"/>
      <c r="I20" s="516"/>
      <c r="J20" s="37"/>
      <c r="K20" s="514" t="s">
        <v>9</v>
      </c>
      <c r="L20" s="515"/>
      <c r="M20" s="516"/>
      <c r="N20" s="17"/>
      <c r="O20" s="514" t="s">
        <v>10</v>
      </c>
      <c r="P20" s="516"/>
      <c r="Q20" s="37"/>
    </row>
    <row r="21" spans="1:18" x14ac:dyDescent="0.35">
      <c r="A21" s="229"/>
      <c r="B21" s="459"/>
      <c r="C21" s="229"/>
      <c r="D21" s="527" t="s">
        <v>11</v>
      </c>
      <c r="E21" s="402"/>
      <c r="F21" s="229"/>
      <c r="G21" s="403" t="s">
        <v>12</v>
      </c>
      <c r="H21" s="404" t="s">
        <v>13</v>
      </c>
      <c r="I21" s="405" t="s">
        <v>14</v>
      </c>
      <c r="J21" s="235"/>
      <c r="K21" s="403" t="s">
        <v>12</v>
      </c>
      <c r="L21" s="404" t="s">
        <v>13</v>
      </c>
      <c r="M21" s="405" t="s">
        <v>14</v>
      </c>
      <c r="N21" s="229"/>
      <c r="O21" s="528" t="s">
        <v>15</v>
      </c>
      <c r="P21" s="529" t="s">
        <v>16</v>
      </c>
      <c r="Q21" s="235"/>
    </row>
    <row r="22" spans="1:18" x14ac:dyDescent="0.35">
      <c r="A22" s="229"/>
      <c r="B22" s="459"/>
      <c r="C22" s="229"/>
      <c r="D22" s="518"/>
      <c r="E22" s="402"/>
      <c r="F22" s="229"/>
      <c r="G22" s="406" t="s">
        <v>17</v>
      </c>
      <c r="H22" s="407"/>
      <c r="I22" s="407" t="s">
        <v>17</v>
      </c>
      <c r="J22" s="235"/>
      <c r="K22" s="406" t="s">
        <v>17</v>
      </c>
      <c r="L22" s="407"/>
      <c r="M22" s="407" t="s">
        <v>17</v>
      </c>
      <c r="N22" s="229"/>
      <c r="O22" s="520"/>
      <c r="P22" s="522"/>
      <c r="Q22" s="235"/>
    </row>
    <row r="23" spans="1:18" x14ac:dyDescent="0.35">
      <c r="A23" s="229"/>
      <c r="B23" s="252" t="s">
        <v>18</v>
      </c>
      <c r="C23" s="253"/>
      <c r="D23" s="254" t="s">
        <v>19</v>
      </c>
      <c r="E23" s="253"/>
      <c r="F23" s="255"/>
      <c r="G23" s="109">
        <v>6.84</v>
      </c>
      <c r="H23" s="478">
        <v>1</v>
      </c>
      <c r="I23" s="264">
        <f t="shared" ref="I23:I29" si="0">H23*G23</f>
        <v>6.84</v>
      </c>
      <c r="J23" s="235"/>
      <c r="K23" s="109">
        <v>7.15</v>
      </c>
      <c r="L23" s="478">
        <v>1</v>
      </c>
      <c r="M23" s="264">
        <f t="shared" ref="M23:M29" si="1">L23*K23</f>
        <v>7.15</v>
      </c>
      <c r="N23" s="255"/>
      <c r="O23" s="259">
        <f t="shared" ref="O23:O49" si="2">M23-I23</f>
        <v>0.3100000000000005</v>
      </c>
      <c r="P23" s="260">
        <f t="shared" ref="P23:P49" si="3">IF(OR(I23=0,M23=0),"",(O23/I23))</f>
        <v>4.5321637426900659E-2</v>
      </c>
      <c r="Q23" s="235"/>
    </row>
    <row r="24" spans="1:18" x14ac:dyDescent="0.35">
      <c r="A24" s="229"/>
      <c r="B24" s="252" t="s">
        <v>82</v>
      </c>
      <c r="C24" s="253"/>
      <c r="D24" s="254" t="s">
        <v>83</v>
      </c>
      <c r="E24" s="253"/>
      <c r="F24" s="255"/>
      <c r="G24" s="109">
        <v>0.71</v>
      </c>
      <c r="H24" s="478">
        <v>1</v>
      </c>
      <c r="I24" s="264">
        <f t="shared" si="0"/>
        <v>0.71</v>
      </c>
      <c r="J24" s="235"/>
      <c r="K24" s="109">
        <v>0.74</v>
      </c>
      <c r="L24" s="478">
        <v>1</v>
      </c>
      <c r="M24" s="264">
        <f t="shared" si="1"/>
        <v>0.74</v>
      </c>
      <c r="N24" s="255"/>
      <c r="O24" s="259">
        <f t="shared" si="2"/>
        <v>3.0000000000000027E-2</v>
      </c>
      <c r="P24" s="260">
        <f t="shared" si="3"/>
        <v>4.2253521126760604E-2</v>
      </c>
      <c r="Q24" s="235"/>
    </row>
    <row r="25" spans="1:18" x14ac:dyDescent="0.35">
      <c r="A25" s="229"/>
      <c r="B25" s="252" t="s">
        <v>21</v>
      </c>
      <c r="C25" s="253"/>
      <c r="D25" s="254" t="s">
        <v>26</v>
      </c>
      <c r="E25" s="253"/>
      <c r="F25" s="255"/>
      <c r="G25" s="349">
        <v>-3.0000000000000001E-5</v>
      </c>
      <c r="H25" s="348">
        <f t="shared" ref="H25:H28" si="4">$G$18</f>
        <v>285</v>
      </c>
      <c r="I25" s="258">
        <f t="shared" si="0"/>
        <v>-8.5500000000000003E-3</v>
      </c>
      <c r="J25" s="235"/>
      <c r="K25" s="349">
        <v>-3.0000000000000001E-5</v>
      </c>
      <c r="L25" s="348">
        <f t="shared" ref="L25:L28" si="5">$G$18</f>
        <v>285</v>
      </c>
      <c r="M25" s="258">
        <f t="shared" si="1"/>
        <v>-8.5500000000000003E-3</v>
      </c>
      <c r="N25" s="255"/>
      <c r="O25" s="259">
        <f t="shared" si="2"/>
        <v>0</v>
      </c>
      <c r="P25" s="260">
        <f t="shared" si="3"/>
        <v>0</v>
      </c>
      <c r="Q25" s="235"/>
    </row>
    <row r="26" spans="1:18" x14ac:dyDescent="0.35">
      <c r="A26" s="229"/>
      <c r="B26" s="252" t="s">
        <v>22</v>
      </c>
      <c r="C26" s="253"/>
      <c r="D26" s="254" t="s">
        <v>26</v>
      </c>
      <c r="E26" s="253"/>
      <c r="F26" s="255"/>
      <c r="G26" s="349">
        <v>-5.1399999999999996E-3</v>
      </c>
      <c r="H26" s="348">
        <f t="shared" si="4"/>
        <v>285</v>
      </c>
      <c r="I26" s="258">
        <f t="shared" si="0"/>
        <v>-1.4648999999999999</v>
      </c>
      <c r="J26" s="235"/>
      <c r="K26" s="349">
        <v>-5.1399999999999996E-3</v>
      </c>
      <c r="L26" s="348">
        <f t="shared" si="5"/>
        <v>285</v>
      </c>
      <c r="M26" s="258">
        <f t="shared" si="1"/>
        <v>-1.4648999999999999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23</v>
      </c>
      <c r="C27" s="253"/>
      <c r="D27" s="254" t="s">
        <v>26</v>
      </c>
      <c r="E27" s="253"/>
      <c r="F27" s="255"/>
      <c r="G27" s="349">
        <v>-7.2999999999999996E-4</v>
      </c>
      <c r="H27" s="348">
        <f t="shared" si="4"/>
        <v>285</v>
      </c>
      <c r="I27" s="258">
        <f t="shared" si="0"/>
        <v>-0.20804999999999998</v>
      </c>
      <c r="J27" s="235"/>
      <c r="K27" s="349">
        <v>-7.2999999999999996E-4</v>
      </c>
      <c r="L27" s="348">
        <f t="shared" si="5"/>
        <v>285</v>
      </c>
      <c r="M27" s="258">
        <f t="shared" si="1"/>
        <v>-0.20804999999999998</v>
      </c>
      <c r="N27" s="255"/>
      <c r="O27" s="259">
        <f t="shared" si="2"/>
        <v>0</v>
      </c>
      <c r="P27" s="260">
        <f t="shared" si="3"/>
        <v>0</v>
      </c>
      <c r="Q27" s="235"/>
    </row>
    <row r="28" spans="1:18" x14ac:dyDescent="0.35">
      <c r="A28" s="229"/>
      <c r="B28" s="252" t="s">
        <v>69</v>
      </c>
      <c r="C28" s="253"/>
      <c r="D28" s="254" t="s">
        <v>26</v>
      </c>
      <c r="E28" s="253"/>
      <c r="F28" s="255"/>
      <c r="G28" s="349">
        <v>-8.1999999999999998E-4</v>
      </c>
      <c r="H28" s="348">
        <f t="shared" si="4"/>
        <v>285</v>
      </c>
      <c r="I28" s="258">
        <f t="shared" si="0"/>
        <v>-0.23369999999999999</v>
      </c>
      <c r="J28" s="235"/>
      <c r="K28" s="349">
        <v>-8.1999999999999998E-4</v>
      </c>
      <c r="L28" s="348">
        <f t="shared" si="5"/>
        <v>285</v>
      </c>
      <c r="M28" s="258">
        <f t="shared" si="1"/>
        <v>-0.23369999999999999</v>
      </c>
      <c r="N28" s="255"/>
      <c r="O28" s="259">
        <f t="shared" si="2"/>
        <v>0</v>
      </c>
      <c r="P28" s="260">
        <f t="shared" si="3"/>
        <v>0</v>
      </c>
      <c r="Q28" s="235"/>
    </row>
    <row r="29" spans="1:18" x14ac:dyDescent="0.35">
      <c r="A29" s="229"/>
      <c r="B29" s="252" t="s">
        <v>25</v>
      </c>
      <c r="C29" s="253"/>
      <c r="D29" s="254" t="s">
        <v>26</v>
      </c>
      <c r="E29" s="253"/>
      <c r="F29" s="255"/>
      <c r="G29" s="262">
        <v>8.6059999999999998E-2</v>
      </c>
      <c r="H29" s="348">
        <f t="shared" ref="H29" si="6">+$G$18</f>
        <v>285</v>
      </c>
      <c r="I29" s="264">
        <f t="shared" si="0"/>
        <v>24.527100000000001</v>
      </c>
      <c r="J29" s="235"/>
      <c r="K29" s="262">
        <v>9.0020000000000003E-2</v>
      </c>
      <c r="L29" s="348">
        <f t="shared" ref="L29" si="7">+$G$18</f>
        <v>285</v>
      </c>
      <c r="M29" s="264">
        <f t="shared" si="1"/>
        <v>25.6557</v>
      </c>
      <c r="N29" s="255"/>
      <c r="O29" s="259">
        <f t="shared" si="2"/>
        <v>1.1285999999999987</v>
      </c>
      <c r="P29" s="260">
        <f t="shared" si="3"/>
        <v>4.6014408552172849E-2</v>
      </c>
      <c r="Q29" s="235"/>
    </row>
    <row r="30" spans="1:18" x14ac:dyDescent="0.35">
      <c r="A30" s="229"/>
      <c r="B30" s="350" t="s">
        <v>27</v>
      </c>
      <c r="C30" s="408"/>
      <c r="D30" s="409"/>
      <c r="E30" s="408"/>
      <c r="F30" s="410"/>
      <c r="G30" s="411"/>
      <c r="H30" s="412"/>
      <c r="I30" s="413">
        <f>SUM(I23:I29)</f>
        <v>30.161900000000003</v>
      </c>
      <c r="J30" s="235"/>
      <c r="K30" s="411"/>
      <c r="L30" s="412"/>
      <c r="M30" s="413">
        <f>SUM(M23:M29)</f>
        <v>31.630500000000001</v>
      </c>
      <c r="N30" s="410"/>
      <c r="O30" s="414">
        <f t="shared" si="2"/>
        <v>1.4685999999999986</v>
      </c>
      <c r="P30" s="415">
        <f t="shared" si="3"/>
        <v>4.8690566575713017E-2</v>
      </c>
      <c r="Q30" s="235"/>
    </row>
    <row r="31" spans="1:18" ht="15" customHeight="1" x14ac:dyDescent="0.35">
      <c r="A31" s="229"/>
      <c r="B31" s="69" t="s">
        <v>28</v>
      </c>
      <c r="C31" s="253"/>
      <c r="D31" s="254" t="s">
        <v>26</v>
      </c>
      <c r="E31" s="253"/>
      <c r="F31" s="255"/>
      <c r="G31" s="479">
        <f>G46</f>
        <v>0.10299999999999999</v>
      </c>
      <c r="H31" s="263">
        <f>$G$18*(1+G57)-$G$18</f>
        <v>8.4075000000000273</v>
      </c>
      <c r="I31" s="258">
        <f>H31*G31</f>
        <v>0.86597250000000281</v>
      </c>
      <c r="J31" s="235"/>
      <c r="K31" s="479">
        <f>K46</f>
        <v>0.10299999999999999</v>
      </c>
      <c r="L31" s="263">
        <f>$G$18*(1+K57)-$G$18</f>
        <v>8.4075000000000273</v>
      </c>
      <c r="M31" s="258">
        <f>L31*K31</f>
        <v>0.86597250000000281</v>
      </c>
      <c r="N31" s="255"/>
      <c r="O31" s="259">
        <f>M31-I31</f>
        <v>0</v>
      </c>
      <c r="P31" s="260">
        <f>IF(OR(I31=0,M31=0),"",(O31/I31))</f>
        <v>0</v>
      </c>
      <c r="Q31" s="235"/>
    </row>
    <row r="32" spans="1:18" s="19" customFormat="1" ht="15" customHeight="1" x14ac:dyDescent="0.35">
      <c r="A32" s="17"/>
      <c r="B32" s="89" t="str">
        <f>+RESIDENTIAL!$B$32</f>
        <v>Rate Rider for Disposition of Deferral/Variance Accounts - effective until December 31, 2024</v>
      </c>
      <c r="C32" s="58"/>
      <c r="D32" s="59" t="s">
        <v>26</v>
      </c>
      <c r="E32" s="58"/>
      <c r="F32" s="25"/>
      <c r="G32" s="91">
        <v>3.3899999999999998E-3</v>
      </c>
      <c r="H32" s="92">
        <f>+$G$18</f>
        <v>285</v>
      </c>
      <c r="I32" s="72">
        <f>H32*G32</f>
        <v>0.96614999999999995</v>
      </c>
      <c r="J32" s="63"/>
      <c r="K32" s="91">
        <v>4.7999999999999996E-3</v>
      </c>
      <c r="L32" s="92">
        <f>+$G$18</f>
        <v>285</v>
      </c>
      <c r="M32" s="72">
        <f>L32*K32</f>
        <v>1.3679999999999999</v>
      </c>
      <c r="N32" s="64"/>
      <c r="O32" s="65">
        <f t="shared" si="2"/>
        <v>0.40184999999999993</v>
      </c>
      <c r="P32" s="66">
        <f t="shared" si="3"/>
        <v>0.41592920353982293</v>
      </c>
      <c r="Q32" s="63"/>
      <c r="R32" s="67"/>
    </row>
    <row r="33" spans="1:18" s="19" customFormat="1" ht="15" customHeight="1" x14ac:dyDescent="0.35">
      <c r="A33" s="17"/>
      <c r="B33" s="89" t="str">
        <f>+RESIDENTIAL!$B$33</f>
        <v>Rate Rider for Disposition of Capacity Based Recovery Account - Applicable only for Class B Customers - effective until December 31, 2024</v>
      </c>
      <c r="C33" s="58"/>
      <c r="D33" s="59" t="s">
        <v>26</v>
      </c>
      <c r="E33" s="58"/>
      <c r="F33" s="25"/>
      <c r="G33" s="91">
        <v>-1.4999999999999999E-4</v>
      </c>
      <c r="H33" s="92">
        <f>+$G$18</f>
        <v>285</v>
      </c>
      <c r="I33" s="72">
        <f t="shared" ref="I33" si="8">H33*G33</f>
        <v>-4.2749999999999996E-2</v>
      </c>
      <c r="J33" s="63"/>
      <c r="K33" s="91">
        <v>-1.2999999999999999E-4</v>
      </c>
      <c r="L33" s="92">
        <f>+$G$18</f>
        <v>285</v>
      </c>
      <c r="M33" s="72">
        <f t="shared" ref="M33" si="9">L33*K33</f>
        <v>-3.705E-2</v>
      </c>
      <c r="N33" s="64"/>
      <c r="O33" s="65">
        <f t="shared" si="2"/>
        <v>5.6999999999999967E-3</v>
      </c>
      <c r="P33" s="66">
        <f t="shared" si="3"/>
        <v>-0.13333333333333328</v>
      </c>
      <c r="Q33" s="63"/>
      <c r="R33" s="67"/>
    </row>
    <row r="34" spans="1:18" s="19" customFormat="1" ht="15" customHeight="1" x14ac:dyDescent="0.35">
      <c r="A34" s="17"/>
      <c r="B34" s="89" t="str">
        <f>+RESIDENTIAL!$B$34</f>
        <v>Rate Rider for Disposition of Global Adjustment Account - Applicable only for Non-RPP Customers - effective until December 31, 2023</v>
      </c>
      <c r="C34" s="58"/>
      <c r="D34" s="59" t="s">
        <v>26</v>
      </c>
      <c r="E34" s="58"/>
      <c r="F34" s="25"/>
      <c r="G34" s="91">
        <v>-2.5000000000000001E-3</v>
      </c>
      <c r="H34" s="92"/>
      <c r="I34" s="72"/>
      <c r="J34" s="63"/>
      <c r="K34" s="91">
        <v>0</v>
      </c>
      <c r="L34" s="92"/>
      <c r="M34" s="72"/>
      <c r="N34" s="64"/>
      <c r="O34" s="65">
        <f t="shared" si="2"/>
        <v>0</v>
      </c>
      <c r="P34" s="66" t="str">
        <f t="shared" si="3"/>
        <v/>
      </c>
      <c r="Q34" s="63"/>
      <c r="R34" s="67"/>
    </row>
    <row r="35" spans="1:18" x14ac:dyDescent="0.35">
      <c r="A35" s="229"/>
      <c r="B35" s="417" t="s">
        <v>33</v>
      </c>
      <c r="C35" s="418"/>
      <c r="D35" s="419"/>
      <c r="E35" s="418"/>
      <c r="F35" s="410"/>
      <c r="G35" s="420"/>
      <c r="H35" s="421"/>
      <c r="I35" s="422">
        <f>SUM(I31:I34)+I30</f>
        <v>31.951272500000005</v>
      </c>
      <c r="J35" s="235"/>
      <c r="K35" s="420"/>
      <c r="L35" s="421"/>
      <c r="M35" s="422">
        <f>SUM(M31:M34)+M30</f>
        <v>33.827422500000004</v>
      </c>
      <c r="N35" s="410"/>
      <c r="O35" s="414">
        <f>M35-I35</f>
        <v>1.8761499999999991</v>
      </c>
      <c r="P35" s="415">
        <f>IF(OR(I35=0,M35=0),"",(O35/I35))</f>
        <v>5.8719101093704443E-2</v>
      </c>
      <c r="Q35" s="235"/>
    </row>
    <row r="36" spans="1:18" x14ac:dyDescent="0.35">
      <c r="A36" s="229"/>
      <c r="B36" s="284" t="s">
        <v>84</v>
      </c>
      <c r="C36" s="255"/>
      <c r="D36" s="254" t="s">
        <v>26</v>
      </c>
      <c r="E36" s="255"/>
      <c r="F36" s="255"/>
      <c r="G36" s="262">
        <v>7.0099999999999997E-3</v>
      </c>
      <c r="H36" s="285">
        <f>$G$18*(1+G57)</f>
        <v>293.40750000000003</v>
      </c>
      <c r="I36" s="264">
        <f>H36*G36</f>
        <v>2.0567865750000003</v>
      </c>
      <c r="J36" s="235"/>
      <c r="K36" s="262">
        <v>7.4099999999999999E-3</v>
      </c>
      <c r="L36" s="285">
        <f>$G$18*(1+K57)</f>
        <v>293.40750000000003</v>
      </c>
      <c r="M36" s="264">
        <f>L36*K36</f>
        <v>2.1741495750000004</v>
      </c>
      <c r="N36" s="255"/>
      <c r="O36" s="259">
        <f t="shared" si="2"/>
        <v>0.11736300000000011</v>
      </c>
      <c r="P36" s="260">
        <f t="shared" si="3"/>
        <v>5.7061340941512169E-2</v>
      </c>
      <c r="Q36" s="235"/>
    </row>
    <row r="37" spans="1:18" x14ac:dyDescent="0.35">
      <c r="A37" s="229"/>
      <c r="B37" s="286" t="s">
        <v>85</v>
      </c>
      <c r="C37" s="255"/>
      <c r="D37" s="254" t="s">
        <v>26</v>
      </c>
      <c r="E37" s="255"/>
      <c r="F37" s="255"/>
      <c r="G37" s="262">
        <v>4.6299999999999996E-3</v>
      </c>
      <c r="H37" s="348">
        <f>+H36</f>
        <v>293.40750000000003</v>
      </c>
      <c r="I37" s="264">
        <f>H37*G37</f>
        <v>1.3584767250000001</v>
      </c>
      <c r="J37" s="235"/>
      <c r="K37" s="262">
        <v>5.3400000000000001E-3</v>
      </c>
      <c r="L37" s="348">
        <f>+L36</f>
        <v>293.40750000000003</v>
      </c>
      <c r="M37" s="264">
        <f>L37*K37</f>
        <v>1.5667960500000002</v>
      </c>
      <c r="N37" s="255"/>
      <c r="O37" s="259">
        <f t="shared" si="2"/>
        <v>0.20831932500000017</v>
      </c>
      <c r="P37" s="260">
        <f t="shared" si="3"/>
        <v>0.15334773218142561</v>
      </c>
      <c r="Q37" s="235"/>
    </row>
    <row r="38" spans="1:18" x14ac:dyDescent="0.35">
      <c r="A38" s="229"/>
      <c r="B38" s="417" t="s">
        <v>36</v>
      </c>
      <c r="C38" s="408"/>
      <c r="D38" s="423"/>
      <c r="E38" s="408"/>
      <c r="F38" s="424"/>
      <c r="G38" s="425"/>
      <c r="H38" s="420"/>
      <c r="I38" s="422">
        <f>SUM(I35:I37)</f>
        <v>35.366535800000008</v>
      </c>
      <c r="J38" s="235"/>
      <c r="K38" s="425"/>
      <c r="L38" s="420"/>
      <c r="M38" s="422">
        <f>SUM(M35:M37)</f>
        <v>37.568368125000006</v>
      </c>
      <c r="N38" s="424"/>
      <c r="O38" s="414">
        <f>M38-I38</f>
        <v>2.201832324999998</v>
      </c>
      <c r="P38" s="415">
        <f>IF(OR(I38=0,M38=0),"",(O38/I38))</f>
        <v>6.2257506289321037E-2</v>
      </c>
      <c r="Q38" s="235"/>
    </row>
    <row r="39" spans="1:18" x14ac:dyDescent="0.35">
      <c r="A39" s="229"/>
      <c r="B39" s="286" t="s">
        <v>58</v>
      </c>
      <c r="C39" s="255"/>
      <c r="D39" s="254" t="s">
        <v>26</v>
      </c>
      <c r="E39" s="255"/>
      <c r="F39" s="255"/>
      <c r="G39" s="108">
        <v>4.1000000000000003E-3</v>
      </c>
      <c r="H39" s="348">
        <f>+H36</f>
        <v>293.40750000000003</v>
      </c>
      <c r="I39" s="264">
        <f t="shared" ref="I39:I49" si="10">H39*G39</f>
        <v>1.2029707500000002</v>
      </c>
      <c r="J39" s="235"/>
      <c r="K39" s="108">
        <v>4.1000000000000003E-3</v>
      </c>
      <c r="L39" s="348">
        <f>+L36</f>
        <v>293.40750000000003</v>
      </c>
      <c r="M39" s="264">
        <f t="shared" ref="M39:M49" si="11">L39*K39</f>
        <v>1.2029707500000002</v>
      </c>
      <c r="N39" s="255"/>
      <c r="O39" s="259">
        <f t="shared" si="2"/>
        <v>0</v>
      </c>
      <c r="P39" s="260">
        <f t="shared" si="3"/>
        <v>0</v>
      </c>
      <c r="Q39" s="235"/>
    </row>
    <row r="40" spans="1:18" x14ac:dyDescent="0.35">
      <c r="A40" s="229"/>
      <c r="B40" s="286" t="s">
        <v>59</v>
      </c>
      <c r="C40" s="255"/>
      <c r="D40" s="254" t="s">
        <v>26</v>
      </c>
      <c r="E40" s="255"/>
      <c r="F40" s="255"/>
      <c r="G40" s="108">
        <v>6.9999999999999999E-4</v>
      </c>
      <c r="H40" s="348">
        <f>+H36</f>
        <v>293.40750000000003</v>
      </c>
      <c r="I40" s="264">
        <f t="shared" si="10"/>
        <v>0.20538525000000002</v>
      </c>
      <c r="J40" s="235"/>
      <c r="K40" s="108">
        <v>6.9999999999999999E-4</v>
      </c>
      <c r="L40" s="348">
        <f>+L36</f>
        <v>293.40750000000003</v>
      </c>
      <c r="M40" s="264">
        <f t="shared" si="11"/>
        <v>0.20538525000000002</v>
      </c>
      <c r="N40" s="255"/>
      <c r="O40" s="259">
        <f t="shared" si="2"/>
        <v>0</v>
      </c>
      <c r="P40" s="260">
        <f t="shared" si="3"/>
        <v>0</v>
      </c>
      <c r="Q40" s="235"/>
    </row>
    <row r="41" spans="1:18" x14ac:dyDescent="0.35">
      <c r="A41" s="229"/>
      <c r="B41" s="286" t="s">
        <v>39</v>
      </c>
      <c r="C41" s="255"/>
      <c r="D41" s="254" t="s">
        <v>26</v>
      </c>
      <c r="E41" s="255"/>
      <c r="F41" s="255"/>
      <c r="G41" s="108">
        <v>4.0000000000000002E-4</v>
      </c>
      <c r="H41" s="348">
        <f>+H36</f>
        <v>293.40750000000003</v>
      </c>
      <c r="I41" s="264">
        <f t="shared" si="10"/>
        <v>0.11736300000000002</v>
      </c>
      <c r="J41" s="235"/>
      <c r="K41" s="108">
        <v>4.0000000000000002E-4</v>
      </c>
      <c r="L41" s="348">
        <f>+L36</f>
        <v>293.40750000000003</v>
      </c>
      <c r="M41" s="264">
        <f t="shared" si="11"/>
        <v>0.11736300000000002</v>
      </c>
      <c r="N41" s="255"/>
      <c r="O41" s="259">
        <f t="shared" si="2"/>
        <v>0</v>
      </c>
      <c r="P41" s="260">
        <f t="shared" si="3"/>
        <v>0</v>
      </c>
      <c r="Q41" s="235"/>
    </row>
    <row r="42" spans="1:18" x14ac:dyDescent="0.35">
      <c r="A42" s="229"/>
      <c r="B42" s="253" t="s">
        <v>60</v>
      </c>
      <c r="C42" s="253"/>
      <c r="D42" s="254" t="s">
        <v>19</v>
      </c>
      <c r="E42" s="253"/>
      <c r="F42" s="255"/>
      <c r="G42" s="109">
        <v>0.25</v>
      </c>
      <c r="H42" s="276">
        <v>1</v>
      </c>
      <c r="I42" s="264">
        <f t="shared" si="10"/>
        <v>0.25</v>
      </c>
      <c r="J42" s="235"/>
      <c r="K42" s="109">
        <v>0.25</v>
      </c>
      <c r="L42" s="276">
        <v>1</v>
      </c>
      <c r="M42" s="264">
        <f t="shared" si="11"/>
        <v>0.25</v>
      </c>
      <c r="N42" s="255"/>
      <c r="O42" s="259">
        <f t="shared" si="2"/>
        <v>0</v>
      </c>
      <c r="P42" s="260">
        <f t="shared" si="3"/>
        <v>0</v>
      </c>
      <c r="Q42" s="235"/>
    </row>
    <row r="43" spans="1:18" s="19" customFormat="1" x14ac:dyDescent="0.35">
      <c r="A43" s="17"/>
      <c r="B43" s="58" t="s">
        <v>41</v>
      </c>
      <c r="C43" s="58"/>
      <c r="D43" s="59" t="s">
        <v>26</v>
      </c>
      <c r="E43" s="58"/>
      <c r="F43" s="25"/>
      <c r="G43" s="108">
        <v>8.6999999999999994E-2</v>
      </c>
      <c r="H43" s="92">
        <f>$D$59*$G$18</f>
        <v>179.55</v>
      </c>
      <c r="I43" s="72">
        <f t="shared" si="10"/>
        <v>15.620850000000001</v>
      </c>
      <c r="J43" s="63"/>
      <c r="K43" s="108">
        <v>8.6999999999999994E-2</v>
      </c>
      <c r="L43" s="92">
        <f>$D$59*$G$18</f>
        <v>179.55</v>
      </c>
      <c r="M43" s="72">
        <f t="shared" si="11"/>
        <v>15.620850000000001</v>
      </c>
      <c r="N43" s="64"/>
      <c r="O43" s="65">
        <f t="shared" si="2"/>
        <v>0</v>
      </c>
      <c r="P43" s="66">
        <f t="shared" si="3"/>
        <v>0</v>
      </c>
      <c r="Q43" s="63"/>
      <c r="R43" s="67"/>
    </row>
    <row r="44" spans="1:18" s="19" customFormat="1" x14ac:dyDescent="0.35">
      <c r="A44" s="17"/>
      <c r="B44" s="58" t="s">
        <v>42</v>
      </c>
      <c r="C44" s="58"/>
      <c r="D44" s="59" t="s">
        <v>26</v>
      </c>
      <c r="E44" s="58"/>
      <c r="F44" s="25"/>
      <c r="G44" s="108">
        <v>0.122</v>
      </c>
      <c r="H44" s="92">
        <f>$D$60*$G$18</f>
        <v>51.3</v>
      </c>
      <c r="I44" s="72">
        <f t="shared" si="10"/>
        <v>6.2585999999999995</v>
      </c>
      <c r="J44" s="63"/>
      <c r="K44" s="108">
        <v>0.122</v>
      </c>
      <c r="L44" s="92">
        <f>$D$60*$G$18</f>
        <v>51.3</v>
      </c>
      <c r="M44" s="72">
        <f t="shared" si="11"/>
        <v>6.2585999999999995</v>
      </c>
      <c r="N44" s="64"/>
      <c r="O44" s="65">
        <f t="shared" si="2"/>
        <v>0</v>
      </c>
      <c r="P44" s="66">
        <f t="shared" si="3"/>
        <v>0</v>
      </c>
      <c r="Q44" s="63"/>
      <c r="R44" s="67"/>
    </row>
    <row r="45" spans="1:18" s="19" customFormat="1" x14ac:dyDescent="0.35">
      <c r="A45" s="17"/>
      <c r="B45" s="58" t="s">
        <v>43</v>
      </c>
      <c r="C45" s="58"/>
      <c r="D45" s="59" t="s">
        <v>26</v>
      </c>
      <c r="E45" s="58"/>
      <c r="F45" s="25"/>
      <c r="G45" s="108">
        <v>0.182</v>
      </c>
      <c r="H45" s="92">
        <f>$D$61*$G$18</f>
        <v>54.15</v>
      </c>
      <c r="I45" s="72">
        <f t="shared" si="10"/>
        <v>9.8552999999999997</v>
      </c>
      <c r="J45" s="63"/>
      <c r="K45" s="108">
        <v>0.182</v>
      </c>
      <c r="L45" s="92">
        <f>$D$61*$G$18</f>
        <v>54.15</v>
      </c>
      <c r="M45" s="72">
        <f t="shared" si="11"/>
        <v>9.8552999999999997</v>
      </c>
      <c r="N45" s="64"/>
      <c r="O45" s="65">
        <f t="shared" si="2"/>
        <v>0</v>
      </c>
      <c r="P45" s="66">
        <f t="shared" si="3"/>
        <v>0</v>
      </c>
      <c r="Q45" s="63"/>
      <c r="R45" s="67"/>
    </row>
    <row r="46" spans="1:18" s="19" customFormat="1" x14ac:dyDescent="0.35">
      <c r="A46" s="17"/>
      <c r="B46" s="58" t="s">
        <v>44</v>
      </c>
      <c r="C46" s="58"/>
      <c r="D46" s="59" t="s">
        <v>26</v>
      </c>
      <c r="E46" s="58"/>
      <c r="F46" s="25"/>
      <c r="G46" s="108">
        <v>0.10299999999999999</v>
      </c>
      <c r="H46" s="92">
        <f>IF(AND($N$1=1, $G$18&gt;=750), 750, IF(AND($N$1=1, AND($G$18&lt;750, $G$18&gt;=0)), $G$18, IF(AND($N$1=2, $G$18&gt;=750), 750, IF(AND($N$1=2, AND($G$18&lt;750, $G$18&gt;=0)), $G$18))))</f>
        <v>285</v>
      </c>
      <c r="I46" s="72">
        <f t="shared" si="10"/>
        <v>29.354999999999997</v>
      </c>
      <c r="J46" s="63"/>
      <c r="K46" s="108">
        <v>0.10299999999999999</v>
      </c>
      <c r="L46" s="92">
        <f>IF(AND($N$1=1, $G$18&gt;=750), 750, IF(AND($N$1=1, AND($G$18&lt;750, $G$18&gt;=0)), $G$18, IF(AND($N$1=2, $G$18&gt;=750), 750, IF(AND($N$1=2, AND($G$18&lt;750, $G$18&gt;=0)), $G$18))))</f>
        <v>285</v>
      </c>
      <c r="M46" s="72">
        <f t="shared" si="11"/>
        <v>29.354999999999997</v>
      </c>
      <c r="N46" s="64"/>
      <c r="O46" s="65">
        <f t="shared" si="2"/>
        <v>0</v>
      </c>
      <c r="P46" s="66">
        <f t="shared" si="3"/>
        <v>0</v>
      </c>
      <c r="Q46" s="63"/>
      <c r="R46" s="67"/>
    </row>
    <row r="47" spans="1:18" s="19" customFormat="1" x14ac:dyDescent="0.35">
      <c r="A47" s="17"/>
      <c r="B47" s="58" t="s">
        <v>45</v>
      </c>
      <c r="C47" s="58"/>
      <c r="D47" s="59" t="s">
        <v>26</v>
      </c>
      <c r="E47" s="58"/>
      <c r="F47" s="25"/>
      <c r="G47" s="108">
        <v>0.125</v>
      </c>
      <c r="H47" s="92">
        <f>IF(AND($N$1=1, $G$18&gt;=750), $G$18-750, IF(AND($N$1=1, AND($G$18&lt;750, $G$18&gt;=0)), 0, IF(AND($N$1=2, $G$18&gt;=750), $G$18-750, IF(AND($N$1=2, AND($G$18&lt;750, $G$18&gt;=0)), 0))))</f>
        <v>0</v>
      </c>
      <c r="I47" s="72">
        <f t="shared" si="10"/>
        <v>0</v>
      </c>
      <c r="J47" s="63"/>
      <c r="K47" s="108">
        <v>0.125</v>
      </c>
      <c r="L47" s="92">
        <f>IF(AND($N$1=1, $G$18&gt;=750), $G$18-750, IF(AND($N$1=1, AND($G$18&lt;750, $G$18&gt;=0)), 0, IF(AND($N$1=2, $G$18&gt;=750), $G$18-750, IF(AND($N$1=2, AND($G$18&lt;750, $G$18&gt;=0)), 0))))</f>
        <v>0</v>
      </c>
      <c r="M47" s="72">
        <f t="shared" si="11"/>
        <v>0</v>
      </c>
      <c r="N47" s="64"/>
      <c r="O47" s="65">
        <f t="shared" si="2"/>
        <v>0</v>
      </c>
      <c r="P47" s="66" t="str">
        <f t="shared" si="3"/>
        <v/>
      </c>
      <c r="Q47" s="63"/>
      <c r="R47" s="67"/>
    </row>
    <row r="48" spans="1:18" s="19" customFormat="1" x14ac:dyDescent="0.35">
      <c r="A48" s="17"/>
      <c r="B48" s="58" t="s">
        <v>46</v>
      </c>
      <c r="C48" s="58"/>
      <c r="D48" s="59" t="s">
        <v>26</v>
      </c>
      <c r="E48" s="58"/>
      <c r="F48" s="25"/>
      <c r="G48" s="108">
        <v>0.1076</v>
      </c>
      <c r="H48" s="92">
        <v>0</v>
      </c>
      <c r="I48" s="72">
        <f t="shared" si="10"/>
        <v>0</v>
      </c>
      <c r="J48" s="63"/>
      <c r="K48" s="108">
        <v>0.1076</v>
      </c>
      <c r="L48" s="92">
        <v>0</v>
      </c>
      <c r="M48" s="72">
        <f t="shared" si="11"/>
        <v>0</v>
      </c>
      <c r="N48" s="64"/>
      <c r="O48" s="65">
        <f t="shared" si="2"/>
        <v>0</v>
      </c>
      <c r="P48" s="66" t="str">
        <f t="shared" si="3"/>
        <v/>
      </c>
      <c r="Q48" s="63"/>
      <c r="R48" s="67"/>
    </row>
    <row r="49" spans="1:31" s="19" customFormat="1" ht="15" thickBot="1" x14ac:dyDescent="0.4">
      <c r="A49" s="17"/>
      <c r="B49" s="58" t="s">
        <v>47</v>
      </c>
      <c r="C49" s="58"/>
      <c r="D49" s="59" t="s">
        <v>26</v>
      </c>
      <c r="E49" s="58"/>
      <c r="F49" s="25"/>
      <c r="G49" s="108">
        <f>G48</f>
        <v>0.1076</v>
      </c>
      <c r="H49" s="92">
        <v>0</v>
      </c>
      <c r="I49" s="72">
        <f t="shared" si="10"/>
        <v>0</v>
      </c>
      <c r="J49" s="63"/>
      <c r="K49" s="108">
        <f>K48</f>
        <v>0.1076</v>
      </c>
      <c r="L49" s="92">
        <v>0</v>
      </c>
      <c r="M49" s="72">
        <f t="shared" si="11"/>
        <v>0</v>
      </c>
      <c r="N49" s="64"/>
      <c r="O49" s="65">
        <f t="shared" si="2"/>
        <v>0</v>
      </c>
      <c r="P49" s="66" t="str">
        <f t="shared" si="3"/>
        <v/>
      </c>
      <c r="Q49" s="63"/>
      <c r="R49" s="67"/>
    </row>
    <row r="50" spans="1:31" ht="15" thickBot="1" x14ac:dyDescent="0.4">
      <c r="A50" s="229"/>
      <c r="B50" s="293"/>
      <c r="C50" s="294"/>
      <c r="D50" s="295"/>
      <c r="E50" s="294"/>
      <c r="F50" s="296"/>
      <c r="G50" s="297"/>
      <c r="H50" s="298"/>
      <c r="I50" s="299"/>
      <c r="J50" s="235"/>
      <c r="K50" s="297"/>
      <c r="L50" s="298"/>
      <c r="M50" s="299"/>
      <c r="N50" s="296"/>
      <c r="O50" s="300"/>
      <c r="P50" s="301"/>
      <c r="Q50" s="235"/>
    </row>
    <row r="51" spans="1:31" x14ac:dyDescent="0.35">
      <c r="A51" s="229"/>
      <c r="B51" s="380" t="s">
        <v>61</v>
      </c>
      <c r="C51" s="253"/>
      <c r="D51" s="303"/>
      <c r="E51" s="253"/>
      <c r="F51" s="304"/>
      <c r="G51" s="305"/>
      <c r="H51" s="305"/>
      <c r="I51" s="306">
        <f>SUM(I38:I42,I46)</f>
        <v>66.497254800000007</v>
      </c>
      <c r="J51" s="235"/>
      <c r="K51" s="305"/>
      <c r="L51" s="305"/>
      <c r="M51" s="306">
        <f>SUM(M38:M42,M46)</f>
        <v>68.699087125000005</v>
      </c>
      <c r="N51" s="307"/>
      <c r="O51" s="308">
        <f>M51-I51</f>
        <v>2.201832324999998</v>
      </c>
      <c r="P51" s="309">
        <f>IF(OR(I51=0,M51=0),"",(O51/I51))</f>
        <v>3.3111627414128951E-2</v>
      </c>
      <c r="Q51" s="235"/>
    </row>
    <row r="52" spans="1:31" x14ac:dyDescent="0.35">
      <c r="A52" s="229"/>
      <c r="B52" s="302" t="s">
        <v>49</v>
      </c>
      <c r="C52" s="253"/>
      <c r="D52" s="303"/>
      <c r="E52" s="253"/>
      <c r="F52" s="304"/>
      <c r="G52" s="131">
        <v>-0.193</v>
      </c>
      <c r="H52" s="311"/>
      <c r="I52" s="259">
        <f>I51*G52</f>
        <v>-12.833970176400001</v>
      </c>
      <c r="J52" s="235"/>
      <c r="K52" s="131">
        <v>-0.193</v>
      </c>
      <c r="L52" s="311"/>
      <c r="M52" s="259">
        <f>M51*K52</f>
        <v>-13.258923815125002</v>
      </c>
      <c r="N52" s="307"/>
      <c r="O52" s="259">
        <f>M52-I52</f>
        <v>-0.42495363872500036</v>
      </c>
      <c r="P52" s="260">
        <f>IF(OR(I52=0,M52=0),"",(O52/I52))</f>
        <v>3.3111627414129007E-2</v>
      </c>
      <c r="Q52" s="235"/>
    </row>
    <row r="53" spans="1:31" x14ac:dyDescent="0.35">
      <c r="A53" s="229"/>
      <c r="B53" s="381" t="s">
        <v>50</v>
      </c>
      <c r="C53" s="253"/>
      <c r="D53" s="303"/>
      <c r="E53" s="253"/>
      <c r="F53" s="261"/>
      <c r="G53" s="313">
        <v>0.13</v>
      </c>
      <c r="H53" s="261"/>
      <c r="I53" s="259">
        <f>I51*G53</f>
        <v>8.6446431240000017</v>
      </c>
      <c r="J53" s="235"/>
      <c r="K53" s="313">
        <v>0.13</v>
      </c>
      <c r="L53" s="261"/>
      <c r="M53" s="259">
        <f>M51*K53</f>
        <v>8.9308813262500006</v>
      </c>
      <c r="N53" s="314"/>
      <c r="O53" s="259">
        <f>M53-I53</f>
        <v>0.28623820224999896</v>
      </c>
      <c r="P53" s="260">
        <f>IF(OR(I53=0,M53=0),"",(O53/I53))</f>
        <v>3.3111627414128854E-2</v>
      </c>
      <c r="Q53" s="235"/>
    </row>
    <row r="54" spans="1:31" ht="15" thickBot="1" x14ac:dyDescent="0.4">
      <c r="A54" s="229"/>
      <c r="B54" s="530" t="s">
        <v>73</v>
      </c>
      <c r="C54" s="530"/>
      <c r="D54" s="530"/>
      <c r="E54" s="315"/>
      <c r="F54" s="316"/>
      <c r="G54" s="316"/>
      <c r="H54" s="316"/>
      <c r="I54" s="317">
        <f>SUM(I51:I53)</f>
        <v>62.307927747600004</v>
      </c>
      <c r="J54" s="235"/>
      <c r="K54" s="316"/>
      <c r="L54" s="316"/>
      <c r="M54" s="317">
        <f>SUM(M51:M53)</f>
        <v>64.371044636125006</v>
      </c>
      <c r="N54" s="318"/>
      <c r="O54" s="371">
        <f>M54-I54</f>
        <v>2.063116888525002</v>
      </c>
      <c r="P54" s="372">
        <f>IF(OR(I54=0,M54=0),"",(O54/I54))</f>
        <v>3.3111627414129013E-2</v>
      </c>
      <c r="Q54" s="235"/>
    </row>
    <row r="55" spans="1:31" ht="15" thickBot="1" x14ac:dyDescent="0.4">
      <c r="A55" s="321"/>
      <c r="B55" s="452"/>
      <c r="C55" s="374"/>
      <c r="D55" s="375"/>
      <c r="E55" s="374"/>
      <c r="F55" s="376"/>
      <c r="G55" s="297"/>
      <c r="H55" s="377"/>
      <c r="I55" s="378"/>
      <c r="J55" s="235"/>
      <c r="K55" s="297"/>
      <c r="L55" s="377"/>
      <c r="M55" s="378"/>
      <c r="N55" s="376"/>
      <c r="O55" s="379"/>
      <c r="P55" s="301"/>
      <c r="Q55" s="235"/>
    </row>
    <row r="56" spans="1:31" x14ac:dyDescent="0.35">
      <c r="A56" s="229"/>
      <c r="B56" s="229"/>
      <c r="C56" s="229"/>
      <c r="D56" s="230"/>
      <c r="E56" s="229"/>
      <c r="F56" s="229"/>
      <c r="G56" s="480"/>
      <c r="H56" s="480"/>
      <c r="I56" s="481"/>
      <c r="J56" s="235"/>
      <c r="K56" s="480"/>
      <c r="L56" s="480"/>
      <c r="M56" s="481"/>
      <c r="N56" s="480"/>
      <c r="O56" s="480"/>
      <c r="P56" s="482"/>
      <c r="Q56" s="235"/>
    </row>
    <row r="57" spans="1:31" x14ac:dyDescent="0.35">
      <c r="A57" s="229"/>
      <c r="B57" s="243" t="s">
        <v>53</v>
      </c>
      <c r="C57" s="229"/>
      <c r="D57" s="230"/>
      <c r="E57" s="229"/>
      <c r="F57" s="229"/>
      <c r="G57" s="157">
        <v>2.9499999999999998E-2</v>
      </c>
      <c r="H57" s="229"/>
      <c r="I57" s="229"/>
      <c r="J57" s="235"/>
      <c r="K57" s="157">
        <v>2.9499999999999998E-2</v>
      </c>
      <c r="L57" s="229"/>
      <c r="M57" s="229"/>
      <c r="N57" s="229"/>
      <c r="O57" s="229"/>
      <c r="P57" s="467"/>
      <c r="Q57" s="235"/>
    </row>
    <row r="58" spans="1:31" s="19" customFormat="1" x14ac:dyDescent="0.35">
      <c r="D58" s="216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31" s="19" customFormat="1" x14ac:dyDescent="0.35">
      <c r="D59" s="203">
        <v>0.63</v>
      </c>
      <c r="E59" s="204" t="s">
        <v>41</v>
      </c>
      <c r="F59" s="205"/>
      <c r="G59" s="206"/>
      <c r="H59" s="48"/>
      <c r="I59" s="48"/>
      <c r="J59" s="48"/>
      <c r="K59" s="18"/>
      <c r="L59" s="18"/>
      <c r="M59" s="18"/>
      <c r="N59" s="18"/>
      <c r="O59" s="18"/>
      <c r="P59" s="18"/>
      <c r="Q59" s="18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</row>
    <row r="60" spans="1:31" s="19" customFormat="1" x14ac:dyDescent="0.35">
      <c r="D60" s="208">
        <v>0.18</v>
      </c>
      <c r="E60" s="209" t="s">
        <v>42</v>
      </c>
      <c r="F60" s="210"/>
      <c r="G60" s="211"/>
      <c r="H60" s="48"/>
      <c r="I60" s="48"/>
      <c r="J60" s="48"/>
      <c r="K60" s="18"/>
      <c r="L60" s="18"/>
      <c r="M60" s="18"/>
      <c r="N60" s="18"/>
      <c r="O60" s="18"/>
      <c r="P60" s="18"/>
      <c r="Q60" s="18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</row>
    <row r="61" spans="1:31" s="19" customFormat="1" x14ac:dyDescent="0.35">
      <c r="D61" s="212">
        <v>0.19</v>
      </c>
      <c r="E61" s="213" t="s">
        <v>43</v>
      </c>
      <c r="F61" s="214"/>
      <c r="G61" s="215"/>
      <c r="H61" s="48"/>
      <c r="I61" s="48"/>
      <c r="J61" s="48"/>
      <c r="K61" s="18"/>
      <c r="L61" s="18"/>
      <c r="M61" s="18"/>
      <c r="N61" s="18"/>
      <c r="O61" s="18"/>
      <c r="P61" s="18"/>
      <c r="Q61" s="18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</row>
    <row r="62" spans="1:31" x14ac:dyDescent="0.35">
      <c r="D62" s="483"/>
      <c r="E62" s="19"/>
      <c r="F62" s="19"/>
      <c r="G62" s="19"/>
      <c r="H62" s="19"/>
      <c r="I62" s="19"/>
    </row>
    <row r="63" spans="1:31" x14ac:dyDescent="0.35">
      <c r="D63" s="483"/>
      <c r="E63" s="19"/>
      <c r="F63" s="19"/>
      <c r="G63" s="207"/>
      <c r="H63" s="207"/>
      <c r="I63" s="207"/>
      <c r="J63" s="207"/>
    </row>
    <row r="64" spans="1:31" x14ac:dyDescent="0.35">
      <c r="D64" s="483"/>
      <c r="E64" s="19"/>
      <c r="F64" s="19"/>
      <c r="G64" s="207"/>
      <c r="H64" s="207"/>
      <c r="I64" s="207"/>
      <c r="J64" s="207"/>
    </row>
    <row r="65" spans="2:10" x14ac:dyDescent="0.35">
      <c r="D65" s="483"/>
      <c r="E65" s="19"/>
      <c r="F65" s="19"/>
      <c r="G65" s="207"/>
      <c r="H65" s="207"/>
      <c r="I65" s="207"/>
      <c r="J65" s="207"/>
    </row>
    <row r="66" spans="2:10" x14ac:dyDescent="0.35">
      <c r="D66" s="483"/>
      <c r="E66" s="19"/>
      <c r="F66" s="19"/>
      <c r="G66" s="207"/>
      <c r="H66" s="207"/>
      <c r="I66" s="207"/>
      <c r="J66" s="207"/>
    </row>
    <row r="67" spans="2:10" x14ac:dyDescent="0.35">
      <c r="D67" s="483"/>
      <c r="E67" s="19"/>
      <c r="F67" s="19"/>
      <c r="G67" s="207"/>
      <c r="H67" s="207"/>
      <c r="I67" s="207"/>
      <c r="J67" s="207"/>
    </row>
    <row r="68" spans="2:10" x14ac:dyDescent="0.35">
      <c r="D68" s="483"/>
      <c r="E68" s="19"/>
      <c r="F68" s="19"/>
      <c r="G68" s="207"/>
      <c r="H68" s="207"/>
      <c r="I68" s="207"/>
      <c r="J68" s="207"/>
    </row>
    <row r="69" spans="2:10" x14ac:dyDescent="0.35">
      <c r="D69" s="483"/>
      <c r="E69" s="19"/>
      <c r="F69" s="19"/>
      <c r="G69" s="207"/>
      <c r="H69" s="207"/>
      <c r="I69" s="207"/>
      <c r="J69" s="207"/>
    </row>
    <row r="70" spans="2:10" x14ac:dyDescent="0.35">
      <c r="D70" s="483"/>
      <c r="E70" s="19"/>
      <c r="F70" s="19"/>
      <c r="G70" s="207"/>
      <c r="H70" s="207"/>
      <c r="I70" s="207"/>
      <c r="J70" s="207"/>
    </row>
    <row r="71" spans="2:10" x14ac:dyDescent="0.35">
      <c r="D71" s="483"/>
      <c r="E71" s="19"/>
      <c r="F71" s="19"/>
      <c r="G71" s="207"/>
      <c r="H71" s="207"/>
      <c r="I71" s="207"/>
      <c r="J71" s="207"/>
    </row>
    <row r="72" spans="2:10" x14ac:dyDescent="0.35">
      <c r="D72" s="483"/>
      <c r="E72" s="19"/>
      <c r="F72" s="19"/>
      <c r="G72" s="207"/>
      <c r="H72" s="207"/>
      <c r="I72" s="207"/>
    </row>
    <row r="73" spans="2:10" x14ac:dyDescent="0.35">
      <c r="D73" s="483"/>
      <c r="E73" s="19"/>
      <c r="F73" s="19"/>
      <c r="G73" s="207"/>
      <c r="H73" s="207"/>
      <c r="I73" s="207"/>
    </row>
    <row r="74" spans="2:10" x14ac:dyDescent="0.35">
      <c r="B74" s="484"/>
      <c r="D74" s="483"/>
      <c r="E74" s="19"/>
      <c r="F74" s="19"/>
      <c r="G74" s="207"/>
      <c r="H74" s="207"/>
      <c r="I74" s="207"/>
    </row>
    <row r="75" spans="2:10" x14ac:dyDescent="0.35">
      <c r="B75" s="484"/>
      <c r="D75" s="483"/>
      <c r="E75" s="19"/>
      <c r="F75" s="19"/>
      <c r="G75" s="207"/>
      <c r="H75" s="207"/>
      <c r="I75" s="207"/>
    </row>
    <row r="76" spans="2:10" x14ac:dyDescent="0.35">
      <c r="B76" s="484"/>
      <c r="D76" s="483"/>
      <c r="E76" s="19"/>
      <c r="F76" s="19"/>
      <c r="G76" s="207"/>
      <c r="H76" s="207"/>
      <c r="I76" s="207"/>
    </row>
    <row r="77" spans="2:10" x14ac:dyDescent="0.35">
      <c r="B77" s="484"/>
      <c r="D77" s="483"/>
      <c r="E77" s="19"/>
      <c r="F77" s="19"/>
      <c r="G77" s="207"/>
      <c r="H77" s="207"/>
      <c r="I77" s="207"/>
    </row>
    <row r="78" spans="2:10" x14ac:dyDescent="0.35">
      <c r="B78" s="484"/>
      <c r="D78" s="483"/>
      <c r="E78" s="19"/>
      <c r="F78" s="19"/>
      <c r="G78" s="207"/>
      <c r="H78" s="207"/>
      <c r="I78" s="207"/>
    </row>
    <row r="79" spans="2:10" x14ac:dyDescent="0.35">
      <c r="B79" s="484"/>
      <c r="D79" s="483"/>
      <c r="E79" s="19"/>
      <c r="F79" s="19"/>
      <c r="G79" s="207"/>
      <c r="H79" s="207"/>
      <c r="I79" s="207"/>
    </row>
    <row r="80" spans="2:10" x14ac:dyDescent="0.35">
      <c r="B80" s="484"/>
      <c r="D80" s="483"/>
      <c r="E80" s="19"/>
      <c r="F80" s="19"/>
      <c r="G80" s="207"/>
      <c r="H80" s="207"/>
      <c r="I80" s="207"/>
    </row>
    <row r="81" spans="2:9" x14ac:dyDescent="0.35">
      <c r="B81" s="484"/>
      <c r="D81" s="483"/>
      <c r="E81" s="19"/>
      <c r="F81" s="19"/>
      <c r="G81" s="207"/>
      <c r="H81" s="207"/>
      <c r="I81" s="207"/>
    </row>
    <row r="82" spans="2:9" x14ac:dyDescent="0.35">
      <c r="B82" s="484"/>
      <c r="D82" s="483"/>
      <c r="E82" s="19"/>
      <c r="F82" s="19"/>
      <c r="G82" s="207"/>
      <c r="H82" s="207"/>
      <c r="I82" s="207"/>
    </row>
    <row r="83" spans="2:9" x14ac:dyDescent="0.35">
      <c r="B83" s="484"/>
      <c r="D83" s="483"/>
      <c r="E83" s="19"/>
      <c r="F83" s="19"/>
      <c r="G83" s="207"/>
      <c r="H83" s="207"/>
      <c r="I83" s="207"/>
    </row>
    <row r="84" spans="2:9" x14ac:dyDescent="0.35">
      <c r="B84" s="484"/>
      <c r="D84" s="483"/>
      <c r="E84" s="19"/>
      <c r="F84" s="19"/>
      <c r="G84" s="207"/>
      <c r="H84" s="207"/>
      <c r="I84" s="207"/>
    </row>
    <row r="85" spans="2:9" x14ac:dyDescent="0.35">
      <c r="B85" s="484"/>
      <c r="D85" s="483"/>
      <c r="E85" s="19"/>
      <c r="F85" s="19"/>
      <c r="G85" s="207"/>
      <c r="H85" s="207"/>
      <c r="I85" s="207"/>
    </row>
    <row r="86" spans="2:9" x14ac:dyDescent="0.35">
      <c r="B86" s="484"/>
      <c r="D86" s="483"/>
      <c r="E86" s="19"/>
      <c r="F86" s="19"/>
      <c r="G86" s="207"/>
      <c r="H86" s="207"/>
      <c r="I86" s="207"/>
    </row>
    <row r="87" spans="2:9" x14ac:dyDescent="0.35">
      <c r="B87" s="484"/>
      <c r="D87" s="483"/>
      <c r="E87" s="19"/>
      <c r="F87" s="19"/>
      <c r="G87" s="207"/>
      <c r="H87" s="207"/>
      <c r="I87" s="207"/>
    </row>
    <row r="88" spans="2:9" x14ac:dyDescent="0.35">
      <c r="B88" s="484"/>
      <c r="D88" s="483"/>
      <c r="E88" s="19"/>
      <c r="F88" s="19"/>
      <c r="G88" s="207"/>
      <c r="H88" s="207"/>
      <c r="I88" s="207"/>
    </row>
    <row r="89" spans="2:9" x14ac:dyDescent="0.35">
      <c r="B89" s="484"/>
      <c r="D89" s="483"/>
      <c r="E89" s="19"/>
      <c r="F89" s="19"/>
      <c r="G89" s="207"/>
      <c r="H89" s="207"/>
      <c r="I89" s="207"/>
    </row>
    <row r="90" spans="2:9" x14ac:dyDescent="0.35">
      <c r="B90" s="484"/>
      <c r="D90" s="483"/>
      <c r="E90" s="19"/>
      <c r="F90" s="19"/>
      <c r="G90" s="207"/>
      <c r="H90" s="207"/>
      <c r="I90" s="207"/>
    </row>
    <row r="91" spans="2:9" x14ac:dyDescent="0.35">
      <c r="B91" s="484"/>
      <c r="D91" s="483"/>
      <c r="E91" s="19"/>
      <c r="F91" s="19"/>
      <c r="G91" s="207"/>
      <c r="H91" s="207"/>
      <c r="I91" s="207"/>
    </row>
    <row r="92" spans="2:9" x14ac:dyDescent="0.35">
      <c r="B92" s="484"/>
      <c r="D92" s="483"/>
      <c r="E92" s="19"/>
      <c r="F92" s="19"/>
      <c r="G92" s="207"/>
      <c r="H92" s="207"/>
      <c r="I92" s="207"/>
    </row>
    <row r="93" spans="2:9" x14ac:dyDescent="0.35">
      <c r="D93" s="483"/>
      <c r="E93" s="19"/>
      <c r="F93" s="19"/>
      <c r="G93" s="207"/>
      <c r="H93" s="207"/>
      <c r="I93" s="207"/>
    </row>
    <row r="94" spans="2:9" x14ac:dyDescent="0.35">
      <c r="D94" s="483"/>
      <c r="E94" s="19"/>
      <c r="F94" s="19"/>
      <c r="G94" s="207"/>
      <c r="H94" s="207"/>
      <c r="I94" s="207"/>
    </row>
    <row r="95" spans="2:9" x14ac:dyDescent="0.35">
      <c r="D95" s="483"/>
      <c r="E95" s="19"/>
      <c r="F95" s="19"/>
      <c r="G95" s="207"/>
      <c r="H95" s="207"/>
      <c r="I95" s="207"/>
    </row>
    <row r="96" spans="2:9" x14ac:dyDescent="0.35">
      <c r="D96" s="483"/>
      <c r="E96" s="19"/>
      <c r="F96" s="19"/>
      <c r="G96" s="207"/>
      <c r="H96" s="207"/>
      <c r="I96" s="207"/>
    </row>
    <row r="97" spans="4:9" x14ac:dyDescent="0.35">
      <c r="D97" s="483"/>
      <c r="E97" s="19"/>
      <c r="F97" s="19"/>
      <c r="G97" s="207"/>
      <c r="H97" s="207"/>
      <c r="I97" s="207"/>
    </row>
    <row r="98" spans="4:9" x14ac:dyDescent="0.35">
      <c r="D98" s="483"/>
      <c r="E98" s="19"/>
      <c r="F98" s="19"/>
      <c r="G98" s="207"/>
      <c r="H98" s="207"/>
      <c r="I98" s="207"/>
    </row>
    <row r="99" spans="4:9" x14ac:dyDescent="0.35">
      <c r="D99" s="483"/>
      <c r="E99" s="19"/>
      <c r="F99" s="19"/>
      <c r="G99" s="207"/>
      <c r="H99" s="207"/>
      <c r="I99" s="207"/>
    </row>
    <row r="100" spans="4:9" x14ac:dyDescent="0.35">
      <c r="D100" s="483"/>
      <c r="E100" s="19"/>
      <c r="F100" s="19"/>
      <c r="G100" s="207"/>
      <c r="H100" s="207"/>
      <c r="I100" s="207"/>
    </row>
    <row r="101" spans="4:9" x14ac:dyDescent="0.35">
      <c r="D101" s="483"/>
      <c r="E101" s="19"/>
      <c r="F101" s="19"/>
      <c r="G101" s="207"/>
      <c r="H101" s="207"/>
      <c r="I101" s="207"/>
    </row>
    <row r="102" spans="4:9" x14ac:dyDescent="0.35">
      <c r="D102" s="483"/>
      <c r="E102" s="19"/>
      <c r="F102" s="19"/>
      <c r="G102" s="207"/>
      <c r="H102" s="207"/>
      <c r="I102" s="207"/>
    </row>
    <row r="103" spans="4:9" x14ac:dyDescent="0.35">
      <c r="D103" s="483"/>
      <c r="E103" s="19"/>
      <c r="F103" s="19"/>
      <c r="G103" s="207"/>
      <c r="H103" s="207"/>
      <c r="I103" s="207"/>
    </row>
    <row r="104" spans="4:9" x14ac:dyDescent="0.35">
      <c r="D104" s="483"/>
      <c r="E104" s="19"/>
      <c r="F104" s="19"/>
      <c r="G104" s="207"/>
      <c r="H104" s="207"/>
      <c r="I104" s="207"/>
    </row>
    <row r="105" spans="4:9" x14ac:dyDescent="0.35">
      <c r="D105" s="483"/>
      <c r="E105" s="19"/>
      <c r="F105" s="19"/>
      <c r="G105" s="207"/>
      <c r="H105" s="207"/>
      <c r="I105" s="207"/>
    </row>
    <row r="106" spans="4:9" x14ac:dyDescent="0.35">
      <c r="D106" s="483"/>
      <c r="E106" s="19"/>
      <c r="F106" s="19"/>
      <c r="G106" s="207"/>
      <c r="H106" s="207"/>
      <c r="I106" s="207"/>
    </row>
    <row r="107" spans="4:9" x14ac:dyDescent="0.35">
      <c r="D107" s="483"/>
      <c r="E107" s="19"/>
      <c r="F107" s="19"/>
      <c r="G107" s="207"/>
      <c r="H107" s="207"/>
      <c r="I107" s="207"/>
    </row>
    <row r="108" spans="4:9" x14ac:dyDescent="0.35">
      <c r="D108" s="483"/>
      <c r="E108" s="19"/>
      <c r="F108" s="19"/>
      <c r="G108" s="207"/>
      <c r="H108" s="207"/>
      <c r="I108" s="207"/>
    </row>
    <row r="109" spans="4:9" x14ac:dyDescent="0.35">
      <c r="D109" s="483"/>
      <c r="E109" s="19"/>
      <c r="F109" s="19"/>
      <c r="G109" s="207"/>
      <c r="H109" s="207"/>
      <c r="I109" s="207"/>
    </row>
    <row r="110" spans="4:9" x14ac:dyDescent="0.35">
      <c r="D110" s="483"/>
      <c r="E110" s="19"/>
      <c r="F110" s="19"/>
      <c r="G110" s="207"/>
      <c r="H110" s="207"/>
      <c r="I110" s="207"/>
    </row>
    <row r="111" spans="4:9" x14ac:dyDescent="0.35">
      <c r="D111" s="483"/>
      <c r="E111" s="19"/>
      <c r="F111" s="19"/>
      <c r="G111" s="207"/>
      <c r="H111" s="207"/>
      <c r="I111" s="207"/>
    </row>
    <row r="112" spans="4:9" x14ac:dyDescent="0.35">
      <c r="D112" s="483"/>
      <c r="E112" s="19"/>
      <c r="F112" s="19"/>
      <c r="G112" s="207"/>
      <c r="H112" s="207"/>
      <c r="I112" s="207"/>
    </row>
    <row r="113" spans="4:9" x14ac:dyDescent="0.35">
      <c r="D113" s="483"/>
      <c r="E113" s="19"/>
      <c r="F113" s="19"/>
      <c r="G113" s="207"/>
      <c r="H113" s="207"/>
      <c r="I113" s="207"/>
    </row>
    <row r="114" spans="4:9" x14ac:dyDescent="0.35">
      <c r="D114" s="483"/>
      <c r="E114" s="19"/>
      <c r="F114" s="19"/>
      <c r="G114" s="207"/>
      <c r="H114" s="207"/>
      <c r="I114" s="207"/>
    </row>
    <row r="115" spans="4:9" x14ac:dyDescent="0.35">
      <c r="D115" s="483"/>
      <c r="E115" s="19"/>
      <c r="F115" s="19"/>
      <c r="G115" s="207"/>
      <c r="H115" s="207"/>
      <c r="I115" s="207"/>
    </row>
    <row r="116" spans="4:9" x14ac:dyDescent="0.35">
      <c r="D116" s="483"/>
      <c r="E116" s="19"/>
      <c r="F116" s="19"/>
      <c r="G116" s="207"/>
      <c r="H116" s="207"/>
      <c r="I116" s="207"/>
    </row>
    <row r="117" spans="4:9" x14ac:dyDescent="0.35">
      <c r="D117" s="483"/>
      <c r="E117" s="19"/>
      <c r="F117" s="19"/>
      <c r="G117" s="207"/>
      <c r="H117" s="207"/>
      <c r="I117" s="207"/>
    </row>
    <row r="118" spans="4:9" x14ac:dyDescent="0.35">
      <c r="D118" s="483"/>
      <c r="E118" s="19"/>
      <c r="F118" s="19"/>
      <c r="G118" s="207"/>
      <c r="H118" s="207"/>
      <c r="I118" s="207"/>
    </row>
    <row r="119" spans="4:9" x14ac:dyDescent="0.35">
      <c r="D119" s="483"/>
      <c r="E119" s="19"/>
      <c r="F119" s="19"/>
      <c r="G119" s="207"/>
      <c r="H119" s="207"/>
      <c r="I119" s="207"/>
    </row>
    <row r="120" spans="4:9" x14ac:dyDescent="0.35">
      <c r="D120" s="483"/>
      <c r="E120" s="19"/>
      <c r="F120" s="19"/>
      <c r="G120" s="207"/>
      <c r="H120" s="207"/>
      <c r="I120" s="207"/>
    </row>
    <row r="121" spans="4:9" x14ac:dyDescent="0.35">
      <c r="D121" s="483"/>
      <c r="E121" s="19"/>
      <c r="F121" s="19"/>
      <c r="G121" s="207"/>
      <c r="H121" s="207"/>
      <c r="I121" s="207"/>
    </row>
    <row r="122" spans="4:9" x14ac:dyDescent="0.35">
      <c r="D122" s="483"/>
      <c r="E122" s="19"/>
      <c r="F122" s="19"/>
      <c r="G122" s="207"/>
      <c r="H122" s="207"/>
      <c r="I122" s="207"/>
    </row>
    <row r="123" spans="4:9" x14ac:dyDescent="0.35">
      <c r="D123" s="483"/>
      <c r="E123" s="19"/>
      <c r="F123" s="19"/>
      <c r="G123" s="207"/>
      <c r="H123" s="207"/>
      <c r="I123" s="207"/>
    </row>
    <row r="124" spans="4:9" x14ac:dyDescent="0.35">
      <c r="D124" s="483"/>
      <c r="E124" s="19"/>
      <c r="F124" s="19"/>
      <c r="G124" s="207"/>
      <c r="H124" s="207"/>
      <c r="I124" s="207"/>
    </row>
    <row r="125" spans="4:9" x14ac:dyDescent="0.35">
      <c r="D125" s="483"/>
      <c r="E125" s="19"/>
      <c r="F125" s="19"/>
      <c r="G125" s="207"/>
      <c r="H125" s="207"/>
      <c r="I125" s="207"/>
    </row>
  </sheetData>
  <mergeCells count="11"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4:J71 G63:J63 G64:I125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59:J6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59:G61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4" xr:uid="{569CA039-4ED2-4CD0-A0A7-689073BB6529}">
      <formula1>"per 30 days, per connection per 30 days, per kWh, per kW, per kVA"</formula1>
    </dataValidation>
    <dataValidation type="list" allowBlank="1" showInputMessage="1" showErrorMessage="1" sqref="D16" xr:uid="{C6CCF44E-812B-4233-8AA1-102155D6BA60}">
      <formula1>"TOU, non-TOU"</formula1>
    </dataValidation>
    <dataValidation type="list" allowBlank="1" showInputMessage="1" showErrorMessage="1" sqref="D23 D27" xr:uid="{DA0160A7-E739-4D39-8F6F-F12AFD4F8ADE}">
      <formula1>"per 30 days, per kWh, per kW, per kVA"</formula1>
    </dataValidation>
    <dataValidation type="list" allowBlank="1" showInputMessage="1" showErrorMessage="1" prompt="Select Charge Unit - monthly, per kWh, per kW" sqref="D55 D50" xr:uid="{8403A854-ECFA-41DD-996A-DBE1FAD5CCB7}">
      <formula1>"Monthly, per kWh, per kW"</formula1>
    </dataValidation>
    <dataValidation type="list" allowBlank="1" showInputMessage="1" showErrorMessage="1" sqref="E36:E37 E55 E39:E50 E23:E29 E31:E34" xr:uid="{1AED6553-3DC2-4D63-AA23-8E3BEF6A7B27}">
      <formula1>#REF!</formula1>
    </dataValidation>
    <dataValidation type="list" allowBlank="1" showInputMessage="1" showErrorMessage="1" prompt="Select Charge Unit - per 30 days, per kWh, per kW, per kVA." sqref="D36:D37 D39:D49 D25:D26 D31:D34 D28:D29" xr:uid="{726A5C88-6F31-4CE2-BA3B-B1D68C05DD53}">
      <formula1>"per 30 days, per kWh, per kW, per kVA"</formula1>
    </dataValidation>
  </dataValidations>
  <printOptions horizontalCentered="1" gridLines="1"/>
  <pageMargins left="0" right="0" top="0" bottom="0" header="0" footer="0"/>
  <pageSetup scale="31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16</xdr:row>
                    <xdr:rowOff>107950</xdr:rowOff>
                  </from>
                  <to>
                    <xdr:col>16</xdr:col>
                    <xdr:colOff>603250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717550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A357-7DBD-4827-9790-420B70356BBB}">
  <sheetPr>
    <pageSetUpPr fitToPage="1"/>
  </sheetPr>
  <dimension ref="A1:AF168"/>
  <sheetViews>
    <sheetView topLeftCell="A10" zoomScale="80" zoomScaleNormal="80" workbookViewId="0"/>
  </sheetViews>
  <sheetFormatPr defaultColWidth="9.453125" defaultRowHeight="14.5" x14ac:dyDescent="0.35"/>
  <cols>
    <col min="1" max="1" width="1.54296875" style="220" customWidth="1"/>
    <col min="2" max="2" width="112.81640625" style="220" bestFit="1" customWidth="1"/>
    <col min="3" max="3" width="1.54296875" style="220" customWidth="1"/>
    <col min="4" max="4" width="21.453125" style="337" bestFit="1" customWidth="1"/>
    <col min="5" max="5" width="1.54296875" style="220" customWidth="1"/>
    <col min="6" max="6" width="1.453125" style="220" customWidth="1"/>
    <col min="7" max="7" width="18.1796875" style="220" bestFit="1" customWidth="1"/>
    <col min="8" max="8" width="9.453125" style="220" customWidth="1"/>
    <col min="9" max="9" width="12.54296875" style="220" bestFit="1" customWidth="1"/>
    <col min="10" max="10" width="1.54296875" style="220" customWidth="1"/>
    <col min="11" max="11" width="10" style="220" bestFit="1" customWidth="1"/>
    <col min="12" max="12" width="9.453125" style="220" customWidth="1"/>
    <col min="13" max="13" width="12.54296875" style="220" bestFit="1" customWidth="1"/>
    <col min="14" max="14" width="1.453125" style="220" customWidth="1"/>
    <col min="15" max="15" width="11.54296875" style="220" bestFit="1" customWidth="1"/>
    <col min="16" max="30" width="9.453125" style="220" customWidth="1"/>
    <col min="31" max="31" width="0.54296875" style="220" customWidth="1"/>
    <col min="32" max="32" width="1.453125" style="220" customWidth="1"/>
    <col min="33" max="16384" width="9.453125" style="220"/>
  </cols>
  <sheetData>
    <row r="1" spans="1:32" ht="20" x14ac:dyDescent="0.35">
      <c r="A1" s="217"/>
      <c r="B1" s="218"/>
      <c r="C1" s="218"/>
      <c r="D1" s="219"/>
      <c r="E1" s="218"/>
      <c r="F1" s="218"/>
      <c r="G1" s="218"/>
      <c r="H1" s="218"/>
      <c r="I1" s="217"/>
      <c r="J1" s="217"/>
      <c r="L1" s="221"/>
      <c r="M1" s="221"/>
      <c r="N1" s="221">
        <v>1</v>
      </c>
      <c r="O1" s="221">
        <v>1</v>
      </c>
      <c r="P1" s="221"/>
    </row>
    <row r="2" spans="1:32" ht="17.5" x14ac:dyDescent="0.35">
      <c r="A2" s="222"/>
      <c r="B2" s="222"/>
      <c r="C2" s="222"/>
      <c r="D2" s="223"/>
      <c r="E2" s="222"/>
      <c r="F2" s="222"/>
      <c r="G2" s="222"/>
      <c r="H2" s="222"/>
      <c r="I2" s="217"/>
      <c r="J2" s="217"/>
      <c r="L2" s="221"/>
      <c r="M2" s="221"/>
      <c r="N2" s="221"/>
      <c r="O2" s="221"/>
      <c r="P2" s="221"/>
    </row>
    <row r="3" spans="1:32" ht="17.5" x14ac:dyDescent="0.35">
      <c r="A3" s="524"/>
      <c r="B3" s="524"/>
      <c r="C3" s="524"/>
      <c r="D3" s="524"/>
      <c r="E3" s="524"/>
      <c r="F3" s="524"/>
      <c r="G3" s="524"/>
      <c r="H3" s="524"/>
      <c r="I3" s="217"/>
      <c r="J3" s="217"/>
    </row>
    <row r="4" spans="1:32" ht="17.5" x14ac:dyDescent="0.35">
      <c r="A4" s="222"/>
      <c r="B4" s="222"/>
      <c r="C4" s="222"/>
      <c r="D4" s="223"/>
      <c r="E4" s="222"/>
      <c r="F4" s="224"/>
      <c r="G4" s="224"/>
      <c r="H4" s="224"/>
      <c r="I4" s="217"/>
      <c r="J4" s="217"/>
    </row>
    <row r="5" spans="1:32" ht="15.5" x14ac:dyDescent="0.35">
      <c r="A5" s="217"/>
      <c r="B5" s="217"/>
      <c r="C5" s="225"/>
      <c r="D5" s="226"/>
      <c r="E5" s="225"/>
      <c r="F5" s="217"/>
      <c r="G5" s="217"/>
      <c r="H5" s="217"/>
      <c r="I5" s="217"/>
      <c r="J5" s="21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32" x14ac:dyDescent="0.35">
      <c r="A6" s="217"/>
      <c r="B6" s="217"/>
      <c r="C6" s="217"/>
      <c r="D6" s="227"/>
      <c r="E6" s="217"/>
      <c r="F6" s="217"/>
      <c r="G6" s="217"/>
      <c r="H6" s="217"/>
      <c r="I6" s="217"/>
      <c r="J6" s="21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32" x14ac:dyDescent="0.35">
      <c r="A7" s="217"/>
      <c r="B7" s="217"/>
      <c r="C7" s="217"/>
      <c r="D7" s="227"/>
      <c r="E7" s="217"/>
      <c r="F7" s="217"/>
      <c r="G7" s="217"/>
      <c r="H7" s="217"/>
      <c r="I7" s="217"/>
      <c r="J7" s="21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32" x14ac:dyDescent="0.35">
      <c r="A8" s="228"/>
      <c r="B8" s="217"/>
      <c r="C8" s="217"/>
      <c r="D8" s="227"/>
      <c r="E8" s="217"/>
      <c r="F8" s="217"/>
      <c r="G8" s="217"/>
      <c r="H8" s="217"/>
      <c r="I8" s="217"/>
      <c r="J8" s="21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32" x14ac:dyDescent="0.35">
      <c r="A9" s="229"/>
      <c r="B9" s="229"/>
      <c r="C9" s="229"/>
      <c r="D9" s="230"/>
      <c r="E9" s="229"/>
      <c r="F9" s="229"/>
      <c r="G9" s="229"/>
      <c r="H9" s="22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32" ht="18" x14ac:dyDescent="0.4">
      <c r="A10" s="229"/>
      <c r="B10" s="523" t="s">
        <v>0</v>
      </c>
      <c r="C10" s="523"/>
      <c r="D10" s="523"/>
      <c r="E10" s="523"/>
      <c r="F10" s="523"/>
      <c r="G10" s="523"/>
      <c r="H10" s="523"/>
      <c r="I10" s="523"/>
      <c r="J10" s="52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32" ht="18" x14ac:dyDescent="0.4">
      <c r="A11" s="229"/>
      <c r="B11" s="523" t="s">
        <v>1</v>
      </c>
      <c r="C11" s="523"/>
      <c r="D11" s="523"/>
      <c r="E11" s="523"/>
      <c r="F11" s="523"/>
      <c r="G11" s="523"/>
      <c r="H11" s="523"/>
      <c r="I11" s="523"/>
      <c r="J11" s="52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2" x14ac:dyDescent="0.35">
      <c r="A12" s="229"/>
      <c r="B12" s="229"/>
      <c r="C12" s="229"/>
      <c r="D12" s="230"/>
      <c r="E12" s="229"/>
      <c r="F12" s="229"/>
      <c r="G12" s="229"/>
      <c r="H12" s="22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2" x14ac:dyDescent="0.35">
      <c r="A13" s="229"/>
      <c r="B13" s="229"/>
      <c r="C13" s="229"/>
      <c r="D13" s="230"/>
      <c r="E13" s="229"/>
      <c r="F13" s="229"/>
      <c r="G13" s="229"/>
      <c r="H13" s="22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2" ht="15.5" x14ac:dyDescent="0.35">
      <c r="A14" s="229"/>
      <c r="B14" s="231" t="s">
        <v>2</v>
      </c>
      <c r="C14" s="229"/>
      <c r="D14" s="525" t="s">
        <v>86</v>
      </c>
      <c r="E14" s="525"/>
      <c r="F14" s="525"/>
      <c r="G14" s="525"/>
      <c r="H14" s="525"/>
      <c r="I14" s="525"/>
      <c r="J14" s="52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32" ht="15.5" x14ac:dyDescent="0.35">
      <c r="A15" s="229"/>
      <c r="B15" s="231"/>
      <c r="C15" s="229"/>
      <c r="D15" s="485"/>
      <c r="E15" s="486"/>
      <c r="F15" s="234"/>
      <c r="G15" s="234"/>
      <c r="H15" s="234"/>
      <c r="I15" s="234"/>
      <c r="J15" s="234"/>
      <c r="K15" s="235"/>
      <c r="L15" s="235"/>
      <c r="M15" s="234"/>
      <c r="N15" s="235"/>
      <c r="O15" s="235"/>
      <c r="P15" s="235"/>
      <c r="Q15" s="235"/>
      <c r="R15" s="235"/>
      <c r="S15" s="344"/>
      <c r="T15" s="464"/>
      <c r="U15" s="344"/>
      <c r="V15" s="344"/>
      <c r="W15" s="344"/>
      <c r="X15" s="344"/>
      <c r="Y15" s="344"/>
      <c r="Z15" s="344"/>
      <c r="AA15" s="464"/>
      <c r="AB15" s="235"/>
      <c r="AC15" s="235"/>
      <c r="AD15" s="235"/>
      <c r="AE15" s="235"/>
      <c r="AF15" s="235"/>
    </row>
    <row r="16" spans="1:32" ht="15.5" x14ac:dyDescent="0.35">
      <c r="A16" s="229"/>
      <c r="B16" s="232"/>
      <c r="C16" s="229"/>
      <c r="D16" s="233"/>
      <c r="E16" s="233"/>
      <c r="F16" s="234"/>
      <c r="G16" s="471" t="s">
        <v>87</v>
      </c>
      <c r="H16" s="234"/>
      <c r="I16" s="237"/>
      <c r="J16" s="234"/>
      <c r="K16" s="238"/>
      <c r="L16" s="235"/>
      <c r="M16" s="237"/>
      <c r="N16" s="235"/>
      <c r="O16" s="239"/>
      <c r="P16" s="240"/>
      <c r="Q16" s="235"/>
      <c r="R16" s="238"/>
      <c r="S16" s="344"/>
      <c r="T16" s="487"/>
      <c r="U16" s="344"/>
      <c r="V16" s="488"/>
      <c r="W16" s="489"/>
      <c r="X16" s="344"/>
      <c r="Y16" s="490"/>
      <c r="Z16" s="344"/>
      <c r="AA16" s="487"/>
      <c r="AB16" s="235"/>
      <c r="AC16" s="239"/>
      <c r="AD16" s="240"/>
      <c r="AE16" s="235"/>
      <c r="AF16" s="235"/>
    </row>
    <row r="17" spans="1:18" ht="15.5" x14ac:dyDescent="0.35">
      <c r="A17" s="229"/>
      <c r="B17" s="231" t="s">
        <v>4</v>
      </c>
      <c r="C17" s="229"/>
      <c r="D17" s="236" t="s">
        <v>64</v>
      </c>
      <c r="E17" s="233"/>
      <c r="F17" s="233"/>
      <c r="G17" s="442">
        <v>16000</v>
      </c>
      <c r="H17" s="440" t="s">
        <v>88</v>
      </c>
      <c r="I17" s="491"/>
      <c r="J17" s="233"/>
    </row>
    <row r="18" spans="1:18" ht="15.5" x14ac:dyDescent="0.35">
      <c r="A18" s="229"/>
      <c r="B18" s="232"/>
      <c r="C18" s="229"/>
      <c r="D18" s="492"/>
      <c r="E18" s="233"/>
      <c r="F18" s="233"/>
      <c r="G18" s="442">
        <v>2700</v>
      </c>
      <c r="H18" s="440" t="s">
        <v>66</v>
      </c>
      <c r="I18" s="233"/>
      <c r="J18" s="233"/>
    </row>
    <row r="19" spans="1:18" x14ac:dyDescent="0.35">
      <c r="A19" s="229"/>
      <c r="B19" s="241"/>
      <c r="C19" s="229"/>
      <c r="D19" s="242"/>
      <c r="E19" s="243"/>
      <c r="F19" s="229"/>
      <c r="G19" s="442">
        <v>2700</v>
      </c>
      <c r="H19" s="243" t="s">
        <v>67</v>
      </c>
      <c r="I19" s="229"/>
      <c r="J19" s="229"/>
    </row>
    <row r="20" spans="1:18" x14ac:dyDescent="0.35">
      <c r="A20" s="229"/>
      <c r="B20" s="477"/>
      <c r="C20" s="229"/>
      <c r="D20" s="242" t="s">
        <v>6</v>
      </c>
      <c r="E20" s="229"/>
      <c r="F20" s="229"/>
      <c r="G20" s="442">
        <v>955000</v>
      </c>
      <c r="H20" s="440" t="s">
        <v>7</v>
      </c>
      <c r="I20" s="229"/>
      <c r="J20" s="229"/>
      <c r="M20" s="443"/>
    </row>
    <row r="21" spans="1:18" s="19" customFormat="1" x14ac:dyDescent="0.35">
      <c r="A21" s="17"/>
      <c r="B21" s="161"/>
      <c r="C21" s="17"/>
      <c r="D21" s="51"/>
      <c r="E21" s="50"/>
      <c r="F21" s="17"/>
      <c r="G21" s="514" t="s">
        <v>8</v>
      </c>
      <c r="H21" s="515"/>
      <c r="I21" s="516"/>
      <c r="J21" s="37"/>
      <c r="K21" s="514" t="s">
        <v>9</v>
      </c>
      <c r="L21" s="515"/>
      <c r="M21" s="516"/>
      <c r="N21" s="17"/>
      <c r="O21" s="514" t="s">
        <v>10</v>
      </c>
      <c r="P21" s="516"/>
      <c r="Q21" s="37"/>
    </row>
    <row r="22" spans="1:18" x14ac:dyDescent="0.35">
      <c r="A22" s="229"/>
      <c r="B22" s="246"/>
      <c r="C22" s="229"/>
      <c r="D22" s="517" t="s">
        <v>11</v>
      </c>
      <c r="E22" s="242"/>
      <c r="F22" s="229"/>
      <c r="G22" s="247" t="s">
        <v>12</v>
      </c>
      <c r="H22" s="248" t="s">
        <v>13</v>
      </c>
      <c r="I22" s="249" t="s">
        <v>14</v>
      </c>
      <c r="J22" s="235"/>
      <c r="K22" s="247" t="s">
        <v>12</v>
      </c>
      <c r="L22" s="248" t="s">
        <v>13</v>
      </c>
      <c r="M22" s="249" t="s">
        <v>14</v>
      </c>
      <c r="N22" s="229"/>
      <c r="O22" s="519" t="s">
        <v>15</v>
      </c>
      <c r="P22" s="521" t="s">
        <v>16</v>
      </c>
      <c r="Q22" s="235"/>
    </row>
    <row r="23" spans="1:18" x14ac:dyDescent="0.35">
      <c r="A23" s="229"/>
      <c r="B23" s="246"/>
      <c r="C23" s="229"/>
      <c r="D23" s="518"/>
      <c r="E23" s="242"/>
      <c r="F23" s="229"/>
      <c r="G23" s="250" t="s">
        <v>17</v>
      </c>
      <c r="H23" s="251"/>
      <c r="I23" s="251" t="s">
        <v>17</v>
      </c>
      <c r="J23" s="235"/>
      <c r="K23" s="250" t="s">
        <v>17</v>
      </c>
      <c r="L23" s="251"/>
      <c r="M23" s="251" t="s">
        <v>17</v>
      </c>
      <c r="N23" s="229"/>
      <c r="O23" s="520"/>
      <c r="P23" s="522"/>
      <c r="Q23" s="235"/>
    </row>
    <row r="24" spans="1:18" s="19" customFormat="1" x14ac:dyDescent="0.35">
      <c r="A24" s="17"/>
      <c r="B24" s="57" t="s">
        <v>89</v>
      </c>
      <c r="C24" s="58"/>
      <c r="D24" s="59" t="s">
        <v>90</v>
      </c>
      <c r="E24" s="58"/>
      <c r="F24" s="25"/>
      <c r="G24" s="60">
        <v>1.76</v>
      </c>
      <c r="H24" s="493">
        <f>+$G$17</f>
        <v>16000</v>
      </c>
      <c r="I24" s="62">
        <f t="shared" ref="I24" si="0">H24*G24</f>
        <v>28160</v>
      </c>
      <c r="J24" s="63"/>
      <c r="K24" s="60">
        <v>1.84</v>
      </c>
      <c r="L24" s="493">
        <f>+$G$17</f>
        <v>16000</v>
      </c>
      <c r="M24" s="62">
        <f t="shared" ref="M24" si="1">L24*K24</f>
        <v>29440</v>
      </c>
      <c r="N24" s="64"/>
      <c r="O24" s="65">
        <f t="shared" ref="O24:O49" si="2">M24-I24</f>
        <v>1280</v>
      </c>
      <c r="P24" s="66">
        <f t="shared" ref="P24:P49" si="3">IF(OR(I24=0,M24=0),"",(O24/I24))</f>
        <v>4.5454545454545456E-2</v>
      </c>
      <c r="Q24" s="63"/>
      <c r="R24" s="67"/>
    </row>
    <row r="25" spans="1:18" x14ac:dyDescent="0.35">
      <c r="A25" s="229"/>
      <c r="B25" s="252" t="s">
        <v>25</v>
      </c>
      <c r="C25" s="253"/>
      <c r="D25" s="254" t="s">
        <v>68</v>
      </c>
      <c r="E25" s="253"/>
      <c r="F25" s="255"/>
      <c r="G25" s="108">
        <v>39.305700000000002</v>
      </c>
      <c r="H25" s="348">
        <f t="shared" ref="H25:H29" si="4">$G$19</f>
        <v>2700</v>
      </c>
      <c r="I25" s="264">
        <f>H25*G25</f>
        <v>106125.39</v>
      </c>
      <c r="J25" s="235"/>
      <c r="K25" s="108">
        <v>41.113799999999998</v>
      </c>
      <c r="L25" s="348">
        <f t="shared" ref="L25:L29" si="5">$G$19</f>
        <v>2700</v>
      </c>
      <c r="M25" s="264">
        <f>L25*K25</f>
        <v>111007.26</v>
      </c>
      <c r="N25" s="255"/>
      <c r="O25" s="259">
        <f t="shared" si="2"/>
        <v>4881.8699999999953</v>
      </c>
      <c r="P25" s="260">
        <f t="shared" si="3"/>
        <v>4.6000961692578897E-2</v>
      </c>
      <c r="Q25" s="235"/>
    </row>
    <row r="26" spans="1:18" x14ac:dyDescent="0.35">
      <c r="A26" s="229"/>
      <c r="B26" s="252" t="s">
        <v>21</v>
      </c>
      <c r="C26" s="253"/>
      <c r="D26" s="254" t="s">
        <v>68</v>
      </c>
      <c r="E26" s="253"/>
      <c r="F26" s="255"/>
      <c r="G26" s="444">
        <v>-1.2E-2</v>
      </c>
      <c r="H26" s="348">
        <f t="shared" si="4"/>
        <v>2700</v>
      </c>
      <c r="I26" s="258">
        <f t="shared" ref="I26:I29" si="6">H26*G26</f>
        <v>-32.4</v>
      </c>
      <c r="J26" s="235"/>
      <c r="K26" s="444">
        <v>-1.2E-2</v>
      </c>
      <c r="L26" s="348">
        <f t="shared" si="5"/>
        <v>2700</v>
      </c>
      <c r="M26" s="258">
        <f t="shared" ref="M26:M29" si="7">L26*K26</f>
        <v>-32.4</v>
      </c>
      <c r="N26" s="255"/>
      <c r="O26" s="259">
        <f t="shared" si="2"/>
        <v>0</v>
      </c>
      <c r="P26" s="260">
        <f t="shared" si="3"/>
        <v>0</v>
      </c>
      <c r="Q26" s="235"/>
    </row>
    <row r="27" spans="1:18" x14ac:dyDescent="0.35">
      <c r="A27" s="229"/>
      <c r="B27" s="252" t="s">
        <v>22</v>
      </c>
      <c r="C27" s="253"/>
      <c r="D27" s="254" t="s">
        <v>68</v>
      </c>
      <c r="E27" s="253"/>
      <c r="F27" s="255"/>
      <c r="G27" s="444">
        <v>-2.4517000000000002</v>
      </c>
      <c r="H27" s="348">
        <f t="shared" si="4"/>
        <v>2700</v>
      </c>
      <c r="I27" s="258">
        <f t="shared" si="6"/>
        <v>-6619.59</v>
      </c>
      <c r="J27" s="235"/>
      <c r="K27" s="444">
        <v>-2.4517000000000002</v>
      </c>
      <c r="L27" s="348">
        <f t="shared" si="5"/>
        <v>2700</v>
      </c>
      <c r="M27" s="258">
        <f t="shared" si="7"/>
        <v>-6619.59</v>
      </c>
      <c r="N27" s="255"/>
      <c r="O27" s="259">
        <f t="shared" si="2"/>
        <v>0</v>
      </c>
      <c r="P27" s="260">
        <f t="shared" si="3"/>
        <v>0</v>
      </c>
      <c r="Q27" s="235"/>
    </row>
    <row r="28" spans="1:18" x14ac:dyDescent="0.35">
      <c r="A28" s="229"/>
      <c r="B28" s="252" t="s">
        <v>23</v>
      </c>
      <c r="C28" s="253"/>
      <c r="D28" s="254" t="s">
        <v>68</v>
      </c>
      <c r="E28" s="253"/>
      <c r="F28" s="255"/>
      <c r="G28" s="444">
        <v>-0.34760000000000002</v>
      </c>
      <c r="H28" s="348">
        <f t="shared" ref="H28" si="8">$G$18</f>
        <v>2700</v>
      </c>
      <c r="I28" s="258">
        <f t="shared" si="6"/>
        <v>-938.5200000000001</v>
      </c>
      <c r="J28" s="235"/>
      <c r="K28" s="444">
        <v>-0.34760000000000002</v>
      </c>
      <c r="L28" s="348">
        <f t="shared" ref="L28" si="9">$G$18</f>
        <v>2700</v>
      </c>
      <c r="M28" s="258">
        <f t="shared" si="7"/>
        <v>-938.5200000000001</v>
      </c>
      <c r="N28" s="255"/>
      <c r="O28" s="259">
        <f t="shared" si="2"/>
        <v>0</v>
      </c>
      <c r="P28" s="260">
        <f t="shared" si="3"/>
        <v>0</v>
      </c>
      <c r="Q28" s="235"/>
    </row>
    <row r="29" spans="1:18" x14ac:dyDescent="0.35">
      <c r="A29" s="229"/>
      <c r="B29" s="252" t="s">
        <v>69</v>
      </c>
      <c r="C29" s="253"/>
      <c r="D29" s="254" t="s">
        <v>68</v>
      </c>
      <c r="E29" s="253"/>
      <c r="F29" s="255"/>
      <c r="G29" s="444">
        <v>-0.39140000000000003</v>
      </c>
      <c r="H29" s="348">
        <f t="shared" si="4"/>
        <v>2700</v>
      </c>
      <c r="I29" s="258">
        <f t="shared" si="6"/>
        <v>-1056.78</v>
      </c>
      <c r="J29" s="235"/>
      <c r="K29" s="444">
        <v>-0.39140000000000003</v>
      </c>
      <c r="L29" s="348">
        <f t="shared" si="5"/>
        <v>2700</v>
      </c>
      <c r="M29" s="258">
        <f t="shared" si="7"/>
        <v>-1056.78</v>
      </c>
      <c r="N29" s="255"/>
      <c r="O29" s="259">
        <f t="shared" si="2"/>
        <v>0</v>
      </c>
      <c r="P29" s="260">
        <f t="shared" si="3"/>
        <v>0</v>
      </c>
      <c r="Q29" s="235"/>
    </row>
    <row r="30" spans="1:18" x14ac:dyDescent="0.35">
      <c r="A30" s="229"/>
      <c r="B30" s="350" t="s">
        <v>27</v>
      </c>
      <c r="C30" s="408"/>
      <c r="D30" s="409"/>
      <c r="E30" s="408"/>
      <c r="F30" s="410"/>
      <c r="G30" s="411"/>
      <c r="H30" s="412"/>
      <c r="I30" s="413">
        <f>SUM(I24:I29)</f>
        <v>125638.10000000002</v>
      </c>
      <c r="J30" s="235"/>
      <c r="K30" s="411"/>
      <c r="L30" s="412"/>
      <c r="M30" s="413">
        <f>SUM(M24:M29)</f>
        <v>131799.97000000003</v>
      </c>
      <c r="N30" s="410"/>
      <c r="O30" s="414">
        <f t="shared" si="2"/>
        <v>6161.8700000000099</v>
      </c>
      <c r="P30" s="415">
        <f t="shared" si="3"/>
        <v>4.9044597140517156E-2</v>
      </c>
      <c r="Q30" s="235"/>
    </row>
    <row r="31" spans="1:18" x14ac:dyDescent="0.35">
      <c r="A31" s="229"/>
      <c r="B31" s="69" t="s">
        <v>28</v>
      </c>
      <c r="C31" s="253"/>
      <c r="D31" s="254" t="s">
        <v>26</v>
      </c>
      <c r="E31" s="253"/>
      <c r="F31" s="255"/>
      <c r="G31" s="479">
        <f>G49</f>
        <v>0.1076</v>
      </c>
      <c r="H31" s="263">
        <f>$G$20*(1+G62)-$G$20</f>
        <v>28172.500000000116</v>
      </c>
      <c r="I31" s="258">
        <f>H31*G31</f>
        <v>3031.3610000000126</v>
      </c>
      <c r="J31" s="235"/>
      <c r="K31" s="479">
        <f>K49</f>
        <v>0.1076</v>
      </c>
      <c r="L31" s="263">
        <f>$G$20*(1+K62)-$G$20</f>
        <v>28172.500000000116</v>
      </c>
      <c r="M31" s="258">
        <f>L31*K31</f>
        <v>3031.3610000000126</v>
      </c>
      <c r="N31" s="255"/>
      <c r="O31" s="259">
        <f t="shared" si="2"/>
        <v>0</v>
      </c>
      <c r="P31" s="260">
        <f t="shared" si="3"/>
        <v>0</v>
      </c>
      <c r="Q31" s="235"/>
    </row>
    <row r="32" spans="1:18" s="19" customFormat="1" x14ac:dyDescent="0.35">
      <c r="A32" s="17"/>
      <c r="B32" s="89" t="str">
        <f>+RESIDENTIAL!$B$32</f>
        <v>Rate Rider for Disposition of Deferral/Variance Accounts - effective until December 31, 2024</v>
      </c>
      <c r="C32" s="58"/>
      <c r="D32" s="59" t="s">
        <v>68</v>
      </c>
      <c r="E32" s="58"/>
      <c r="F32" s="25"/>
      <c r="G32" s="446">
        <v>1.0732999999999999</v>
      </c>
      <c r="H32" s="92">
        <f>$G$19</f>
        <v>2700</v>
      </c>
      <c r="I32" s="258">
        <f t="shared" ref="I32:I34" si="10">H32*G32</f>
        <v>2897.91</v>
      </c>
      <c r="J32" s="63"/>
      <c r="K32" s="446">
        <v>1.6454</v>
      </c>
      <c r="L32" s="92">
        <f>$G$19</f>
        <v>2700</v>
      </c>
      <c r="M32" s="258">
        <f t="shared" ref="M32:M34" si="11">L32*K32</f>
        <v>4442.58</v>
      </c>
      <c r="N32" s="64"/>
      <c r="O32" s="65">
        <f t="shared" si="2"/>
        <v>1544.67</v>
      </c>
      <c r="P32" s="66">
        <f t="shared" si="3"/>
        <v>0.53302897605515709</v>
      </c>
      <c r="Q32" s="63"/>
      <c r="R32" s="67"/>
    </row>
    <row r="33" spans="1:18" s="19" customFormat="1" ht="13.5" customHeight="1" x14ac:dyDescent="0.35">
      <c r="A33" s="17"/>
      <c r="B33" s="89" t="str">
        <f>+RESIDENTIAL!$B$33</f>
        <v>Rate Rider for Disposition of Capacity Based Recovery Account - Applicable only for Class B Customers - effective until December 31, 2024</v>
      </c>
      <c r="C33" s="58"/>
      <c r="D33" s="59" t="s">
        <v>68</v>
      </c>
      <c r="E33" s="58"/>
      <c r="F33" s="25"/>
      <c r="G33" s="446">
        <v>-4.9799999999999997E-2</v>
      </c>
      <c r="H33" s="92">
        <f>$G$19</f>
        <v>2700</v>
      </c>
      <c r="I33" s="258">
        <f t="shared" si="10"/>
        <v>-134.45999999999998</v>
      </c>
      <c r="J33" s="63"/>
      <c r="K33" s="446">
        <v>-4.3799999999999999E-2</v>
      </c>
      <c r="L33" s="92">
        <f>$G$19</f>
        <v>2700</v>
      </c>
      <c r="M33" s="258">
        <f t="shared" si="11"/>
        <v>-118.25999999999999</v>
      </c>
      <c r="N33" s="64"/>
      <c r="O33" s="65">
        <f t="shared" si="2"/>
        <v>16.199999999999989</v>
      </c>
      <c r="P33" s="66">
        <f t="shared" si="3"/>
        <v>-0.1204819277108433</v>
      </c>
      <c r="Q33" s="63"/>
      <c r="R33" s="67"/>
    </row>
    <row r="34" spans="1:18" s="19" customFormat="1" x14ac:dyDescent="0.35">
      <c r="A34" s="17"/>
      <c r="B34" s="89" t="str">
        <f>+RESIDENTIAL!$B$34</f>
        <v>Rate Rider for Disposition of Global Adjustment Account - Applicable only for Non-RPP Customers - effective until December 31, 2023</v>
      </c>
      <c r="C34" s="58"/>
      <c r="D34" s="59" t="s">
        <v>26</v>
      </c>
      <c r="E34" s="58"/>
      <c r="F34" s="25"/>
      <c r="G34" s="91">
        <v>-2.5100000000000001E-3</v>
      </c>
      <c r="H34" s="92">
        <f>+$G$20</f>
        <v>955000</v>
      </c>
      <c r="I34" s="258">
        <f t="shared" si="10"/>
        <v>-2397.0500000000002</v>
      </c>
      <c r="J34" s="63"/>
      <c r="K34" s="91">
        <v>0</v>
      </c>
      <c r="L34" s="92">
        <f>+$G$20</f>
        <v>955000</v>
      </c>
      <c r="M34" s="258">
        <f t="shared" si="11"/>
        <v>0</v>
      </c>
      <c r="N34" s="64"/>
      <c r="O34" s="65">
        <f t="shared" si="2"/>
        <v>2397.0500000000002</v>
      </c>
      <c r="P34" s="66" t="str">
        <f t="shared" si="3"/>
        <v/>
      </c>
      <c r="Q34" s="63"/>
      <c r="R34" s="67"/>
    </row>
    <row r="35" spans="1:18" x14ac:dyDescent="0.35">
      <c r="A35" s="229"/>
      <c r="B35" s="417" t="s">
        <v>33</v>
      </c>
      <c r="C35" s="418"/>
      <c r="D35" s="419"/>
      <c r="E35" s="418"/>
      <c r="F35" s="410"/>
      <c r="G35" s="420"/>
      <c r="H35" s="421"/>
      <c r="I35" s="422">
        <f>SUM(I31:I34)+I30</f>
        <v>129035.86100000003</v>
      </c>
      <c r="J35" s="235"/>
      <c r="K35" s="420"/>
      <c r="L35" s="421"/>
      <c r="M35" s="422">
        <f>SUM(M31:M34)+M30</f>
        <v>139155.65100000004</v>
      </c>
      <c r="N35" s="410"/>
      <c r="O35" s="414">
        <f t="shared" si="2"/>
        <v>10119.790000000008</v>
      </c>
      <c r="P35" s="415">
        <f t="shared" si="3"/>
        <v>7.8426182625309149E-2</v>
      </c>
      <c r="Q35" s="235"/>
    </row>
    <row r="36" spans="1:18" x14ac:dyDescent="0.35">
      <c r="A36" s="229"/>
      <c r="B36" s="284" t="s">
        <v>34</v>
      </c>
      <c r="C36" s="255"/>
      <c r="D36" s="254" t="s">
        <v>70</v>
      </c>
      <c r="E36" s="255"/>
      <c r="F36" s="255"/>
      <c r="G36" s="108">
        <v>3.39</v>
      </c>
      <c r="H36" s="348">
        <f>+$G$18</f>
        <v>2700</v>
      </c>
      <c r="I36" s="264">
        <f>H36*G36</f>
        <v>9153</v>
      </c>
      <c r="J36" s="235"/>
      <c r="K36" s="108">
        <v>3.5842000000000001</v>
      </c>
      <c r="L36" s="348">
        <f>+$G$18</f>
        <v>2700</v>
      </c>
      <c r="M36" s="264">
        <f>L36*K36</f>
        <v>9677.34</v>
      </c>
      <c r="N36" s="255"/>
      <c r="O36" s="259">
        <f t="shared" si="2"/>
        <v>524.34000000000015</v>
      </c>
      <c r="P36" s="260">
        <f t="shared" si="3"/>
        <v>5.7286135693215355E-2</v>
      </c>
      <c r="Q36" s="235"/>
    </row>
    <row r="37" spans="1:18" x14ac:dyDescent="0.35">
      <c r="A37" s="229"/>
      <c r="B37" s="286" t="s">
        <v>35</v>
      </c>
      <c r="C37" s="255"/>
      <c r="D37" s="254" t="s">
        <v>70</v>
      </c>
      <c r="E37" s="255"/>
      <c r="F37" s="255"/>
      <c r="G37" s="108">
        <v>2.8258999999999999</v>
      </c>
      <c r="H37" s="348">
        <f>+$G$18</f>
        <v>2700</v>
      </c>
      <c r="I37" s="264">
        <f>H37*G37</f>
        <v>7629.9299999999994</v>
      </c>
      <c r="J37" s="235"/>
      <c r="K37" s="108">
        <v>3.2576000000000001</v>
      </c>
      <c r="L37" s="348">
        <f>+$G$18</f>
        <v>2700</v>
      </c>
      <c r="M37" s="264">
        <f>L37*K37</f>
        <v>8795.52</v>
      </c>
      <c r="N37" s="255"/>
      <c r="O37" s="259">
        <f t="shared" si="2"/>
        <v>1165.5900000000011</v>
      </c>
      <c r="P37" s="260">
        <f t="shared" si="3"/>
        <v>0.15276549064015019</v>
      </c>
      <c r="Q37" s="235"/>
    </row>
    <row r="38" spans="1:18" x14ac:dyDescent="0.35">
      <c r="A38" s="229"/>
      <c r="B38" s="417" t="s">
        <v>36</v>
      </c>
      <c r="C38" s="408"/>
      <c r="D38" s="423"/>
      <c r="E38" s="408"/>
      <c r="F38" s="424"/>
      <c r="G38" s="425"/>
      <c r="H38" s="447"/>
      <c r="I38" s="422">
        <f>SUM(I35:I37)</f>
        <v>145818.79100000003</v>
      </c>
      <c r="J38" s="235"/>
      <c r="K38" s="425"/>
      <c r="L38" s="447"/>
      <c r="M38" s="422">
        <f>SUM(M35:M37)</f>
        <v>157628.51100000003</v>
      </c>
      <c r="N38" s="424"/>
      <c r="O38" s="414">
        <f t="shared" si="2"/>
        <v>11809.720000000001</v>
      </c>
      <c r="P38" s="415">
        <f t="shared" si="3"/>
        <v>8.0989013274702024E-2</v>
      </c>
      <c r="Q38" s="235"/>
    </row>
    <row r="39" spans="1:18" x14ac:dyDescent="0.35">
      <c r="A39" s="229"/>
      <c r="B39" s="252" t="s">
        <v>58</v>
      </c>
      <c r="C39" s="253"/>
      <c r="D39" s="254" t="s">
        <v>26</v>
      </c>
      <c r="E39" s="253"/>
      <c r="F39" s="255"/>
      <c r="G39" s="108">
        <v>4.1000000000000003E-3</v>
      </c>
      <c r="H39" s="494">
        <f>+$G$20*(1+G62)</f>
        <v>983172.50000000012</v>
      </c>
      <c r="I39" s="258">
        <f t="shared" ref="I39:I49" si="12">H39*G39</f>
        <v>4031.007250000001</v>
      </c>
      <c r="J39" s="235"/>
      <c r="K39" s="108">
        <v>4.1000000000000003E-3</v>
      </c>
      <c r="L39" s="494">
        <f>+$G$20*(1+K62)</f>
        <v>983172.50000000012</v>
      </c>
      <c r="M39" s="258">
        <f t="shared" ref="M39:M49" si="13">L39*K39</f>
        <v>4031.007250000001</v>
      </c>
      <c r="N39" s="255"/>
      <c r="O39" s="259">
        <f t="shared" si="2"/>
        <v>0</v>
      </c>
      <c r="P39" s="260">
        <f t="shared" si="3"/>
        <v>0</v>
      </c>
      <c r="Q39" s="235"/>
    </row>
    <row r="40" spans="1:18" x14ac:dyDescent="0.35">
      <c r="A40" s="229"/>
      <c r="B40" s="252" t="s">
        <v>59</v>
      </c>
      <c r="C40" s="253"/>
      <c r="D40" s="254" t="s">
        <v>26</v>
      </c>
      <c r="E40" s="253"/>
      <c r="F40" s="255"/>
      <c r="G40" s="108">
        <v>6.9999999999999999E-4</v>
      </c>
      <c r="H40" s="494">
        <f>+H39</f>
        <v>983172.50000000012</v>
      </c>
      <c r="I40" s="258">
        <f t="shared" si="12"/>
        <v>688.22075000000007</v>
      </c>
      <c r="J40" s="235"/>
      <c r="K40" s="108">
        <v>6.9999999999999999E-4</v>
      </c>
      <c r="L40" s="494">
        <f>+L39</f>
        <v>983172.50000000012</v>
      </c>
      <c r="M40" s="258">
        <f t="shared" si="13"/>
        <v>688.22075000000007</v>
      </c>
      <c r="N40" s="255"/>
      <c r="O40" s="259">
        <f t="shared" si="2"/>
        <v>0</v>
      </c>
      <c r="P40" s="260">
        <f t="shared" si="3"/>
        <v>0</v>
      </c>
      <c r="Q40" s="235"/>
    </row>
    <row r="41" spans="1:18" x14ac:dyDescent="0.35">
      <c r="A41" s="229"/>
      <c r="B41" s="252" t="s">
        <v>39</v>
      </c>
      <c r="C41" s="253"/>
      <c r="D41" s="254" t="s">
        <v>26</v>
      </c>
      <c r="E41" s="253"/>
      <c r="F41" s="255"/>
      <c r="G41" s="108">
        <v>4.0000000000000002E-4</v>
      </c>
      <c r="H41" s="494">
        <f>+H39</f>
        <v>983172.50000000012</v>
      </c>
      <c r="I41" s="258">
        <f t="shared" si="12"/>
        <v>393.26900000000006</v>
      </c>
      <c r="J41" s="235"/>
      <c r="K41" s="108">
        <v>4.0000000000000002E-4</v>
      </c>
      <c r="L41" s="494">
        <f>+L39</f>
        <v>983172.50000000012</v>
      </c>
      <c r="M41" s="258">
        <f t="shared" si="13"/>
        <v>393.26900000000006</v>
      </c>
      <c r="N41" s="255"/>
      <c r="O41" s="259">
        <f t="shared" si="2"/>
        <v>0</v>
      </c>
      <c r="P41" s="260">
        <f t="shared" si="3"/>
        <v>0</v>
      </c>
      <c r="Q41" s="235"/>
    </row>
    <row r="42" spans="1:18" x14ac:dyDescent="0.35">
      <c r="A42" s="229"/>
      <c r="B42" s="252" t="s">
        <v>60</v>
      </c>
      <c r="C42" s="253"/>
      <c r="D42" s="254" t="s">
        <v>19</v>
      </c>
      <c r="E42" s="253"/>
      <c r="F42" s="255"/>
      <c r="G42" s="109">
        <v>0.25</v>
      </c>
      <c r="H42" s="257">
        <v>1</v>
      </c>
      <c r="I42" s="264">
        <f t="shared" si="12"/>
        <v>0.25</v>
      </c>
      <c r="J42" s="235"/>
      <c r="K42" s="109">
        <v>0.25</v>
      </c>
      <c r="L42" s="257">
        <v>1</v>
      </c>
      <c r="M42" s="264">
        <f t="shared" si="13"/>
        <v>0.25</v>
      </c>
      <c r="N42" s="255"/>
      <c r="O42" s="259">
        <f t="shared" si="2"/>
        <v>0</v>
      </c>
      <c r="P42" s="260">
        <f t="shared" si="3"/>
        <v>0</v>
      </c>
      <c r="Q42" s="235"/>
    </row>
    <row r="43" spans="1:18" s="19" customFormat="1" x14ac:dyDescent="0.35">
      <c r="A43" s="17"/>
      <c r="B43" s="69" t="s">
        <v>41</v>
      </c>
      <c r="C43" s="58"/>
      <c r="D43" s="59" t="s">
        <v>26</v>
      </c>
      <c r="E43" s="58"/>
      <c r="F43" s="25"/>
      <c r="G43" s="108">
        <v>8.6999999999999994E-2</v>
      </c>
      <c r="H43" s="92">
        <f>$D$64*$G$20</f>
        <v>601650</v>
      </c>
      <c r="I43" s="72">
        <f t="shared" si="12"/>
        <v>52343.549999999996</v>
      </c>
      <c r="J43" s="63"/>
      <c r="K43" s="108">
        <v>8.6999999999999994E-2</v>
      </c>
      <c r="L43" s="92">
        <f>$D$64*$G$20</f>
        <v>601650</v>
      </c>
      <c r="M43" s="72">
        <f t="shared" si="13"/>
        <v>52343.549999999996</v>
      </c>
      <c r="N43" s="64"/>
      <c r="O43" s="65">
        <f t="shared" si="2"/>
        <v>0</v>
      </c>
      <c r="P43" s="66">
        <f t="shared" si="3"/>
        <v>0</v>
      </c>
      <c r="Q43" s="63"/>
      <c r="R43" s="67"/>
    </row>
    <row r="44" spans="1:18" s="19" customFormat="1" x14ac:dyDescent="0.35">
      <c r="A44" s="17"/>
      <c r="B44" s="69" t="s">
        <v>42</v>
      </c>
      <c r="C44" s="58"/>
      <c r="D44" s="59" t="s">
        <v>26</v>
      </c>
      <c r="E44" s="58"/>
      <c r="F44" s="25"/>
      <c r="G44" s="108">
        <v>0.122</v>
      </c>
      <c r="H44" s="92">
        <f>$D$65*$G$20</f>
        <v>171900</v>
      </c>
      <c r="I44" s="72">
        <f t="shared" si="12"/>
        <v>20971.8</v>
      </c>
      <c r="J44" s="63"/>
      <c r="K44" s="108">
        <v>0.122</v>
      </c>
      <c r="L44" s="92">
        <f>$D$65*$G$20</f>
        <v>171900</v>
      </c>
      <c r="M44" s="72">
        <f t="shared" si="13"/>
        <v>20971.8</v>
      </c>
      <c r="N44" s="64"/>
      <c r="O44" s="65">
        <f t="shared" si="2"/>
        <v>0</v>
      </c>
      <c r="P44" s="66">
        <f t="shared" si="3"/>
        <v>0</v>
      </c>
      <c r="Q44" s="63"/>
      <c r="R44" s="67"/>
    </row>
    <row r="45" spans="1:18" s="19" customFormat="1" x14ac:dyDescent="0.35">
      <c r="A45" s="17"/>
      <c r="B45" s="58" t="s">
        <v>43</v>
      </c>
      <c r="C45" s="58"/>
      <c r="D45" s="59" t="s">
        <v>26</v>
      </c>
      <c r="E45" s="58"/>
      <c r="F45" s="25"/>
      <c r="G45" s="108">
        <v>0.182</v>
      </c>
      <c r="H45" s="92">
        <f>$D$66*$G$20</f>
        <v>181450</v>
      </c>
      <c r="I45" s="72">
        <f t="shared" si="12"/>
        <v>33023.9</v>
      </c>
      <c r="J45" s="63"/>
      <c r="K45" s="108">
        <v>0.182</v>
      </c>
      <c r="L45" s="92">
        <f>$D$66*$G$20</f>
        <v>181450</v>
      </c>
      <c r="M45" s="72">
        <f t="shared" si="13"/>
        <v>33023.9</v>
      </c>
      <c r="N45" s="64"/>
      <c r="O45" s="65">
        <f t="shared" si="2"/>
        <v>0</v>
      </c>
      <c r="P45" s="66">
        <f t="shared" si="3"/>
        <v>0</v>
      </c>
      <c r="Q45" s="63"/>
      <c r="R45" s="67"/>
    </row>
    <row r="46" spans="1:18" s="19" customFormat="1" x14ac:dyDescent="0.35">
      <c r="A46" s="17"/>
      <c r="B46" s="58" t="s">
        <v>44</v>
      </c>
      <c r="C46" s="58"/>
      <c r="D46" s="59" t="s">
        <v>26</v>
      </c>
      <c r="E46" s="58"/>
      <c r="F46" s="25"/>
      <c r="G46" s="108">
        <v>0.10299999999999999</v>
      </c>
      <c r="H46" s="92">
        <f>IF(AND($N$1=1, $G$20&gt;=750), 750, IF(AND($N$1=1, AND($G$20&lt;750, $G$20&gt;=0)), $G$20, IF(AND($N$1=2, $G$20&gt;=750), 750, IF(AND($N$1=2, AND($G$20&lt;750, $G$20&gt;=0)), $G$20))))</f>
        <v>750</v>
      </c>
      <c r="I46" s="72">
        <f t="shared" si="12"/>
        <v>77.25</v>
      </c>
      <c r="J46" s="63"/>
      <c r="K46" s="108">
        <v>0.10299999999999999</v>
      </c>
      <c r="L46" s="92">
        <f>IF(AND($N$1=1, $G$20&gt;=750), 750, IF(AND($N$1=1, AND($G$20&lt;750, $G$20&gt;=0)), $G$20, IF(AND($N$1=2, $G$20&gt;=750), 750, IF(AND($N$1=2, AND($G$20&lt;750, $G$20&gt;=0)), $G$20))))</f>
        <v>750</v>
      </c>
      <c r="M46" s="72">
        <f t="shared" si="13"/>
        <v>77.25</v>
      </c>
      <c r="N46" s="64"/>
      <c r="O46" s="65">
        <f t="shared" si="2"/>
        <v>0</v>
      </c>
      <c r="P46" s="66">
        <f t="shared" si="3"/>
        <v>0</v>
      </c>
      <c r="Q46" s="63"/>
      <c r="R46" s="67"/>
    </row>
    <row r="47" spans="1:18" s="19" customFormat="1" x14ac:dyDescent="0.35">
      <c r="A47" s="17"/>
      <c r="B47" s="58" t="s">
        <v>45</v>
      </c>
      <c r="C47" s="58"/>
      <c r="D47" s="59" t="s">
        <v>26</v>
      </c>
      <c r="E47" s="58"/>
      <c r="F47" s="25"/>
      <c r="G47" s="108">
        <v>0.125</v>
      </c>
      <c r="H47" s="92">
        <f>IF(AND($N$1=1, $G$20&gt;=750), $G$20-750, IF(AND($N$1=1, AND($G$20&lt;750, $G$20&gt;=0)), 0, IF(AND($N$1=2, $G$20&gt;=750), $G$20-750, IF(AND($N$1=2, AND($G$20&lt;750, $G$20&gt;=0)), 0))))</f>
        <v>954250</v>
      </c>
      <c r="I47" s="72">
        <f t="shared" si="12"/>
        <v>119281.25</v>
      </c>
      <c r="J47" s="63"/>
      <c r="K47" s="108">
        <v>0.125</v>
      </c>
      <c r="L47" s="92">
        <f>IF(AND($N$1=1, $G$20&gt;=750), $G$20-750, IF(AND($N$1=1, AND($G$20&lt;750, $G$20&gt;=0)), 0, IF(AND($N$1=2, $G$20&gt;=750), $G$20-750, IF(AND($N$1=2, AND($G$20&lt;750, $G$20&gt;=0)), 0))))</f>
        <v>954250</v>
      </c>
      <c r="M47" s="72">
        <f t="shared" si="13"/>
        <v>119281.25</v>
      </c>
      <c r="N47" s="64"/>
      <c r="O47" s="65">
        <f t="shared" si="2"/>
        <v>0</v>
      </c>
      <c r="P47" s="66">
        <f t="shared" si="3"/>
        <v>0</v>
      </c>
      <c r="Q47" s="63"/>
      <c r="R47" s="67"/>
    </row>
    <row r="48" spans="1:18" s="19" customFormat="1" x14ac:dyDescent="0.35">
      <c r="A48" s="17"/>
      <c r="B48" s="58" t="s">
        <v>46</v>
      </c>
      <c r="C48" s="58"/>
      <c r="D48" s="59" t="s">
        <v>26</v>
      </c>
      <c r="E48" s="58"/>
      <c r="F48" s="25"/>
      <c r="G48" s="108">
        <v>0.1076</v>
      </c>
      <c r="H48" s="92">
        <v>0</v>
      </c>
      <c r="I48" s="72">
        <f t="shared" si="12"/>
        <v>0</v>
      </c>
      <c r="J48" s="63"/>
      <c r="K48" s="108">
        <v>0.1076</v>
      </c>
      <c r="L48" s="92">
        <v>0</v>
      </c>
      <c r="M48" s="72">
        <f t="shared" si="13"/>
        <v>0</v>
      </c>
      <c r="N48" s="64"/>
      <c r="O48" s="65">
        <f t="shared" si="2"/>
        <v>0</v>
      </c>
      <c r="P48" s="66" t="str">
        <f t="shared" si="3"/>
        <v/>
      </c>
      <c r="Q48" s="63"/>
      <c r="R48" s="67"/>
    </row>
    <row r="49" spans="1:31" s="19" customFormat="1" ht="15" thickBot="1" x14ac:dyDescent="0.4">
      <c r="A49" s="17"/>
      <c r="B49" s="58" t="s">
        <v>47</v>
      </c>
      <c r="C49" s="58"/>
      <c r="D49" s="59" t="s">
        <v>26</v>
      </c>
      <c r="E49" s="58"/>
      <c r="F49" s="25"/>
      <c r="G49" s="108">
        <f>G48</f>
        <v>0.1076</v>
      </c>
      <c r="H49" s="92">
        <f>+$G$20</f>
        <v>955000</v>
      </c>
      <c r="I49" s="72">
        <f t="shared" si="12"/>
        <v>102758</v>
      </c>
      <c r="J49" s="63"/>
      <c r="K49" s="108">
        <f>K48</f>
        <v>0.1076</v>
      </c>
      <c r="L49" s="92">
        <f>+$G$20</f>
        <v>955000</v>
      </c>
      <c r="M49" s="72">
        <f t="shared" si="13"/>
        <v>102758</v>
      </c>
      <c r="N49" s="64"/>
      <c r="O49" s="65">
        <f t="shared" si="2"/>
        <v>0</v>
      </c>
      <c r="P49" s="66">
        <f t="shared" si="3"/>
        <v>0</v>
      </c>
      <c r="Q49" s="63"/>
      <c r="R49" s="67"/>
    </row>
    <row r="50" spans="1:31" ht="15" thickBot="1" x14ac:dyDescent="0.4">
      <c r="A50" s="229"/>
      <c r="B50" s="293"/>
      <c r="C50" s="294"/>
      <c r="D50" s="295"/>
      <c r="E50" s="294"/>
      <c r="F50" s="296"/>
      <c r="G50" s="297"/>
      <c r="H50" s="298"/>
      <c r="I50" s="299"/>
      <c r="J50" s="235"/>
      <c r="K50" s="297"/>
      <c r="L50" s="298"/>
      <c r="M50" s="299"/>
      <c r="N50" s="296"/>
      <c r="O50" s="300"/>
      <c r="P50" s="301"/>
      <c r="Q50" s="235"/>
    </row>
    <row r="51" spans="1:31" x14ac:dyDescent="0.35">
      <c r="A51" s="229"/>
      <c r="B51" s="302" t="s">
        <v>71</v>
      </c>
      <c r="C51" s="253"/>
      <c r="D51" s="303"/>
      <c r="E51" s="253"/>
      <c r="F51" s="304"/>
      <c r="G51" s="305"/>
      <c r="H51" s="305"/>
      <c r="I51" s="306">
        <f>SUM(I38:I42,I49)</f>
        <v>253689.53800000003</v>
      </c>
      <c r="J51" s="235"/>
      <c r="K51" s="305"/>
      <c r="L51" s="305"/>
      <c r="M51" s="306">
        <f>SUM(M38:M42,M49)</f>
        <v>265499.25800000003</v>
      </c>
      <c r="N51" s="307"/>
      <c r="O51" s="308">
        <f>M51-I51</f>
        <v>11809.720000000001</v>
      </c>
      <c r="P51" s="309">
        <f>IF(OR(I51=0,M51=0),"",(O51/I51))</f>
        <v>4.6551860565885853E-2</v>
      </c>
      <c r="Q51" s="235"/>
    </row>
    <row r="52" spans="1:31" x14ac:dyDescent="0.35">
      <c r="A52" s="229"/>
      <c r="B52" s="302" t="s">
        <v>49</v>
      </c>
      <c r="C52" s="253"/>
      <c r="D52" s="303"/>
      <c r="E52" s="253"/>
      <c r="F52" s="304"/>
      <c r="G52" s="131">
        <v>-0.193</v>
      </c>
      <c r="H52" s="311"/>
      <c r="I52" s="259"/>
      <c r="J52" s="235"/>
      <c r="K52" s="131">
        <v>-0.193</v>
      </c>
      <c r="L52" s="311"/>
      <c r="M52" s="259"/>
      <c r="N52" s="307"/>
      <c r="O52" s="259">
        <f>M52-I52</f>
        <v>0</v>
      </c>
      <c r="P52" s="260" t="str">
        <f>IF(OR(I52=0,M52=0),"",(O52/I52))</f>
        <v/>
      </c>
      <c r="Q52" s="235"/>
    </row>
    <row r="53" spans="1:31" x14ac:dyDescent="0.35">
      <c r="A53" s="229"/>
      <c r="B53" s="253" t="s">
        <v>50</v>
      </c>
      <c r="C53" s="253"/>
      <c r="D53" s="303"/>
      <c r="E53" s="253"/>
      <c r="F53" s="261"/>
      <c r="G53" s="313">
        <v>0.13</v>
      </c>
      <c r="H53" s="261"/>
      <c r="I53" s="259">
        <f>I51*G53</f>
        <v>32979.639940000008</v>
      </c>
      <c r="J53" s="235"/>
      <c r="K53" s="313">
        <v>0.13</v>
      </c>
      <c r="L53" s="261"/>
      <c r="M53" s="259">
        <f>M51*K53</f>
        <v>34514.903540000007</v>
      </c>
      <c r="N53" s="314"/>
      <c r="O53" s="259">
        <f>M53-I53</f>
        <v>1535.2635999999984</v>
      </c>
      <c r="P53" s="260">
        <f>IF(OR(I53=0,M53=0),"",(O53/I53))</f>
        <v>4.655186056588579E-2</v>
      </c>
      <c r="Q53" s="235"/>
    </row>
    <row r="54" spans="1:31" ht="15" thickBot="1" x14ac:dyDescent="0.4">
      <c r="A54" s="229"/>
      <c r="B54" s="532" t="s">
        <v>72</v>
      </c>
      <c r="C54" s="532"/>
      <c r="D54" s="532"/>
      <c r="E54" s="315"/>
      <c r="F54" s="316"/>
      <c r="G54" s="316"/>
      <c r="H54" s="316"/>
      <c r="I54" s="393">
        <f>SUM(I51:I53)</f>
        <v>286669.17794000002</v>
      </c>
      <c r="J54" s="235"/>
      <c r="K54" s="316"/>
      <c r="L54" s="316"/>
      <c r="M54" s="393">
        <f>SUM(M51:M53)</f>
        <v>300014.16154000006</v>
      </c>
      <c r="N54" s="318"/>
      <c r="O54" s="317">
        <f>M54-I54</f>
        <v>13344.983600000036</v>
      </c>
      <c r="P54" s="372">
        <f>IF(OR(I54=0,M54=0),"",(O54/I54))</f>
        <v>4.655186056588597E-2</v>
      </c>
      <c r="Q54" s="235"/>
    </row>
    <row r="55" spans="1:31" ht="15" thickBot="1" x14ac:dyDescent="0.4">
      <c r="A55" s="321"/>
      <c r="B55" s="452"/>
      <c r="C55" s="374"/>
      <c r="D55" s="375"/>
      <c r="E55" s="374"/>
      <c r="F55" s="376"/>
      <c r="G55" s="297"/>
      <c r="H55" s="377"/>
      <c r="I55" s="378"/>
      <c r="J55" s="235"/>
      <c r="K55" s="297"/>
      <c r="L55" s="377"/>
      <c r="M55" s="378"/>
      <c r="N55" s="376"/>
      <c r="O55" s="379"/>
      <c r="P55" s="301"/>
      <c r="Q55" s="235"/>
    </row>
    <row r="56" spans="1:31" x14ac:dyDescent="0.35">
      <c r="A56" s="321"/>
      <c r="B56" s="381" t="s">
        <v>61</v>
      </c>
      <c r="C56" s="381"/>
      <c r="D56" s="382"/>
      <c r="E56" s="381"/>
      <c r="F56" s="387"/>
      <c r="G56" s="389"/>
      <c r="H56" s="389"/>
      <c r="I56" s="428">
        <f>SUM(I38:I42,I46:I47)</f>
        <v>270290.03800000006</v>
      </c>
      <c r="J56" s="235"/>
      <c r="K56" s="389"/>
      <c r="L56" s="389"/>
      <c r="M56" s="428">
        <f>SUM(M38:M42,M46:M47)</f>
        <v>282099.75800000003</v>
      </c>
      <c r="N56" s="391"/>
      <c r="O56" s="259">
        <f>M56-I56</f>
        <v>11809.719999999972</v>
      </c>
      <c r="P56" s="260">
        <f>IF(OR(I56=0,M56=0),"",(O56/I56))</f>
        <v>4.3692768284711879E-2</v>
      </c>
    </row>
    <row r="57" spans="1:31" x14ac:dyDescent="0.35">
      <c r="A57" s="229"/>
      <c r="B57" s="253" t="s">
        <v>49</v>
      </c>
      <c r="C57" s="253"/>
      <c r="D57" s="303"/>
      <c r="E57" s="253"/>
      <c r="F57" s="261"/>
      <c r="G57" s="131">
        <v>-0.193</v>
      </c>
      <c r="H57" s="311"/>
      <c r="I57" s="259"/>
      <c r="J57" s="235"/>
      <c r="K57" s="131">
        <v>-0.193</v>
      </c>
      <c r="L57" s="311"/>
      <c r="M57" s="259"/>
      <c r="N57" s="314"/>
      <c r="O57" s="259">
        <f>M57-I57</f>
        <v>0</v>
      </c>
      <c r="P57" s="260" t="str">
        <f>IF(OR(I57=0,M57=0),"",(O57/I57))</f>
        <v/>
      </c>
      <c r="Q57" s="235"/>
    </row>
    <row r="58" spans="1:31" x14ac:dyDescent="0.35">
      <c r="A58" s="321"/>
      <c r="B58" s="453" t="s">
        <v>50</v>
      </c>
      <c r="C58" s="381"/>
      <c r="D58" s="382"/>
      <c r="E58" s="381"/>
      <c r="F58" s="387"/>
      <c r="G58" s="388">
        <v>0.13</v>
      </c>
      <c r="H58" s="389"/>
      <c r="I58" s="390">
        <f>I56*G58</f>
        <v>35137.704940000011</v>
      </c>
      <c r="J58" s="235"/>
      <c r="K58" s="388">
        <v>0.13</v>
      </c>
      <c r="L58" s="389"/>
      <c r="M58" s="390">
        <f>M56*K58</f>
        <v>36672.968540000002</v>
      </c>
      <c r="N58" s="391"/>
      <c r="O58" s="259">
        <f>M58-I58</f>
        <v>1535.2635999999911</v>
      </c>
      <c r="P58" s="260">
        <f>IF(OR(I58=0,M58=0),"",(O58/I58))</f>
        <v>4.3692768284711726E-2</v>
      </c>
    </row>
    <row r="59" spans="1:31" ht="15" thickBot="1" x14ac:dyDescent="0.4">
      <c r="A59" s="321"/>
      <c r="B59" s="533" t="s">
        <v>73</v>
      </c>
      <c r="C59" s="533"/>
      <c r="D59" s="533"/>
      <c r="E59" s="253"/>
      <c r="F59" s="429"/>
      <c r="G59" s="429"/>
      <c r="H59" s="429"/>
      <c r="I59" s="430">
        <f>SUM(I56:I58)</f>
        <v>305427.74294000008</v>
      </c>
      <c r="J59" s="235"/>
      <c r="K59" s="429"/>
      <c r="L59" s="429"/>
      <c r="M59" s="430">
        <f>SUM(M56:M58)</f>
        <v>318772.72654000006</v>
      </c>
      <c r="N59" s="431"/>
      <c r="O59" s="474">
        <f>M59-I59</f>
        <v>13344.983599999978</v>
      </c>
      <c r="P59" s="260">
        <f>IF(OR(I59=0,M59=0),"",(O59/I59))</f>
        <v>4.3692768284711914E-2</v>
      </c>
    </row>
    <row r="60" spans="1:31" ht="15" thickBot="1" x14ac:dyDescent="0.4">
      <c r="A60" s="321"/>
      <c r="B60" s="322"/>
      <c r="C60" s="323"/>
      <c r="D60" s="324"/>
      <c r="E60" s="323"/>
      <c r="F60" s="454"/>
      <c r="G60" s="455"/>
      <c r="H60" s="456"/>
      <c r="I60" s="457"/>
      <c r="J60" s="235"/>
      <c r="K60" s="455"/>
      <c r="L60" s="456"/>
      <c r="M60" s="457"/>
      <c r="N60" s="325"/>
      <c r="O60" s="329"/>
      <c r="P60" s="458"/>
    </row>
    <row r="61" spans="1:31" x14ac:dyDescent="0.35">
      <c r="A61" s="229"/>
      <c r="B61" s="229"/>
      <c r="C61" s="229"/>
      <c r="D61" s="230"/>
      <c r="E61" s="229"/>
      <c r="F61" s="229"/>
      <c r="G61" s="229"/>
      <c r="H61" s="229"/>
      <c r="I61" s="245"/>
      <c r="J61" s="235"/>
      <c r="K61" s="229"/>
      <c r="L61" s="229"/>
      <c r="M61" s="245"/>
      <c r="N61" s="229"/>
      <c r="O61" s="229"/>
      <c r="P61" s="467"/>
    </row>
    <row r="62" spans="1:31" x14ac:dyDescent="0.35">
      <c r="A62" s="229"/>
      <c r="B62" s="243" t="s">
        <v>53</v>
      </c>
      <c r="C62" s="229"/>
      <c r="D62" s="230"/>
      <c r="E62" s="229"/>
      <c r="F62" s="229"/>
      <c r="G62" s="157">
        <v>2.9499999999999998E-2</v>
      </c>
      <c r="H62" s="229"/>
      <c r="I62" s="229"/>
      <c r="J62" s="235"/>
      <c r="K62" s="157">
        <v>2.9499999999999998E-2</v>
      </c>
      <c r="L62" s="229"/>
      <c r="M62" s="229"/>
      <c r="N62" s="229"/>
      <c r="O62" s="229"/>
      <c r="P62" s="467"/>
      <c r="Q62" s="235"/>
    </row>
    <row r="63" spans="1:31" s="19" customFormat="1" x14ac:dyDescent="0.35">
      <c r="D63" s="216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31" s="19" customFormat="1" x14ac:dyDescent="0.35">
      <c r="D64" s="203">
        <v>0.63</v>
      </c>
      <c r="E64" s="204" t="s">
        <v>41</v>
      </c>
      <c r="F64" s="205"/>
      <c r="G64" s="206"/>
      <c r="H64" s="48"/>
      <c r="I64" s="48"/>
      <c r="J64" s="48"/>
      <c r="K64" s="18"/>
      <c r="L64" s="18"/>
      <c r="M64" s="18"/>
      <c r="N64" s="18"/>
      <c r="O64" s="18"/>
      <c r="P64" s="18"/>
      <c r="Q64" s="18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</row>
    <row r="65" spans="2:31" s="19" customFormat="1" x14ac:dyDescent="0.35">
      <c r="D65" s="208">
        <v>0.18</v>
      </c>
      <c r="E65" s="209" t="s">
        <v>42</v>
      </c>
      <c r="F65" s="210"/>
      <c r="G65" s="211"/>
      <c r="H65" s="48"/>
      <c r="I65" s="48"/>
      <c r="J65" s="48"/>
      <c r="K65" s="18"/>
      <c r="L65" s="18"/>
      <c r="M65" s="18"/>
      <c r="N65" s="18"/>
      <c r="O65" s="18"/>
      <c r="P65" s="18"/>
      <c r="Q65" s="18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</row>
    <row r="66" spans="2:31" s="19" customFormat="1" x14ac:dyDescent="0.35">
      <c r="D66" s="212">
        <v>0.19</v>
      </c>
      <c r="E66" s="213" t="s">
        <v>43</v>
      </c>
      <c r="F66" s="214"/>
      <c r="G66" s="215"/>
      <c r="H66" s="48"/>
      <c r="I66" s="48"/>
      <c r="J66" s="48"/>
      <c r="K66" s="18"/>
      <c r="L66" s="18"/>
      <c r="M66" s="18"/>
      <c r="N66" s="18"/>
      <c r="O66" s="18"/>
      <c r="P66" s="18"/>
      <c r="Q66" s="18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</row>
    <row r="67" spans="2:31" x14ac:dyDescent="0.35">
      <c r="G67" s="19"/>
      <c r="H67" s="19"/>
      <c r="I67" s="19"/>
      <c r="J67" s="207"/>
      <c r="K67" s="207"/>
      <c r="L67" s="207"/>
      <c r="M67" s="207"/>
      <c r="P67" s="468"/>
      <c r="AD67" s="468"/>
    </row>
    <row r="68" spans="2:31" x14ac:dyDescent="0.35">
      <c r="G68" s="19"/>
      <c r="H68" s="19"/>
      <c r="I68" s="19"/>
      <c r="J68" s="207"/>
      <c r="K68" s="207"/>
      <c r="L68" s="207"/>
      <c r="M68" s="207"/>
      <c r="P68" s="468"/>
      <c r="AD68" s="468"/>
    </row>
    <row r="69" spans="2:31" x14ac:dyDescent="0.35">
      <c r="G69" s="19"/>
      <c r="H69" s="19"/>
      <c r="I69" s="19"/>
      <c r="J69" s="207"/>
      <c r="K69" s="207"/>
      <c r="L69" s="207"/>
      <c r="M69" s="207"/>
    </row>
    <row r="70" spans="2:31" x14ac:dyDescent="0.35">
      <c r="G70" s="19"/>
      <c r="H70" s="19"/>
      <c r="I70" s="19"/>
      <c r="J70" s="207"/>
      <c r="K70" s="207"/>
      <c r="L70" s="207"/>
      <c r="M70" s="207"/>
    </row>
    <row r="71" spans="2:31" x14ac:dyDescent="0.35">
      <c r="G71" s="19"/>
      <c r="H71" s="19"/>
      <c r="I71" s="19"/>
      <c r="J71" s="207"/>
      <c r="K71" s="207"/>
      <c r="L71" s="207"/>
      <c r="M71" s="207"/>
    </row>
    <row r="72" spans="2:31" x14ac:dyDescent="0.35">
      <c r="G72" s="19"/>
      <c r="H72" s="19"/>
      <c r="I72" s="19"/>
      <c r="J72" s="207"/>
      <c r="K72" s="207"/>
      <c r="L72" s="207"/>
      <c r="M72" s="207"/>
    </row>
    <row r="73" spans="2:31" x14ac:dyDescent="0.35">
      <c r="G73" s="19"/>
      <c r="H73" s="19"/>
      <c r="I73" s="19"/>
      <c r="J73" s="207"/>
      <c r="K73" s="207"/>
      <c r="L73" s="207"/>
      <c r="M73" s="207"/>
    </row>
    <row r="74" spans="2:31" x14ac:dyDescent="0.35">
      <c r="G74" s="19"/>
      <c r="H74" s="19"/>
      <c r="I74" s="19"/>
      <c r="J74" s="207"/>
      <c r="K74" s="207"/>
      <c r="L74" s="207"/>
      <c r="M74" s="207"/>
    </row>
    <row r="75" spans="2:31" x14ac:dyDescent="0.35">
      <c r="G75" s="19"/>
      <c r="H75" s="19"/>
      <c r="I75" s="19"/>
      <c r="J75" s="207"/>
      <c r="K75" s="207"/>
      <c r="L75" s="207"/>
      <c r="M75" s="207"/>
    </row>
    <row r="76" spans="2:31" x14ac:dyDescent="0.35">
      <c r="G76" s="19"/>
      <c r="H76" s="19"/>
      <c r="I76" s="19"/>
      <c r="J76" s="207"/>
      <c r="K76" s="207"/>
      <c r="L76" s="207"/>
      <c r="M76" s="207"/>
    </row>
    <row r="77" spans="2:31" x14ac:dyDescent="0.35">
      <c r="B77" s="484"/>
      <c r="G77" s="19"/>
      <c r="H77" s="19"/>
      <c r="I77" s="19"/>
      <c r="J77" s="207"/>
      <c r="K77" s="207"/>
      <c r="L77" s="207"/>
      <c r="M77" s="207"/>
    </row>
    <row r="78" spans="2:31" x14ac:dyDescent="0.35">
      <c r="B78" s="484"/>
      <c r="G78" s="19"/>
      <c r="H78" s="19"/>
      <c r="I78" s="19"/>
      <c r="J78" s="207"/>
      <c r="K78" s="207"/>
      <c r="L78" s="207"/>
      <c r="M78" s="207"/>
    </row>
    <row r="79" spans="2:31" x14ac:dyDescent="0.35">
      <c r="B79" s="484"/>
      <c r="G79" s="19"/>
      <c r="H79" s="19"/>
      <c r="I79" s="19"/>
      <c r="J79" s="207"/>
      <c r="K79" s="207"/>
      <c r="L79" s="207"/>
      <c r="M79" s="207"/>
    </row>
    <row r="80" spans="2:31" x14ac:dyDescent="0.35">
      <c r="B80" s="484"/>
      <c r="G80" s="19"/>
      <c r="H80" s="19"/>
      <c r="I80" s="19"/>
      <c r="J80" s="207"/>
      <c r="K80" s="207"/>
      <c r="L80" s="207"/>
      <c r="M80" s="207"/>
    </row>
    <row r="81" spans="2:13" x14ac:dyDescent="0.35">
      <c r="B81" s="484"/>
      <c r="G81" s="19"/>
      <c r="H81" s="19"/>
      <c r="I81" s="19"/>
      <c r="J81" s="207"/>
      <c r="K81" s="207"/>
      <c r="L81" s="207"/>
      <c r="M81" s="207"/>
    </row>
    <row r="82" spans="2:13" x14ac:dyDescent="0.35">
      <c r="B82" s="484"/>
      <c r="G82" s="19"/>
      <c r="H82" s="19"/>
      <c r="I82" s="19"/>
      <c r="J82" s="207"/>
      <c r="K82" s="207"/>
      <c r="L82" s="207"/>
      <c r="M82" s="207"/>
    </row>
    <row r="83" spans="2:13" x14ac:dyDescent="0.35">
      <c r="B83" s="484"/>
      <c r="G83" s="19"/>
      <c r="H83" s="19"/>
      <c r="I83" s="19"/>
      <c r="J83" s="207"/>
      <c r="K83" s="207"/>
      <c r="L83" s="207"/>
      <c r="M83" s="207"/>
    </row>
    <row r="84" spans="2:13" x14ac:dyDescent="0.35">
      <c r="B84" s="484"/>
      <c r="G84" s="19"/>
      <c r="H84" s="19"/>
      <c r="I84" s="19"/>
      <c r="J84" s="207"/>
      <c r="K84" s="207"/>
      <c r="L84" s="207"/>
      <c r="M84" s="207"/>
    </row>
    <row r="85" spans="2:13" x14ac:dyDescent="0.35">
      <c r="B85" s="484"/>
      <c r="G85" s="19"/>
      <c r="H85" s="19"/>
      <c r="I85" s="19"/>
      <c r="J85" s="207"/>
      <c r="K85" s="207"/>
      <c r="L85" s="207"/>
      <c r="M85" s="207"/>
    </row>
    <row r="86" spans="2:13" x14ac:dyDescent="0.35">
      <c r="B86" s="484"/>
      <c r="G86" s="19"/>
      <c r="H86" s="19"/>
      <c r="I86" s="19"/>
      <c r="J86" s="207"/>
      <c r="K86" s="207"/>
      <c r="L86" s="207"/>
      <c r="M86" s="207"/>
    </row>
    <row r="87" spans="2:13" x14ac:dyDescent="0.35">
      <c r="B87" s="484"/>
      <c r="G87" s="19"/>
      <c r="H87" s="19"/>
      <c r="I87" s="19"/>
      <c r="J87" s="207"/>
      <c r="K87" s="207"/>
      <c r="L87" s="207"/>
      <c r="M87" s="207"/>
    </row>
    <row r="88" spans="2:13" x14ac:dyDescent="0.35">
      <c r="B88" s="484"/>
      <c r="G88" s="19"/>
      <c r="H88" s="19"/>
      <c r="I88" s="19"/>
      <c r="J88" s="207"/>
      <c r="K88" s="207"/>
      <c r="L88" s="207"/>
      <c r="M88" s="207"/>
    </row>
    <row r="89" spans="2:13" x14ac:dyDescent="0.35">
      <c r="B89" s="484"/>
      <c r="G89" s="19"/>
      <c r="H89" s="19"/>
      <c r="I89" s="19"/>
      <c r="J89" s="207"/>
      <c r="K89" s="207"/>
      <c r="L89" s="207"/>
      <c r="M89" s="207"/>
    </row>
    <row r="90" spans="2:13" x14ac:dyDescent="0.35">
      <c r="B90" s="484"/>
      <c r="G90" s="19"/>
      <c r="H90" s="19"/>
      <c r="I90" s="19"/>
      <c r="J90" s="207"/>
      <c r="K90" s="207"/>
      <c r="L90" s="207"/>
      <c r="M90" s="207"/>
    </row>
    <row r="91" spans="2:13" x14ac:dyDescent="0.35">
      <c r="B91" s="484"/>
      <c r="G91" s="19"/>
      <c r="H91" s="19"/>
      <c r="I91" s="19"/>
      <c r="J91" s="207"/>
      <c r="K91" s="207"/>
      <c r="L91" s="207"/>
      <c r="M91" s="207"/>
    </row>
    <row r="92" spans="2:13" x14ac:dyDescent="0.35">
      <c r="B92" s="484"/>
      <c r="G92" s="19"/>
      <c r="H92" s="19"/>
      <c r="I92" s="19"/>
      <c r="J92" s="207"/>
      <c r="K92" s="207"/>
      <c r="L92" s="207"/>
      <c r="M92" s="207"/>
    </row>
    <row r="93" spans="2:13" x14ac:dyDescent="0.35">
      <c r="B93" s="484"/>
      <c r="G93" s="19"/>
      <c r="H93" s="19"/>
      <c r="I93" s="19"/>
      <c r="J93" s="207"/>
      <c r="K93" s="207"/>
      <c r="L93" s="207"/>
      <c r="M93" s="207"/>
    </row>
    <row r="94" spans="2:13" x14ac:dyDescent="0.35">
      <c r="B94" s="484"/>
      <c r="G94" s="19"/>
      <c r="H94" s="19"/>
      <c r="I94" s="19"/>
      <c r="J94" s="207"/>
      <c r="K94" s="207"/>
      <c r="L94" s="207"/>
      <c r="M94" s="207"/>
    </row>
    <row r="95" spans="2:13" x14ac:dyDescent="0.35">
      <c r="B95" s="484"/>
      <c r="G95" s="19"/>
      <c r="H95" s="19"/>
      <c r="I95" s="19"/>
      <c r="J95" s="207"/>
      <c r="K95" s="207"/>
      <c r="L95" s="207"/>
      <c r="M95" s="207"/>
    </row>
    <row r="96" spans="2:13" x14ac:dyDescent="0.35">
      <c r="G96" s="19"/>
      <c r="H96" s="19"/>
      <c r="I96" s="19"/>
      <c r="J96" s="207"/>
      <c r="K96" s="207"/>
      <c r="L96" s="207"/>
      <c r="M96" s="207"/>
    </row>
    <row r="97" spans="7:13" x14ac:dyDescent="0.35">
      <c r="G97" s="19"/>
      <c r="H97" s="19"/>
      <c r="I97" s="19"/>
      <c r="J97" s="207"/>
      <c r="K97" s="207"/>
      <c r="L97" s="207"/>
      <c r="M97" s="207"/>
    </row>
    <row r="98" spans="7:13" x14ac:dyDescent="0.35">
      <c r="G98" s="19"/>
      <c r="H98" s="19"/>
      <c r="I98" s="19"/>
      <c r="J98" s="207"/>
      <c r="K98" s="207"/>
      <c r="L98" s="207"/>
      <c r="M98" s="207"/>
    </row>
    <row r="99" spans="7:13" x14ac:dyDescent="0.35">
      <c r="G99" s="19"/>
      <c r="H99" s="19"/>
      <c r="I99" s="19"/>
      <c r="J99" s="207"/>
      <c r="K99" s="207"/>
      <c r="L99" s="207"/>
      <c r="M99" s="207"/>
    </row>
    <row r="100" spans="7:13" x14ac:dyDescent="0.35">
      <c r="G100" s="19"/>
      <c r="H100" s="19"/>
      <c r="I100" s="19"/>
      <c r="J100" s="207"/>
      <c r="K100" s="207"/>
      <c r="L100" s="207"/>
      <c r="M100" s="207"/>
    </row>
    <row r="101" spans="7:13" x14ac:dyDescent="0.35">
      <c r="G101" s="19"/>
      <c r="H101" s="19"/>
      <c r="I101" s="19"/>
      <c r="J101" s="207"/>
      <c r="K101" s="207"/>
      <c r="L101" s="207"/>
      <c r="M101" s="207"/>
    </row>
    <row r="102" spans="7:13" x14ac:dyDescent="0.35">
      <c r="G102" s="19"/>
      <c r="H102" s="19"/>
      <c r="I102" s="19"/>
      <c r="J102" s="207"/>
      <c r="K102" s="207"/>
      <c r="L102" s="207"/>
      <c r="M102" s="207"/>
    </row>
    <row r="103" spans="7:13" x14ac:dyDescent="0.35">
      <c r="G103" s="19"/>
      <c r="H103" s="19"/>
      <c r="I103" s="19"/>
      <c r="J103" s="207"/>
      <c r="K103" s="207"/>
      <c r="L103" s="207"/>
      <c r="M103" s="207"/>
    </row>
    <row r="104" spans="7:13" x14ac:dyDescent="0.35">
      <c r="G104" s="19"/>
      <c r="H104" s="19"/>
      <c r="I104" s="19"/>
      <c r="J104" s="207"/>
      <c r="K104" s="207"/>
      <c r="L104" s="207"/>
      <c r="M104" s="207"/>
    </row>
    <row r="105" spans="7:13" x14ac:dyDescent="0.35">
      <c r="G105" s="19"/>
      <c r="H105" s="19"/>
      <c r="I105" s="19"/>
      <c r="J105" s="207"/>
      <c r="K105" s="207"/>
      <c r="L105" s="207"/>
      <c r="M105" s="207"/>
    </row>
    <row r="106" spans="7:13" x14ac:dyDescent="0.35">
      <c r="G106" s="19"/>
      <c r="H106" s="19"/>
      <c r="I106" s="19"/>
      <c r="J106" s="207"/>
      <c r="K106" s="207"/>
      <c r="L106" s="207"/>
      <c r="M106" s="207"/>
    </row>
    <row r="107" spans="7:13" x14ac:dyDescent="0.35">
      <c r="G107" s="19"/>
      <c r="H107" s="19"/>
      <c r="I107" s="19"/>
      <c r="J107" s="207"/>
      <c r="K107" s="207"/>
      <c r="L107" s="207"/>
      <c r="M107" s="207"/>
    </row>
    <row r="108" spans="7:13" x14ac:dyDescent="0.35">
      <c r="G108" s="19"/>
      <c r="H108" s="19"/>
      <c r="I108" s="19"/>
      <c r="J108" s="207"/>
      <c r="K108" s="207"/>
      <c r="L108" s="207"/>
      <c r="M108" s="207"/>
    </row>
    <row r="109" spans="7:13" x14ac:dyDescent="0.35">
      <c r="G109" s="19"/>
      <c r="H109" s="19"/>
      <c r="I109" s="19"/>
      <c r="J109" s="207"/>
      <c r="K109" s="207"/>
      <c r="L109" s="207"/>
      <c r="M109" s="207"/>
    </row>
    <row r="110" spans="7:13" x14ac:dyDescent="0.35">
      <c r="G110" s="19"/>
      <c r="H110" s="19"/>
      <c r="I110" s="19"/>
      <c r="J110" s="207"/>
      <c r="K110" s="207"/>
      <c r="L110" s="207"/>
      <c r="M110" s="207"/>
    </row>
    <row r="111" spans="7:13" x14ac:dyDescent="0.35">
      <c r="G111" s="19"/>
      <c r="H111" s="19"/>
      <c r="I111" s="19"/>
      <c r="J111" s="207"/>
      <c r="K111" s="207"/>
      <c r="L111" s="207"/>
      <c r="M111" s="207"/>
    </row>
    <row r="112" spans="7:13" x14ac:dyDescent="0.35">
      <c r="G112" s="19"/>
      <c r="H112" s="19"/>
      <c r="I112" s="19"/>
      <c r="J112" s="207"/>
      <c r="K112" s="207"/>
      <c r="L112" s="207"/>
      <c r="M112" s="207"/>
    </row>
    <row r="113" spans="7:13" x14ac:dyDescent="0.35">
      <c r="G113" s="19"/>
      <c r="H113" s="19"/>
      <c r="I113" s="19"/>
      <c r="J113" s="207"/>
      <c r="K113" s="207"/>
      <c r="L113" s="207"/>
      <c r="M113" s="207"/>
    </row>
    <row r="114" spans="7:13" x14ac:dyDescent="0.35">
      <c r="G114" s="19"/>
      <c r="H114" s="19"/>
      <c r="I114" s="19"/>
      <c r="J114" s="207"/>
      <c r="K114" s="207"/>
      <c r="L114" s="207"/>
      <c r="M114" s="207"/>
    </row>
    <row r="115" spans="7:13" x14ac:dyDescent="0.35">
      <c r="G115" s="19"/>
      <c r="H115" s="19"/>
      <c r="I115" s="19"/>
      <c r="J115" s="207"/>
      <c r="K115" s="207"/>
      <c r="L115" s="207"/>
      <c r="M115" s="207"/>
    </row>
    <row r="116" spans="7:13" x14ac:dyDescent="0.35">
      <c r="G116" s="19"/>
      <c r="H116" s="19"/>
      <c r="I116" s="19"/>
      <c r="J116" s="207"/>
      <c r="K116" s="207"/>
      <c r="L116" s="207"/>
      <c r="M116" s="207"/>
    </row>
    <row r="117" spans="7:13" x14ac:dyDescent="0.35">
      <c r="G117" s="19"/>
      <c r="H117" s="19"/>
      <c r="I117" s="19"/>
      <c r="J117" s="207"/>
      <c r="K117" s="207"/>
      <c r="L117" s="207"/>
      <c r="M117" s="207"/>
    </row>
    <row r="118" spans="7:13" x14ac:dyDescent="0.35">
      <c r="G118" s="19"/>
      <c r="H118" s="19"/>
      <c r="I118" s="19"/>
      <c r="J118" s="207"/>
      <c r="K118" s="207"/>
      <c r="L118" s="207"/>
      <c r="M118" s="207"/>
    </row>
    <row r="119" spans="7:13" x14ac:dyDescent="0.35">
      <c r="G119" s="19"/>
      <c r="H119" s="19"/>
      <c r="I119" s="19"/>
      <c r="J119" s="207"/>
      <c r="K119" s="207"/>
      <c r="L119" s="207"/>
      <c r="M119" s="207"/>
    </row>
    <row r="120" spans="7:13" x14ac:dyDescent="0.35">
      <c r="G120" s="19"/>
      <c r="H120" s="19"/>
      <c r="I120" s="19"/>
      <c r="J120" s="207"/>
      <c r="K120" s="207"/>
      <c r="L120" s="207"/>
      <c r="M120" s="207"/>
    </row>
    <row r="121" spans="7:13" x14ac:dyDescent="0.35">
      <c r="G121" s="19"/>
      <c r="H121" s="19"/>
      <c r="I121" s="19"/>
      <c r="J121" s="207"/>
      <c r="K121" s="207"/>
      <c r="L121" s="207"/>
      <c r="M121" s="207"/>
    </row>
    <row r="122" spans="7:13" x14ac:dyDescent="0.35">
      <c r="G122" s="19"/>
      <c r="H122" s="19"/>
      <c r="I122" s="19"/>
      <c r="J122" s="207"/>
      <c r="K122" s="207"/>
      <c r="L122" s="207"/>
      <c r="M122" s="207"/>
    </row>
    <row r="123" spans="7:13" x14ac:dyDescent="0.35">
      <c r="G123" s="19"/>
      <c r="H123" s="19"/>
      <c r="I123" s="19"/>
      <c r="J123" s="207"/>
      <c r="K123" s="207"/>
      <c r="L123" s="207"/>
      <c r="M123" s="207"/>
    </row>
    <row r="124" spans="7:13" x14ac:dyDescent="0.35">
      <c r="G124" s="19"/>
      <c r="H124" s="19"/>
      <c r="I124" s="19"/>
      <c r="J124" s="207"/>
      <c r="K124" s="207"/>
      <c r="L124" s="207"/>
      <c r="M124" s="207"/>
    </row>
    <row r="125" spans="7:13" x14ac:dyDescent="0.35">
      <c r="G125" s="19"/>
      <c r="H125" s="19"/>
      <c r="I125" s="19"/>
      <c r="J125" s="207"/>
      <c r="K125" s="207"/>
      <c r="L125" s="207"/>
      <c r="M125" s="207"/>
    </row>
    <row r="126" spans="7:13" x14ac:dyDescent="0.35">
      <c r="G126" s="19"/>
      <c r="H126" s="19"/>
      <c r="I126" s="19"/>
      <c r="J126" s="207"/>
      <c r="K126" s="207"/>
      <c r="L126" s="207"/>
      <c r="M126" s="207"/>
    </row>
    <row r="127" spans="7:13" x14ac:dyDescent="0.35">
      <c r="G127" s="19"/>
      <c r="H127" s="19"/>
      <c r="I127" s="19"/>
      <c r="J127" s="207"/>
      <c r="K127" s="207"/>
      <c r="L127" s="207"/>
      <c r="M127" s="207"/>
    </row>
    <row r="128" spans="7:13" x14ac:dyDescent="0.35">
      <c r="G128" s="19"/>
      <c r="H128" s="19"/>
      <c r="I128" s="19"/>
      <c r="J128" s="207"/>
      <c r="K128" s="207"/>
      <c r="L128" s="207"/>
      <c r="M128" s="207"/>
    </row>
    <row r="129" spans="7:13" x14ac:dyDescent="0.35">
      <c r="G129" s="19"/>
      <c r="H129" s="19"/>
      <c r="I129" s="19"/>
      <c r="J129" s="207"/>
      <c r="K129" s="207"/>
      <c r="L129" s="207"/>
      <c r="M129" s="207"/>
    </row>
    <row r="130" spans="7:13" x14ac:dyDescent="0.35">
      <c r="G130" s="19"/>
      <c r="H130" s="19"/>
      <c r="I130" s="19"/>
      <c r="J130" s="207"/>
      <c r="K130" s="207"/>
      <c r="L130" s="207"/>
      <c r="M130" s="207"/>
    </row>
    <row r="131" spans="7:13" x14ac:dyDescent="0.35">
      <c r="G131" s="19"/>
      <c r="H131" s="19"/>
      <c r="I131" s="19"/>
      <c r="J131" s="207"/>
      <c r="K131" s="207"/>
      <c r="L131" s="207"/>
      <c r="M131" s="207"/>
    </row>
    <row r="132" spans="7:13" x14ac:dyDescent="0.35">
      <c r="G132" s="19"/>
      <c r="H132" s="19"/>
      <c r="I132" s="19"/>
      <c r="J132" s="207"/>
      <c r="K132" s="207"/>
      <c r="L132" s="207"/>
      <c r="M132" s="207"/>
    </row>
    <row r="133" spans="7:13" x14ac:dyDescent="0.35">
      <c r="G133" s="19"/>
      <c r="H133" s="19"/>
      <c r="I133" s="19"/>
      <c r="J133" s="207"/>
      <c r="K133" s="207"/>
      <c r="L133" s="207"/>
      <c r="M133" s="207"/>
    </row>
    <row r="134" spans="7:13" x14ac:dyDescent="0.35">
      <c r="G134" s="19"/>
      <c r="H134" s="19"/>
      <c r="I134" s="19"/>
      <c r="J134" s="207"/>
      <c r="K134" s="207"/>
      <c r="L134" s="207"/>
      <c r="M134" s="207"/>
    </row>
    <row r="135" spans="7:13" x14ac:dyDescent="0.35">
      <c r="G135" s="19"/>
      <c r="H135" s="19"/>
      <c r="I135" s="19"/>
      <c r="J135" s="207"/>
      <c r="K135" s="207"/>
      <c r="L135" s="207"/>
      <c r="M135" s="207"/>
    </row>
    <row r="136" spans="7:13" x14ac:dyDescent="0.35">
      <c r="G136" s="19"/>
      <c r="H136" s="19"/>
      <c r="I136" s="19"/>
      <c r="J136" s="207"/>
      <c r="K136" s="207"/>
      <c r="L136" s="207"/>
      <c r="M136" s="207"/>
    </row>
    <row r="137" spans="7:13" x14ac:dyDescent="0.35">
      <c r="G137" s="19"/>
      <c r="H137" s="19"/>
      <c r="I137" s="19"/>
      <c r="J137" s="207"/>
      <c r="K137" s="207"/>
      <c r="L137" s="207"/>
      <c r="M137" s="207"/>
    </row>
    <row r="138" spans="7:13" x14ac:dyDescent="0.35">
      <c r="G138" s="19"/>
      <c r="H138" s="19"/>
      <c r="I138" s="19"/>
      <c r="J138" s="207"/>
      <c r="K138" s="207"/>
      <c r="L138" s="207"/>
      <c r="M138" s="207"/>
    </row>
    <row r="139" spans="7:13" x14ac:dyDescent="0.35">
      <c r="G139" s="19"/>
      <c r="H139" s="19"/>
      <c r="I139" s="19"/>
      <c r="J139" s="207"/>
      <c r="K139" s="207"/>
      <c r="L139" s="207"/>
      <c r="M139" s="207"/>
    </row>
    <row r="140" spans="7:13" x14ac:dyDescent="0.35">
      <c r="G140" s="19"/>
      <c r="H140" s="19"/>
      <c r="I140" s="19"/>
      <c r="J140" s="207"/>
      <c r="K140" s="207"/>
      <c r="L140" s="207"/>
      <c r="M140" s="207"/>
    </row>
    <row r="141" spans="7:13" x14ac:dyDescent="0.35">
      <c r="G141" s="19"/>
      <c r="H141" s="19"/>
      <c r="I141" s="19"/>
      <c r="J141" s="207"/>
      <c r="K141" s="207"/>
      <c r="L141" s="207"/>
      <c r="M141" s="207"/>
    </row>
    <row r="142" spans="7:13" x14ac:dyDescent="0.35">
      <c r="G142" s="19"/>
      <c r="H142" s="19"/>
      <c r="I142" s="19"/>
      <c r="J142" s="207"/>
      <c r="K142" s="207"/>
      <c r="L142" s="207"/>
      <c r="M142" s="207"/>
    </row>
    <row r="143" spans="7:13" x14ac:dyDescent="0.35">
      <c r="G143" s="19"/>
      <c r="H143" s="19"/>
      <c r="I143" s="19"/>
      <c r="J143" s="207"/>
      <c r="K143" s="207"/>
      <c r="L143" s="207"/>
      <c r="M143" s="207"/>
    </row>
    <row r="144" spans="7:13" x14ac:dyDescent="0.35">
      <c r="G144" s="19"/>
      <c r="H144" s="19"/>
      <c r="I144" s="19"/>
      <c r="J144" s="207"/>
      <c r="K144" s="207"/>
      <c r="L144" s="207"/>
      <c r="M144" s="207"/>
    </row>
    <row r="145" spans="7:13" x14ac:dyDescent="0.35">
      <c r="G145" s="19"/>
      <c r="H145" s="19"/>
      <c r="I145" s="19"/>
      <c r="J145" s="207"/>
      <c r="K145" s="207"/>
      <c r="L145" s="207"/>
      <c r="M145" s="207"/>
    </row>
    <row r="146" spans="7:13" x14ac:dyDescent="0.35">
      <c r="G146" s="19"/>
      <c r="H146" s="19"/>
      <c r="I146" s="19"/>
      <c r="J146" s="207"/>
      <c r="K146" s="207"/>
      <c r="L146" s="207"/>
      <c r="M146" s="207"/>
    </row>
    <row r="147" spans="7:13" x14ac:dyDescent="0.35">
      <c r="G147" s="19"/>
      <c r="H147" s="19"/>
      <c r="I147" s="19"/>
      <c r="J147" s="207"/>
      <c r="K147" s="207"/>
      <c r="L147" s="207"/>
      <c r="M147" s="207"/>
    </row>
    <row r="148" spans="7:13" x14ac:dyDescent="0.35">
      <c r="G148" s="19"/>
      <c r="H148" s="19"/>
      <c r="I148" s="19"/>
      <c r="J148" s="207"/>
      <c r="K148" s="207"/>
      <c r="L148" s="207"/>
      <c r="M148" s="207"/>
    </row>
    <row r="149" spans="7:13" x14ac:dyDescent="0.35">
      <c r="G149" s="19"/>
      <c r="H149" s="19"/>
      <c r="I149" s="19"/>
      <c r="J149" s="207"/>
      <c r="K149" s="207"/>
      <c r="L149" s="207"/>
      <c r="M149" s="207"/>
    </row>
    <row r="150" spans="7:13" x14ac:dyDescent="0.35">
      <c r="G150" s="19"/>
      <c r="H150" s="19"/>
      <c r="I150" s="19"/>
      <c r="J150" s="207"/>
      <c r="K150" s="207"/>
      <c r="L150" s="207"/>
      <c r="M150" s="207"/>
    </row>
    <row r="151" spans="7:13" x14ac:dyDescent="0.35">
      <c r="G151" s="19"/>
      <c r="H151" s="19"/>
      <c r="I151" s="19"/>
      <c r="J151" s="207"/>
      <c r="K151" s="207"/>
      <c r="L151" s="207"/>
      <c r="M151" s="207"/>
    </row>
    <row r="152" spans="7:13" x14ac:dyDescent="0.35">
      <c r="G152" s="19"/>
      <c r="H152" s="19"/>
      <c r="I152" s="19"/>
      <c r="J152" s="207"/>
      <c r="K152" s="207"/>
      <c r="L152" s="207"/>
      <c r="M152" s="207"/>
    </row>
    <row r="153" spans="7:13" x14ac:dyDescent="0.35">
      <c r="G153" s="19"/>
      <c r="H153" s="19"/>
      <c r="I153" s="19"/>
      <c r="J153" s="207"/>
      <c r="K153" s="207"/>
      <c r="L153" s="207"/>
      <c r="M153" s="207"/>
    </row>
    <row r="154" spans="7:13" x14ac:dyDescent="0.35">
      <c r="G154" s="19"/>
      <c r="H154" s="19"/>
      <c r="I154" s="19"/>
      <c r="J154" s="207"/>
      <c r="K154" s="207"/>
      <c r="L154" s="207"/>
      <c r="M154" s="207"/>
    </row>
    <row r="155" spans="7:13" x14ac:dyDescent="0.35">
      <c r="G155" s="19"/>
      <c r="H155" s="19"/>
      <c r="I155" s="19"/>
      <c r="J155" s="207"/>
      <c r="K155" s="207"/>
      <c r="L155" s="207"/>
      <c r="M155" s="207"/>
    </row>
    <row r="156" spans="7:13" x14ac:dyDescent="0.35">
      <c r="G156" s="19"/>
      <c r="H156" s="19"/>
      <c r="I156" s="19"/>
      <c r="J156" s="207"/>
      <c r="K156" s="207"/>
      <c r="L156" s="207"/>
      <c r="M156" s="207"/>
    </row>
    <row r="157" spans="7:13" x14ac:dyDescent="0.35">
      <c r="G157" s="19"/>
      <c r="H157" s="19"/>
      <c r="I157" s="19"/>
      <c r="J157" s="207"/>
      <c r="K157" s="207"/>
      <c r="L157" s="207"/>
      <c r="M157" s="207"/>
    </row>
    <row r="158" spans="7:13" x14ac:dyDescent="0.35">
      <c r="G158" s="19"/>
      <c r="H158" s="19"/>
      <c r="I158" s="19"/>
      <c r="J158" s="207"/>
      <c r="K158" s="207"/>
      <c r="L158" s="207"/>
      <c r="M158" s="207"/>
    </row>
    <row r="159" spans="7:13" x14ac:dyDescent="0.35">
      <c r="G159" s="19"/>
      <c r="H159" s="19"/>
      <c r="I159" s="19"/>
      <c r="J159" s="207"/>
      <c r="K159" s="207"/>
      <c r="L159" s="207"/>
      <c r="M159" s="207"/>
    </row>
    <row r="160" spans="7:13" x14ac:dyDescent="0.35">
      <c r="G160" s="19"/>
      <c r="H160" s="19"/>
      <c r="I160" s="19"/>
      <c r="J160" s="207"/>
      <c r="K160" s="207"/>
      <c r="L160" s="207"/>
      <c r="M160" s="207"/>
    </row>
    <row r="161" spans="7:13" x14ac:dyDescent="0.35">
      <c r="G161" s="19"/>
      <c r="H161" s="19"/>
      <c r="I161" s="19"/>
      <c r="J161" s="207"/>
      <c r="K161" s="207"/>
      <c r="L161" s="207"/>
      <c r="M161" s="207"/>
    </row>
    <row r="162" spans="7:13" x14ac:dyDescent="0.35">
      <c r="G162" s="19"/>
      <c r="H162" s="19"/>
      <c r="I162" s="19"/>
      <c r="J162" s="207"/>
      <c r="K162" s="207"/>
      <c r="L162" s="207"/>
      <c r="M162" s="207"/>
    </row>
    <row r="163" spans="7:13" x14ac:dyDescent="0.35">
      <c r="G163" s="19"/>
      <c r="H163" s="19"/>
      <c r="I163" s="19"/>
      <c r="J163" s="207"/>
      <c r="K163" s="207"/>
      <c r="L163" s="207"/>
      <c r="M163" s="207"/>
    </row>
    <row r="164" spans="7:13" x14ac:dyDescent="0.35">
      <c r="G164" s="19"/>
      <c r="H164" s="19"/>
      <c r="I164" s="19"/>
      <c r="J164" s="207"/>
      <c r="K164" s="207"/>
      <c r="L164" s="207"/>
      <c r="M164" s="207"/>
    </row>
    <row r="165" spans="7:13" x14ac:dyDescent="0.35">
      <c r="G165" s="19"/>
      <c r="H165" s="19"/>
      <c r="I165" s="19"/>
      <c r="J165" s="207"/>
      <c r="K165" s="207"/>
      <c r="L165" s="207"/>
      <c r="M165" s="207"/>
    </row>
    <row r="166" spans="7:13" x14ac:dyDescent="0.35">
      <c r="G166" s="19"/>
      <c r="H166" s="19"/>
      <c r="I166" s="19"/>
      <c r="J166" s="207"/>
      <c r="K166" s="207"/>
      <c r="L166" s="207"/>
      <c r="M166" s="207"/>
    </row>
    <row r="167" spans="7:13" x14ac:dyDescent="0.35">
      <c r="G167" s="19"/>
      <c r="H167" s="19"/>
      <c r="I167" s="19"/>
      <c r="J167" s="207"/>
      <c r="K167" s="207"/>
      <c r="L167" s="207"/>
      <c r="M167" s="207"/>
    </row>
    <row r="168" spans="7:13" x14ac:dyDescent="0.35">
      <c r="G168" s="19"/>
      <c r="H168" s="19"/>
      <c r="I168" s="19"/>
      <c r="J168" s="207"/>
      <c r="K168" s="207"/>
      <c r="L168" s="207"/>
      <c r="M168" s="207"/>
    </row>
  </sheetData>
  <mergeCells count="12">
    <mergeCell ref="B59:D59"/>
    <mergeCell ref="A3:H3"/>
    <mergeCell ref="B10:J10"/>
    <mergeCell ref="B11:J11"/>
    <mergeCell ref="D14:J14"/>
    <mergeCell ref="G21:I21"/>
    <mergeCell ref="O21:P21"/>
    <mergeCell ref="D22:D23"/>
    <mergeCell ref="O22:O23"/>
    <mergeCell ref="P22:P23"/>
    <mergeCell ref="B54:D54"/>
    <mergeCell ref="K21:M21"/>
  </mergeCells>
  <conditionalFormatting sqref="J67:M16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4:J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4:G6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8" xr:uid="{0238ED61-0301-468B-9AF6-9CC298515089}">
      <formula1>"per 30 days, per kWh, per kW, per kVA"</formula1>
    </dataValidation>
    <dataValidation type="list" allowBlank="1" showInputMessage="1" showErrorMessage="1" sqref="D24" xr:uid="{DD79E65E-C60C-4199-A669-3206743BB5A9}">
      <formula1>"per device per 30 days, per kWh, per kW, per kVA"</formula1>
    </dataValidation>
    <dataValidation type="list" allowBlank="1" showInputMessage="1" showErrorMessage="1" sqref="D17" xr:uid="{8409628F-0E4F-4F33-B564-B8A6A55D7DB5}">
      <formula1>"TOU, non-TOU"</formula1>
    </dataValidation>
    <dataValidation type="list" allowBlank="1" showInputMessage="1" showErrorMessage="1" prompt="Select Charge Unit - per 30 days, per kWh, per kW, per kVA." sqref="D36:D37 D39:D49 D25:D27 D31:D34 D29" xr:uid="{552EBFDB-6B19-4E1C-82D3-8C1CFFE16862}">
      <formula1>"per 30 days, per kWh, per kW, per kVA"</formula1>
    </dataValidation>
    <dataValidation type="list" allowBlank="1" showInputMessage="1" showErrorMessage="1" sqref="E36:E37 E24:E29 E31:E34 E60 E55 E39:E50" xr:uid="{5CBDE1D8-D8F2-43B7-8E4F-E42CF7CE8446}">
      <formula1>#REF!</formula1>
    </dataValidation>
    <dataValidation type="list" allowBlank="1" showInputMessage="1" showErrorMessage="1" prompt="Select Charge Unit - monthly, per kWh, per kW" sqref="D60 D55 D50" xr:uid="{BF37CAC4-A824-457D-A790-4FDD5F9D39F6}">
      <formula1>"Monthly, per kWh, per kW"</formula1>
    </dataValidation>
  </dataValidations>
  <printOptions horizontalCentered="1" gridLines="1"/>
  <pageMargins left="0" right="0" top="0" bottom="0" header="0" footer="0"/>
  <pageSetup scale="36" fitToHeight="0" orientation="landscape" r:id="rId1"/>
  <headerFooter scaleWithDoc="0">
    <oddHeader>&amp;R&amp;7Toronto Hydro-Electric System Limited&amp;11
&amp;7EB-2023-0054
Bill Impacts
Filed:  November 9,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17</xdr:row>
                    <xdr:rowOff>107950</xdr:rowOff>
                  </from>
                  <to>
                    <xdr:col>17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717550</xdr:colOff>
                    <xdr:row>18</xdr:row>
                    <xdr:rowOff>31750</xdr:rowOff>
                  </from>
                  <to>
                    <xdr:col>11</xdr:col>
                    <xdr:colOff>69850</xdr:colOff>
                    <xdr:row>19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RegTeam1</Status>
  </documentManagement>
</p:properties>
</file>

<file path=customXml/itemProps1.xml><?xml version="1.0" encoding="utf-8"?>
<ds:datastoreItem xmlns:ds="http://schemas.openxmlformats.org/officeDocument/2006/customXml" ds:itemID="{100F85D0-E360-4296-AB96-CC5849704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4F53E-E77D-4334-9AE9-72D2B46AF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E7BF8-C5AE-4D6C-8191-D0B60617B7E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sharepoint/v3/fields"/>
    <ds:schemaRef ds:uri="http://schemas.openxmlformats.org/package/2006/metadata/core-properties"/>
    <ds:schemaRef ds:uri="http://schemas.microsoft.com/office/infopath/2007/PartnerControls"/>
    <ds:schemaRef ds:uri="12f68b52-648b-46a0-8463-d3282342a49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USL</vt:lpstr>
      <vt:lpstr>STREET LIGHTING SERVICE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dcterms:created xsi:type="dcterms:W3CDTF">2023-11-06T18:08:34Z</dcterms:created>
  <dcterms:modified xsi:type="dcterms:W3CDTF">2023-11-09T19:03:00Z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2023-11-06T18:10:44Z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a32f02ac-53a0-4257-bf0f-16ff26b3a435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