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Admin\Ontario Energy Board\Rate Design\2024 COS - Steering Committee Folder\5. Interrogatories - Round 1\Attachments\Exhibit 2\"/>
    </mc:Choice>
  </mc:AlternateContent>
  <xr:revisionPtr revIDLastSave="0" documentId="13_ncr:1_{9C13A6AC-2365-4A44-AE89-5120FE01D2EE}" xr6:coauthVersionLast="47" xr6:coauthVersionMax="47" xr10:uidLastSave="{00000000-0000-0000-0000-000000000000}"/>
  <bookViews>
    <workbookView xWindow="-120" yWindow="-120" windowWidth="29040" windowHeight="15840" xr2:uid="{22011555-228A-4B20-BF4F-3C9ED91964DF}"/>
  </bookViews>
  <sheets>
    <sheet name="Sheet1" sheetId="1" r:id="rId1"/>
  </sheets>
  <definedNames>
    <definedName name="EBNUMBER">#REF!</definedName>
    <definedName name="Test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1" l="1"/>
  <c r="V20" i="1"/>
  <c r="V18" i="1"/>
  <c r="S22" i="1"/>
  <c r="R21" i="1"/>
  <c r="S20" i="1"/>
  <c r="S19" i="1"/>
  <c r="S18" i="1"/>
  <c r="AB24" i="1"/>
  <c r="Y24" i="1"/>
  <c r="V24" i="1"/>
  <c r="S24" i="1"/>
  <c r="P24" i="1"/>
  <c r="M24" i="1"/>
  <c r="J24" i="1"/>
  <c r="G23" i="1"/>
  <c r="D23" i="1"/>
  <c r="AB22" i="1"/>
  <c r="Y22" i="1"/>
  <c r="P22" i="1"/>
  <c r="M22" i="1"/>
  <c r="J22" i="1"/>
  <c r="G22" i="1"/>
  <c r="D22" i="1"/>
  <c r="AG21" i="1"/>
  <c r="AG23" i="1" s="1"/>
  <c r="AF21" i="1"/>
  <c r="AF23" i="1" s="1"/>
  <c r="AE21" i="1"/>
  <c r="AE23" i="1" s="1"/>
  <c r="AD21" i="1"/>
  <c r="AD23" i="1" s="1"/>
  <c r="AA21" i="1"/>
  <c r="AA23" i="1" s="1"/>
  <c r="W21" i="1"/>
  <c r="W23" i="1" s="1"/>
  <c r="T21" i="1"/>
  <c r="T23" i="1" s="1"/>
  <c r="Q21" i="1"/>
  <c r="Q23" i="1" s="1"/>
  <c r="N21" i="1"/>
  <c r="N23" i="1" s="1"/>
  <c r="K21" i="1"/>
  <c r="K23" i="1" s="1"/>
  <c r="H21" i="1"/>
  <c r="H23" i="1" s="1"/>
  <c r="F21" i="1"/>
  <c r="G21" i="1" s="1"/>
  <c r="E21" i="1"/>
  <c r="C21" i="1"/>
  <c r="D21" i="1" s="1"/>
  <c r="B21" i="1"/>
  <c r="AB20" i="1"/>
  <c r="Y20" i="1"/>
  <c r="P20" i="1"/>
  <c r="M20" i="1"/>
  <c r="J20" i="1"/>
  <c r="G20" i="1"/>
  <c r="D20" i="1"/>
  <c r="AB19" i="1"/>
  <c r="Y19" i="1"/>
  <c r="V19" i="1"/>
  <c r="P19" i="1"/>
  <c r="M19" i="1"/>
  <c r="J19" i="1"/>
  <c r="G19" i="1"/>
  <c r="D19" i="1"/>
  <c r="AB18" i="1"/>
  <c r="Y18" i="1"/>
  <c r="O21" i="1"/>
  <c r="M18" i="1"/>
  <c r="J18" i="1"/>
  <c r="G18" i="1"/>
  <c r="D18" i="1"/>
  <c r="AC21" i="1"/>
  <c r="AC23" i="1" s="1"/>
  <c r="AB17" i="1"/>
  <c r="Z21" i="1"/>
  <c r="Z23" i="1" s="1"/>
  <c r="X21" i="1"/>
  <c r="P17" i="1"/>
  <c r="L21" i="1"/>
  <c r="J17" i="1"/>
  <c r="I21" i="1"/>
  <c r="G17" i="1"/>
  <c r="D17" i="1"/>
  <c r="AC14" i="1"/>
  <c r="U21" i="1" l="1"/>
  <c r="U23" i="1" s="1"/>
  <c r="V23" i="1" s="1"/>
  <c r="R23" i="1"/>
  <c r="S23" i="1" s="1"/>
  <c r="V17" i="1"/>
  <c r="AD14" i="1"/>
  <c r="AE14" i="1" s="1"/>
  <c r="AF14" i="1" s="1"/>
  <c r="AG14" i="1" s="1"/>
  <c r="Z14" i="1"/>
  <c r="W14" i="1" s="1"/>
  <c r="T14" i="1" s="1"/>
  <c r="I23" i="1"/>
  <c r="J23" i="1" s="1"/>
  <c r="J21" i="1"/>
  <c r="X23" i="1"/>
  <c r="Y23" i="1" s="1"/>
  <c r="Y21" i="1"/>
  <c r="P21" i="1"/>
  <c r="O23" i="1"/>
  <c r="P23" i="1" s="1"/>
  <c r="M21" i="1"/>
  <c r="L23" i="1"/>
  <c r="M23" i="1" s="1"/>
  <c r="AB23" i="1"/>
  <c r="S17" i="1"/>
  <c r="P18" i="1"/>
  <c r="M17" i="1"/>
  <c r="Y17" i="1"/>
  <c r="AB21" i="1"/>
  <c r="V21" i="1" l="1"/>
  <c r="S21" i="1"/>
  <c r="U30" i="1"/>
  <c r="Q14" i="1"/>
  <c r="R30" i="1" l="1"/>
  <c r="N14" i="1"/>
  <c r="O30" i="1" l="1"/>
  <c r="K14" i="1"/>
  <c r="L30" i="1" l="1"/>
  <c r="H14" i="1"/>
  <c r="I30" i="1" l="1"/>
  <c r="E14" i="1"/>
  <c r="F30" i="1" l="1"/>
  <c r="G24" i="1" s="1"/>
  <c r="B14" i="1"/>
  <c r="C30" i="1" s="1"/>
  <c r="D24" i="1" s="1"/>
</calcChain>
</file>

<file path=xl/sharedStrings.xml><?xml version="1.0" encoding="utf-8"?>
<sst xmlns="http://schemas.openxmlformats.org/spreadsheetml/2006/main" count="77" uniqueCount="39">
  <si>
    <t>File Number:</t>
  </si>
  <si>
    <t>Exhibit:</t>
  </si>
  <si>
    <t>Tab:</t>
  </si>
  <si>
    <t>Schedule:</t>
  </si>
  <si>
    <t>TO BE UPDATED AT THE DRAFT RATE ORDER STAGE</t>
  </si>
  <si>
    <t>Page:</t>
  </si>
  <si>
    <t>Date:</t>
  </si>
  <si>
    <t>Capital Expnditures = In Service Additions</t>
  </si>
  <si>
    <t>Appendix 2-AB</t>
  </si>
  <si>
    <t>Table 2 - Capital Expenditure Summary from Chapter 5 Consolidated
Distribution System Plan Filing Requirements</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</si>
  <si>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</si>
  <si>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</si>
  <si>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</si>
  <si>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</si>
  <si>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</si>
  <si>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</si>
  <si>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</si>
  <si>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t>Budget</t>
  </si>
  <si>
    <t xml:space="preserve">Budget </t>
  </si>
  <si>
    <r>
      <t>Actual</t>
    </r>
    <r>
      <rPr>
        <b/>
        <vertAlign val="superscript"/>
        <sz val="10"/>
        <rFont val="Arial"/>
        <family val="2"/>
      </rPr>
      <t>2</t>
    </r>
  </si>
  <si>
    <t>$ '000</t>
  </si>
  <si>
    <t>%</t>
  </si>
  <si>
    <t>System Access</t>
  </si>
  <si>
    <t>System Renewal</t>
  </si>
  <si>
    <t>System Service</t>
  </si>
  <si>
    <t>General Plant</t>
  </si>
  <si>
    <t>TOTAL EXPENDITURE</t>
  </si>
  <si>
    <t>Capital Contributions</t>
  </si>
  <si>
    <t>NET CAPITAL EXPENDITURES</t>
  </si>
  <si>
    <t>System O&amp;M</t>
  </si>
  <si>
    <t>Notes to the Table:</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</si>
  <si>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 `</t>
  </si>
  <si>
    <t xml:space="preserve">2. Indicate the number of months of 'actual' data included in the last year of the Historical Period (normally a 'bridge' year): 2023 Projections include 6 months of actual data. </t>
  </si>
  <si>
    <t>3. System O&amp;M contains the following accounts: 5005, 5010, 5012, 5014, 5015, 5016, 5017, 5020, 5025, 5030, 5035, 5040, 5045, 5050, 5055, 5060, 5065, 5070, 5075, 5085, 5090, 
5095, 5096, 5105, 5110, 5112, 5114, 5120, 5125, 5130, 5135, 5145, 5150, 5155, 5160, 5165, 5170, 5172, 5175, 5178, 5195</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</si>
  <si>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</si>
  <si>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</si>
  <si>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</si>
  <si>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</si>
  <si>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EB-2023-0052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</si>
</sst>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1" formatCode="_-* #,##0_-;\-* #,##0_-;_-* &quot;-&quot;_-;_-@_-"/>
    <numFmt numFmtId="164" formatCode="0.0%"/>
  </numFmts>
  <fonts count="16" x14ac:knownFonts="1">
    <font>
      <sz val="11"/>
      <color theme="1"/>
      <name val="Calibri"/>
      <family val="2"/>
      <scheme val="minor"/>
    </font>
    <font>
      <b/>
      <sz val="11"/>
      <color theme="1"/>
      <name val="Calibri"/>
      <family val="2"/>
      <scheme val="minor"/>
    </font>
    <font>
      <b/>
      <sz val="10"/>
      <name val="Arial"/>
      <family val="2"/>
    </font>
    <font>
      <sz val="8"/>
      <name val="Arial"/>
      <family val="2"/>
    </font>
    <font>
      <b/>
      <sz val="11"/>
      <color rgb="FFFF0000"/>
      <name val="Arial"/>
      <family val="2"/>
    </font>
    <font>
      <sz val="10"/>
      <name val="Arial"/>
      <family val="2"/>
    </font>
    <font>
      <b/>
      <sz val="14"/>
      <name val="Arial"/>
      <family val="2"/>
    </font>
    <font>
      <b/>
      <i/>
      <sz val="12"/>
      <color rgb="FF0070C0"/>
      <name val="Calibri"/>
      <family val="2"/>
      <scheme val="minor"/>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sz val="10"/>
      <color theme="0"/>
      <name val="Arial"/>
      <family val="2"/>
    </font>
    <font>
      <b/>
      <sz val="14"/>
      <color theme="1"/>
      <name val="Calibri"/>
      <family val="2"/>
      <scheme val="minor"/>
    </font>
    <font>
      <sz val="10"/>
      <color theme="3" tint="0.3999755851924192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2" fillId="0" borderId="0" xfId="0" applyFont="1"/>
    <xf numFmtId="0" fontId="3" fillId="0" borderId="0" xfId="0" applyFont="1" applyAlignment="1">
      <alignment horizontal="right" vertical="top"/>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4" fillId="0" borderId="0" xfId="0" applyFont="1"/>
    <xf numFmtId="15" fontId="3" fillId="2" borderId="0" xfId="0" applyNumberFormat="1" applyFont="1" applyFill="1" applyAlignment="1" applyProtection="1">
      <alignment horizontal="right" vertical="top"/>
      <protection locked="0"/>
    </xf>
    <xf numFmtId="0" fontId="5" fillId="0" borderId="0" xfId="0" applyFont="1"/>
    <xf numFmtId="0" fontId="2" fillId="3" borderId="2" xfId="0" applyFont="1" applyFill="1" applyBorder="1" applyAlignment="1" applyProtection="1">
      <alignment horizontal="center"/>
      <protection locked="0"/>
    </xf>
    <xf numFmtId="0" fontId="6" fillId="0" borderId="0" xfId="0" applyFont="1" applyAlignment="1">
      <alignment horizontal="center" vertical="top"/>
    </xf>
    <xf numFmtId="0" fontId="6" fillId="0" borderId="0" xfId="0" applyFont="1" applyAlignment="1">
      <alignment horizontal="center" vertical="center" wrapText="1"/>
    </xf>
    <xf numFmtId="0" fontId="2" fillId="0" borderId="0" xfId="0" applyFont="1" applyAlignment="1">
      <alignment horizontal="right" vertical="center"/>
    </xf>
    <xf numFmtId="0" fontId="7" fillId="0" borderId="0" xfId="0" applyFont="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12" fillId="0" borderId="12" xfId="0" applyFont="1" applyBorder="1" applyAlignment="1">
      <alignment horizontal="right" vertical="center" wrapText="1" indent="1"/>
    </xf>
    <xf numFmtId="41" fontId="5" fillId="2" borderId="10" xfId="0" applyNumberFormat="1" applyFont="1" applyFill="1" applyBorder="1" applyAlignment="1" applyProtection="1">
      <alignment horizontal="center" vertical="center" wrapText="1"/>
      <protection locked="0"/>
    </xf>
    <xf numFmtId="164" fontId="5" fillId="0" borderId="10" xfId="0" applyNumberFormat="1" applyFont="1" applyBorder="1" applyAlignment="1">
      <alignment horizontal="center" vertical="center" wrapText="1"/>
    </xf>
    <xf numFmtId="41" fontId="5" fillId="2" borderId="11" xfId="0" applyNumberFormat="1" applyFont="1" applyFill="1" applyBorder="1" applyAlignment="1" applyProtection="1">
      <alignment horizontal="center" vertical="center" wrapText="1"/>
      <protection locked="0"/>
    </xf>
    <xf numFmtId="41" fontId="5" fillId="0" borderId="13"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41" fontId="5" fillId="0" borderId="14" xfId="0" applyNumberFormat="1" applyFont="1" applyBorder="1" applyAlignment="1">
      <alignment horizontal="center" vertical="center" wrapText="1"/>
    </xf>
    <xf numFmtId="41" fontId="5" fillId="0" borderId="3" xfId="0" applyNumberFormat="1" applyFont="1" applyBorder="1" applyAlignment="1">
      <alignment horizontal="center" vertical="center" wrapText="1"/>
    </xf>
    <xf numFmtId="41" fontId="5" fillId="2" borderId="6" xfId="0" applyNumberFormat="1" applyFont="1" applyFill="1" applyBorder="1" applyAlignment="1" applyProtection="1">
      <alignment horizontal="center" vertical="center" wrapText="1"/>
      <protection locked="0"/>
    </xf>
    <xf numFmtId="164" fontId="5" fillId="0" borderId="11"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42" fontId="5" fillId="2" borderId="10" xfId="0" applyNumberFormat="1" applyFont="1" applyFill="1" applyBorder="1" applyAlignment="1" applyProtection="1">
      <alignment horizontal="center" vertical="center" wrapText="1"/>
      <protection locked="0"/>
    </xf>
    <xf numFmtId="42" fontId="5" fillId="4" borderId="10" xfId="0" applyNumberFormat="1" applyFont="1" applyFill="1" applyBorder="1" applyAlignment="1">
      <alignment horizontal="center" vertical="center" wrapText="1"/>
    </xf>
    <xf numFmtId="0" fontId="13" fillId="4" borderId="0" xfId="0" applyFont="1" applyFill="1"/>
    <xf numFmtId="0" fontId="1"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center"/>
    </xf>
    <xf numFmtId="0" fontId="14" fillId="0" borderId="0" xfId="0" applyFont="1"/>
    <xf numFmtId="0" fontId="1" fillId="0" borderId="0" xfId="0" applyFont="1"/>
    <xf numFmtId="0" fontId="15" fillId="2" borderId="0" xfId="0" applyFont="1" applyFill="1" applyAlignment="1" applyProtection="1">
      <alignment horizontal="left" vertical="top"/>
      <protection locked="0"/>
    </xf>
    <xf numFmtId="0" fontId="1" fillId="0" borderId="0" xfId="0" applyFont="1" applyAlignment="1">
      <alignment horizontal="left"/>
    </xf>
    <xf numFmtId="0" fontId="5" fillId="0" borderId="0" xfId="0" applyFont="1" applyAlignment="1">
      <alignment horizontal="left" vertical="top" wrapText="1"/>
    </xf>
    <xf numFmtId="0" fontId="1" fillId="0" borderId="15" xfId="0" applyFont="1" applyBorder="1"/>
    <xf numFmtId="0" fontId="1" fillId="0" borderId="16" xfId="0" applyFont="1" applyBorder="1"/>
    <xf numFmtId="0" fontId="1" fillId="0" borderId="17" xfId="0" applyFont="1" applyBorder="1"/>
    <xf numFmtId="0" fontId="15" fillId="2" borderId="18" xfId="0" applyFont="1" applyFill="1" applyBorder="1" applyAlignment="1" applyProtection="1">
      <alignment horizontal="left" vertical="top"/>
      <protection locked="0"/>
    </xf>
    <xf numFmtId="0" fontId="15" fillId="2" borderId="19" xfId="0" applyFont="1" applyFill="1" applyBorder="1" applyAlignment="1" applyProtection="1">
      <alignment horizontal="left" vertical="top"/>
      <protection locked="0"/>
    </xf>
    <xf numFmtId="0" fontId="15" fillId="2" borderId="20" xfId="0" applyFont="1" applyFill="1" applyBorder="1" applyAlignment="1" applyProtection="1">
      <alignment horizontal="left" vertical="top"/>
      <protection locked="0"/>
    </xf>
    <xf numFmtId="0" fontId="15" fillId="2" borderId="21" xfId="0" applyFont="1" applyFill="1" applyBorder="1" applyAlignment="1" applyProtection="1">
      <alignment horizontal="left" vertical="top"/>
      <protection locked="0"/>
    </xf>
    <xf numFmtId="0" fontId="15" fillId="2" borderId="22" xfId="0" applyFont="1" applyFill="1" applyBorder="1" applyAlignment="1" applyProtection="1">
      <alignment horizontal="left" vertical="top"/>
      <protection locked="0"/>
    </xf>
    <xf numFmtId="0" fontId="15" fillId="2" borderId="23" xfId="0" applyFont="1" applyFill="1" applyBorder="1" applyAlignment="1" applyProtection="1">
      <alignment horizontal="left" vertical="top"/>
      <protection locked="0"/>
    </xf>
    <xf numFmtId="0" fontId="5" fillId="0" borderId="0" xfId="0" applyFont="1" applyAlignment="1">
      <alignment horizontal="left" vertical="center"/>
    </xf>
    <xf numFmtId="0" fontId="14" fillId="0" borderId="15" xfId="0" applyFont="1" applyBorder="1"/>
    <xf numFmtId="0" fontId="14" fillId="0" borderId="16" xfId="0" applyFont="1" applyBorder="1"/>
    <xf numFmtId="0" fontId="14" fillId="0" borderId="17" xfId="0" applyFont="1" applyBorder="1"/>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0" xfId="0" applyFont="1" applyAlignment="1">
      <alignment horizontal="center" vertical="top"/>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2"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1"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B992-5B14-430D-B3EB-5E158648F04A}">
  <dimension ref="A1:AH48"/>
  <sheetViews>
    <sheetView tabSelected="1" topLeftCell="A12" workbookViewId="0">
      <selection activeCell="Q19" sqref="Q19"/>
    </sheetView>
  </sheetViews>
  <sheetFormatPr defaultColWidth="9.42578125" defaultRowHeight="15" x14ac:dyDescent="0.25"/>
  <cols>
    <col min="1" max="1" width="28.42578125" customWidth="1"/>
    <col min="2" max="2" width="9.42578125" hidden="1" customWidth="1"/>
    <col min="3" max="3" width="11.42578125" hidden="1" customWidth="1"/>
    <col min="4" max="5" width="9.42578125" hidden="1" customWidth="1"/>
    <col min="6" max="6" width="11.42578125" hidden="1" customWidth="1"/>
    <col min="7" max="7" width="9.42578125" hidden="1" customWidth="1"/>
    <col min="9" max="9" width="11.42578125" bestFit="1" customWidth="1"/>
    <col min="12" max="12" width="11.42578125" bestFit="1" customWidth="1"/>
    <col min="15" max="15" width="11.42578125" bestFit="1" customWidth="1"/>
    <col min="18" max="18" width="11.42578125" bestFit="1" customWidth="1"/>
    <col min="19" max="19" width="12.5703125" customWidth="1"/>
    <col min="20" max="20" width="13.42578125" customWidth="1"/>
    <col min="21" max="21" width="11.42578125" bestFit="1" customWidth="1"/>
  </cols>
  <sheetData>
    <row r="1" spans="1:34" x14ac:dyDescent="0.25">
      <c r="AE1" s="1" t="s">
        <v>0</v>
      </c>
      <c r="AG1" s="2" t="s">
        <v>38</v>
      </c>
      <c r="AH1" s="2"/>
    </row>
    <row r="2" spans="1:34" x14ac:dyDescent="0.25">
      <c r="AE2" s="1" t="s">
        <v>1</v>
      </c>
      <c r="AG2" s="3">
        <v>2</v>
      </c>
      <c r="AH2" s="4"/>
    </row>
    <row r="3" spans="1:34" x14ac:dyDescent="0.25">
      <c r="AE3" s="1" t="s">
        <v>2</v>
      </c>
      <c r="AG3" s="3"/>
      <c r="AH3" s="4"/>
    </row>
    <row r="4" spans="1:34" x14ac:dyDescent="0.25">
      <c r="AE4" s="1" t="s">
        <v>3</v>
      </c>
      <c r="AG4" s="3"/>
      <c r="AH4" s="4"/>
    </row>
    <row r="5" spans="1:34" x14ac:dyDescent="0.25">
      <c r="A5" s="5" t="s">
        <v>4</v>
      </c>
      <c r="AE5" s="1" t="s">
        <v>5</v>
      </c>
      <c r="AG5" s="4"/>
      <c r="AH5" s="4"/>
    </row>
    <row r="6" spans="1:34" x14ac:dyDescent="0.25">
      <c r="AE6" s="1"/>
      <c r="AG6" s="2"/>
      <c r="AH6" s="2"/>
    </row>
    <row r="7" spans="1:34" x14ac:dyDescent="0.25">
      <c r="AE7" s="1" t="s">
        <v>6</v>
      </c>
      <c r="AG7" s="6">
        <v>45154</v>
      </c>
      <c r="AH7" s="4"/>
    </row>
    <row r="8" spans="1:34" x14ac:dyDescent="0.25">
      <c r="A8" s="7" t="s">
        <v>7</v>
      </c>
      <c r="B8" s="7"/>
      <c r="C8" s="8"/>
    </row>
    <row r="9" spans="1:34" ht="18" x14ac:dyDescent="0.25">
      <c r="A9" s="60" t="s">
        <v>8</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9"/>
    </row>
    <row r="10" spans="1:34" ht="57.75" customHeight="1" x14ac:dyDescent="0.25">
      <c r="A10" s="61" t="s">
        <v>9</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10"/>
    </row>
    <row r="11" spans="1:34" x14ac:dyDescent="0.25">
      <c r="A11" s="11" t="s">
        <v>10</v>
      </c>
    </row>
    <row r="12" spans="1:34" ht="23.25" customHeight="1" thickBot="1" x14ac:dyDescent="0.3">
      <c r="A12" s="12">
        <v>2024</v>
      </c>
      <c r="B12" s="11"/>
      <c r="C12" s="11"/>
      <c r="D12" s="11"/>
      <c r="E12" s="11"/>
      <c r="F12" s="11"/>
      <c r="G12" s="11"/>
      <c r="H12" s="11"/>
      <c r="I12" s="11"/>
      <c r="J12" s="11"/>
      <c r="K12" s="11"/>
      <c r="L12" s="11"/>
      <c r="M12" s="11"/>
    </row>
    <row r="13" spans="1:34" s="7" customFormat="1" ht="19.350000000000001" customHeight="1" thickBot="1" x14ac:dyDescent="0.3">
      <c r="A13" s="62" t="s">
        <v>11</v>
      </c>
      <c r="B13" s="65" t="s">
        <v>12</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7"/>
      <c r="AC13" s="65" t="s">
        <v>13</v>
      </c>
      <c r="AD13" s="66"/>
      <c r="AE13" s="66"/>
      <c r="AF13" s="66"/>
      <c r="AG13" s="67"/>
      <c r="AH13"/>
    </row>
    <row r="14" spans="1:34" s="7" customFormat="1" ht="29.25" customHeight="1" thickBot="1" x14ac:dyDescent="0.3">
      <c r="A14" s="63"/>
      <c r="B14" s="57">
        <f>E14-1</f>
        <v>2015</v>
      </c>
      <c r="C14" s="58"/>
      <c r="D14" s="59"/>
      <c r="E14" s="57">
        <f>H14-1</f>
        <v>2016</v>
      </c>
      <c r="F14" s="58"/>
      <c r="G14" s="59"/>
      <c r="H14" s="57">
        <f>K14-1</f>
        <v>2017</v>
      </c>
      <c r="I14" s="58"/>
      <c r="J14" s="59"/>
      <c r="K14" s="65">
        <f>N14-1</f>
        <v>2018</v>
      </c>
      <c r="L14" s="66"/>
      <c r="M14" s="67"/>
      <c r="N14" s="57">
        <f>Q14-1</f>
        <v>2019</v>
      </c>
      <c r="O14" s="58"/>
      <c r="P14" s="59"/>
      <c r="Q14" s="57">
        <f>T14-1</f>
        <v>2020</v>
      </c>
      <c r="R14" s="58"/>
      <c r="S14" s="59"/>
      <c r="T14" s="57">
        <f>W14-1</f>
        <v>2021</v>
      </c>
      <c r="U14" s="58"/>
      <c r="V14" s="59"/>
      <c r="W14" s="57">
        <f>Z14-1</f>
        <v>2022</v>
      </c>
      <c r="X14" s="58"/>
      <c r="Y14" s="59"/>
      <c r="Z14" s="57">
        <f>AC14-1</f>
        <v>2023</v>
      </c>
      <c r="AA14" s="58"/>
      <c r="AB14" s="59"/>
      <c r="AC14" s="51">
        <f>A12</f>
        <v>2024</v>
      </c>
      <c r="AD14" s="51">
        <f>AC14+1</f>
        <v>2025</v>
      </c>
      <c r="AE14" s="51">
        <f>AD14+1</f>
        <v>2026</v>
      </c>
      <c r="AF14" s="51">
        <f>AE14+1</f>
        <v>2027</v>
      </c>
      <c r="AG14" s="51">
        <f>AF14+1</f>
        <v>2028</v>
      </c>
      <c r="AH14"/>
    </row>
    <row r="15" spans="1:34" s="7" customFormat="1" ht="15.75" thickBot="1" x14ac:dyDescent="0.3">
      <c r="A15" s="63"/>
      <c r="B15" s="13" t="s">
        <v>14</v>
      </c>
      <c r="C15" s="13" t="s">
        <v>15</v>
      </c>
      <c r="D15" s="13" t="s">
        <v>16</v>
      </c>
      <c r="E15" s="13" t="s">
        <v>14</v>
      </c>
      <c r="F15" s="13" t="s">
        <v>15</v>
      </c>
      <c r="G15" s="13" t="s">
        <v>16</v>
      </c>
      <c r="H15" s="13" t="s">
        <v>14</v>
      </c>
      <c r="I15" s="13" t="s">
        <v>15</v>
      </c>
      <c r="J15" s="13" t="s">
        <v>16</v>
      </c>
      <c r="K15" s="13" t="s">
        <v>14</v>
      </c>
      <c r="L15" s="13" t="s">
        <v>15</v>
      </c>
      <c r="M15" s="13" t="s">
        <v>16</v>
      </c>
      <c r="N15" s="13" t="s">
        <v>14</v>
      </c>
      <c r="O15" s="13" t="s">
        <v>15</v>
      </c>
      <c r="P15" s="13" t="s">
        <v>16</v>
      </c>
      <c r="Q15" s="13" t="s">
        <v>14</v>
      </c>
      <c r="R15" s="14" t="s">
        <v>15</v>
      </c>
      <c r="S15" s="13" t="s">
        <v>16</v>
      </c>
      <c r="T15" s="14" t="s">
        <v>14</v>
      </c>
      <c r="U15" s="14" t="s">
        <v>15</v>
      </c>
      <c r="V15" s="13" t="s">
        <v>16</v>
      </c>
      <c r="W15" s="13" t="s">
        <v>17</v>
      </c>
      <c r="X15" s="13" t="s">
        <v>15</v>
      </c>
      <c r="Y15" s="13" t="s">
        <v>16</v>
      </c>
      <c r="Z15" s="14" t="s">
        <v>18</v>
      </c>
      <c r="AA15" s="14" t="s">
        <v>19</v>
      </c>
      <c r="AB15" s="13" t="s">
        <v>16</v>
      </c>
      <c r="AC15" s="52"/>
      <c r="AD15" s="52"/>
      <c r="AE15" s="52"/>
      <c r="AF15" s="52"/>
      <c r="AG15" s="52"/>
      <c r="AH15"/>
    </row>
    <row r="16" spans="1:34" s="7" customFormat="1" ht="15.75" thickBot="1" x14ac:dyDescent="0.3">
      <c r="A16" s="64"/>
      <c r="B16" s="53" t="s">
        <v>20</v>
      </c>
      <c r="C16" s="54"/>
      <c r="D16" s="15" t="s">
        <v>21</v>
      </c>
      <c r="E16" s="53" t="s">
        <v>20</v>
      </c>
      <c r="F16" s="54"/>
      <c r="G16" s="15" t="s">
        <v>21</v>
      </c>
      <c r="H16" s="53" t="s">
        <v>20</v>
      </c>
      <c r="I16" s="54"/>
      <c r="J16" s="15" t="s">
        <v>21</v>
      </c>
      <c r="K16" s="55" t="s">
        <v>20</v>
      </c>
      <c r="L16" s="56"/>
      <c r="M16" s="15" t="s">
        <v>21</v>
      </c>
      <c r="N16" s="53" t="s">
        <v>20</v>
      </c>
      <c r="O16" s="54"/>
      <c r="P16" s="15" t="s">
        <v>21</v>
      </c>
      <c r="Q16" s="53" t="s">
        <v>20</v>
      </c>
      <c r="R16" s="54"/>
      <c r="S16" s="15" t="s">
        <v>21</v>
      </c>
      <c r="T16" s="53" t="s">
        <v>20</v>
      </c>
      <c r="U16" s="54"/>
      <c r="V16" s="15" t="s">
        <v>21</v>
      </c>
      <c r="W16" s="53" t="s">
        <v>20</v>
      </c>
      <c r="X16" s="54"/>
      <c r="Y16" s="15" t="s">
        <v>21</v>
      </c>
      <c r="Z16" s="53" t="s">
        <v>20</v>
      </c>
      <c r="AA16" s="54"/>
      <c r="AB16" s="15" t="s">
        <v>21</v>
      </c>
      <c r="AC16" s="55" t="s">
        <v>20</v>
      </c>
      <c r="AD16" s="68"/>
      <c r="AE16" s="68"/>
      <c r="AF16" s="68"/>
      <c r="AG16" s="56"/>
      <c r="AH16"/>
    </row>
    <row r="17" spans="1:34" s="7" customFormat="1" ht="16.5" thickBot="1" x14ac:dyDescent="0.3">
      <c r="A17" s="16" t="s">
        <v>22</v>
      </c>
      <c r="B17" s="17"/>
      <c r="C17" s="17"/>
      <c r="D17" s="18" t="str">
        <f>IF(ISERROR((C17-B17)/B17),"--",(C17-B17)/B17)</f>
        <v>--</v>
      </c>
      <c r="E17" s="17"/>
      <c r="F17" s="17"/>
      <c r="G17" s="18" t="str">
        <f>IF(ISERROR((F17-E17)/E17),"--",(F17-E17)/E17)</f>
        <v>--</v>
      </c>
      <c r="H17" s="17">
        <v>2814</v>
      </c>
      <c r="I17" s="17">
        <v>1942.2936200000001</v>
      </c>
      <c r="J17" s="18">
        <f>IF(ISERROR((I17-H17)/H17),"--",(I17-H17)/H17)</f>
        <v>-0.30977483297796726</v>
      </c>
      <c r="K17" s="17">
        <v>2574.9119999999998</v>
      </c>
      <c r="L17" s="17">
        <v>1688.491</v>
      </c>
      <c r="M17" s="18">
        <f>IF(ISERROR((L17-K17)/K17),"--",(L17-K17)/K17)</f>
        <v>-0.34425292980886335</v>
      </c>
      <c r="N17" s="17">
        <v>2728</v>
      </c>
      <c r="O17" s="17">
        <v>4370.0739999999996</v>
      </c>
      <c r="P17" s="18">
        <f>IF(ISERROR((O17-N17)/N17),"--",(O17-N17)/N17)</f>
        <v>0.60193328445747785</v>
      </c>
      <c r="Q17" s="17">
        <v>2667</v>
      </c>
      <c r="R17" s="17">
        <v>3298.9670000000001</v>
      </c>
      <c r="S17" s="18">
        <f>IF(ISERROR((R17-Q17)/Q17),"--",(R17-Q17)/Q17)</f>
        <v>0.23695800524934388</v>
      </c>
      <c r="T17" s="19">
        <v>2506</v>
      </c>
      <c r="U17" s="19">
        <v>2926.7128199999997</v>
      </c>
      <c r="V17" s="18">
        <f>IF(ISERROR((U17-T17)/T17),"--",(U17-T17)/T17)</f>
        <v>0.16788221069433348</v>
      </c>
      <c r="W17" s="17">
        <v>2482.873</v>
      </c>
      <c r="X17" s="17">
        <v>4065.5166817019976</v>
      </c>
      <c r="Y17" s="18">
        <f>IF(ISERROR((X17-W17)/W17),"--",(X17-W17)/W17)</f>
        <v>0.63742433934478226</v>
      </c>
      <c r="Z17" s="19">
        <v>1984.6799143483968</v>
      </c>
      <c r="AA17" s="19">
        <v>2794.6840000000002</v>
      </c>
      <c r="AB17" s="18">
        <f>IF(ISERROR((AA17-Z17)/Z17),"--",(AA17-Z17)/Z17)</f>
        <v>0.408128323260399</v>
      </c>
      <c r="AC17" s="17">
        <v>2091.5631491867625</v>
      </c>
      <c r="AD17" s="17">
        <v>4323</v>
      </c>
      <c r="AE17" s="17">
        <v>2796</v>
      </c>
      <c r="AF17" s="17">
        <v>2455</v>
      </c>
      <c r="AG17" s="17">
        <v>2329</v>
      </c>
      <c r="AH17"/>
    </row>
    <row r="18" spans="1:34" s="7" customFormat="1" ht="16.5" thickBot="1" x14ac:dyDescent="0.3">
      <c r="A18" s="16" t="s">
        <v>23</v>
      </c>
      <c r="B18" s="17"/>
      <c r="C18" s="17"/>
      <c r="D18" s="18" t="str">
        <f t="shared" ref="D18:D24" si="0">IF(ISERROR((C18-B18)/B18),"--",(C18-B18)/B18)</f>
        <v>--</v>
      </c>
      <c r="E18" s="17"/>
      <c r="F18" s="17"/>
      <c r="G18" s="18" t="str">
        <f t="shared" ref="G18:G24" si="1">IF(ISERROR((F18-E18)/E18),"--",(F18-E18)/E18)</f>
        <v>--</v>
      </c>
      <c r="H18" s="17">
        <v>8257</v>
      </c>
      <c r="I18" s="17">
        <v>8747.8707599999998</v>
      </c>
      <c r="J18" s="18">
        <f t="shared" ref="J18:J24" si="2">IF(ISERROR((I18-H18)/H18),"--",(I18-H18)/H18)</f>
        <v>5.9449044447135738E-2</v>
      </c>
      <c r="K18" s="17">
        <v>9263.6579999999994</v>
      </c>
      <c r="L18" s="17">
        <v>9403.164679296111</v>
      </c>
      <c r="M18" s="18">
        <f t="shared" ref="M18:M24" si="3">IF(ISERROR((L18-K18)/K18),"--",(L18-K18)/K18)</f>
        <v>1.5059567105792501E-2</v>
      </c>
      <c r="N18" s="17">
        <v>9293</v>
      </c>
      <c r="O18" s="17">
        <v>8635.8639999999996</v>
      </c>
      <c r="P18" s="18">
        <f t="shared" ref="P18:P24" si="4">IF(ISERROR((O18-N18)/N18),"--",(O18-N18)/N18)</f>
        <v>-7.0713009792316844E-2</v>
      </c>
      <c r="Q18" s="17">
        <v>9990</v>
      </c>
      <c r="R18" s="17">
        <v>5846.0955688984877</v>
      </c>
      <c r="S18" s="18">
        <f t="shared" ref="S18:S24" si="5">IF(ISERROR((R18-Q18)/Q18),"--",(R18-Q18)/Q18)</f>
        <v>-0.41480524835850974</v>
      </c>
      <c r="T18" s="19">
        <v>10272</v>
      </c>
      <c r="U18" s="19">
        <v>11555.103999999999</v>
      </c>
      <c r="V18" s="18">
        <f t="shared" ref="V18:V24" si="6">IF(ISERROR((U18-T18)/T18),"--",(U18-T18)/T18)</f>
        <v>0.12491277258566973</v>
      </c>
      <c r="W18" s="17">
        <v>10477.757</v>
      </c>
      <c r="X18" s="17">
        <v>11451.157838298002</v>
      </c>
      <c r="Y18" s="18">
        <f t="shared" ref="Y18:Y24" si="7">IF(ISERROR((X18-W18)/W18),"--",(X18-W18)/W18)</f>
        <v>9.290164281324742E-2</v>
      </c>
      <c r="Z18" s="19">
        <v>11984.666099022044</v>
      </c>
      <c r="AA18" s="19">
        <v>12029.337345445299</v>
      </c>
      <c r="AB18" s="18">
        <f t="shared" ref="AB18:AB24" si="8">IF(ISERROR((AA18-Z18)/Z18),"--",(AA18-Z18)/Z18)</f>
        <v>3.7273667913785492E-3</v>
      </c>
      <c r="AC18" s="17">
        <v>12714.038438763646</v>
      </c>
      <c r="AD18" s="17">
        <v>12383</v>
      </c>
      <c r="AE18" s="17">
        <v>12068</v>
      </c>
      <c r="AF18" s="17">
        <v>12151</v>
      </c>
      <c r="AG18" s="17">
        <v>12691</v>
      </c>
      <c r="AH18"/>
    </row>
    <row r="19" spans="1:34" s="7" customFormat="1" ht="16.5" thickBot="1" x14ac:dyDescent="0.3">
      <c r="A19" s="16" t="s">
        <v>24</v>
      </c>
      <c r="B19" s="17"/>
      <c r="C19" s="17"/>
      <c r="D19" s="18" t="str">
        <f t="shared" si="0"/>
        <v>--</v>
      </c>
      <c r="E19" s="17"/>
      <c r="F19" s="17"/>
      <c r="G19" s="18" t="str">
        <f t="shared" si="1"/>
        <v>--</v>
      </c>
      <c r="H19" s="17">
        <v>60</v>
      </c>
      <c r="I19" s="17">
        <v>151.23400000000001</v>
      </c>
      <c r="J19" s="18">
        <f t="shared" si="2"/>
        <v>1.5205666666666668</v>
      </c>
      <c r="K19" s="17">
        <v>300</v>
      </c>
      <c r="L19" s="17">
        <v>288.524</v>
      </c>
      <c r="M19" s="18">
        <f t="shared" si="3"/>
        <v>-3.8253333333333334E-2</v>
      </c>
      <c r="N19" s="17">
        <v>338</v>
      </c>
      <c r="O19" s="17">
        <v>431.58100000000002</v>
      </c>
      <c r="P19" s="18">
        <f t="shared" si="4"/>
        <v>0.2768668639053255</v>
      </c>
      <c r="Q19" s="17">
        <v>280</v>
      </c>
      <c r="R19" s="17">
        <v>87.337999999999994</v>
      </c>
      <c r="S19" s="18">
        <f t="shared" si="5"/>
        <v>-0.68807857142857143</v>
      </c>
      <c r="T19" s="19">
        <v>300</v>
      </c>
      <c r="U19" s="19">
        <v>242.148</v>
      </c>
      <c r="V19" s="18">
        <f t="shared" si="6"/>
        <v>-0.19284000000000001</v>
      </c>
      <c r="W19" s="17">
        <v>247.249</v>
      </c>
      <c r="X19" s="17">
        <v>141.7261</v>
      </c>
      <c r="Y19" s="18">
        <f t="shared" si="7"/>
        <v>-0.42678797487553033</v>
      </c>
      <c r="Z19" s="19">
        <v>276.71993662956265</v>
      </c>
      <c r="AA19" s="19">
        <v>276.72000000000003</v>
      </c>
      <c r="AB19" s="18">
        <f t="shared" si="8"/>
        <v>2.2900568042144782E-7</v>
      </c>
      <c r="AC19" s="17">
        <v>323.18126229059561</v>
      </c>
      <c r="AD19" s="17">
        <v>330</v>
      </c>
      <c r="AE19" s="17">
        <v>336</v>
      </c>
      <c r="AF19" s="17">
        <v>343</v>
      </c>
      <c r="AG19" s="17">
        <v>350</v>
      </c>
      <c r="AH19"/>
    </row>
    <row r="20" spans="1:34" s="7" customFormat="1" ht="16.5" thickBot="1" x14ac:dyDescent="0.3">
      <c r="A20" s="16" t="s">
        <v>25</v>
      </c>
      <c r="B20" s="17"/>
      <c r="C20" s="17"/>
      <c r="D20" s="18" t="str">
        <f t="shared" si="0"/>
        <v>--</v>
      </c>
      <c r="E20" s="17"/>
      <c r="F20" s="17"/>
      <c r="G20" s="18" t="str">
        <f t="shared" si="1"/>
        <v>--</v>
      </c>
      <c r="H20" s="17">
        <v>1303.5</v>
      </c>
      <c r="I20" s="17">
        <v>928.79300000000001</v>
      </c>
      <c r="J20" s="18">
        <f t="shared" si="2"/>
        <v>-0.28746221710778674</v>
      </c>
      <c r="K20" s="17">
        <v>1676.3869999999999</v>
      </c>
      <c r="L20" s="17">
        <v>1092.5630000000001</v>
      </c>
      <c r="M20" s="18">
        <f t="shared" si="3"/>
        <v>-0.34826325902073918</v>
      </c>
      <c r="N20" s="17">
        <v>1256</v>
      </c>
      <c r="O20" s="17">
        <v>1072.796</v>
      </c>
      <c r="P20" s="18">
        <f t="shared" si="4"/>
        <v>-0.14586305732484073</v>
      </c>
      <c r="Q20" s="17">
        <v>901</v>
      </c>
      <c r="R20" s="17">
        <v>863.45299999999997</v>
      </c>
      <c r="S20" s="18">
        <f t="shared" si="5"/>
        <v>-4.1672586015538318E-2</v>
      </c>
      <c r="T20" s="19">
        <v>969</v>
      </c>
      <c r="U20" s="19">
        <v>1273.31</v>
      </c>
      <c r="V20" s="18">
        <f t="shared" si="6"/>
        <v>0.31404540763673883</v>
      </c>
      <c r="W20" s="17">
        <v>1666.81</v>
      </c>
      <c r="X20" s="17">
        <v>1529.16902</v>
      </c>
      <c r="Y20" s="18">
        <f t="shared" si="7"/>
        <v>-8.2577486336175038E-2</v>
      </c>
      <c r="Z20" s="19">
        <v>1174.145</v>
      </c>
      <c r="AA20" s="19">
        <v>1140.145</v>
      </c>
      <c r="AB20" s="18">
        <f t="shared" si="8"/>
        <v>-2.8957241226594672E-2</v>
      </c>
      <c r="AC20" s="17">
        <v>1282.42</v>
      </c>
      <c r="AD20" s="17">
        <v>1480</v>
      </c>
      <c r="AE20" s="17">
        <v>1473</v>
      </c>
      <c r="AF20" s="17">
        <v>1617</v>
      </c>
      <c r="AG20" s="17">
        <v>1701</v>
      </c>
      <c r="AH20"/>
    </row>
    <row r="21" spans="1:34" s="7" customFormat="1" ht="16.5" thickBot="1" x14ac:dyDescent="0.3">
      <c r="A21" s="16" t="s">
        <v>26</v>
      </c>
      <c r="B21" s="20">
        <f>SUM(B17:B20)</f>
        <v>0</v>
      </c>
      <c r="C21" s="20">
        <f>SUM(C17:C20)</f>
        <v>0</v>
      </c>
      <c r="D21" s="21" t="str">
        <f t="shared" si="0"/>
        <v>--</v>
      </c>
      <c r="E21" s="20">
        <f>SUM(E17:E20)</f>
        <v>0</v>
      </c>
      <c r="F21" s="20">
        <f>SUM(F17:F20)</f>
        <v>0</v>
      </c>
      <c r="G21" s="21" t="str">
        <f t="shared" si="1"/>
        <v>--</v>
      </c>
      <c r="H21" s="20">
        <f>SUM(H17:H20)</f>
        <v>12434.5</v>
      </c>
      <c r="I21" s="20">
        <f>SUM(I17:I20)</f>
        <v>11770.19138</v>
      </c>
      <c r="J21" s="21">
        <f t="shared" si="2"/>
        <v>-5.3424634685753328E-2</v>
      </c>
      <c r="K21" s="20">
        <f>SUM(K17:K20)</f>
        <v>13814.957</v>
      </c>
      <c r="L21" s="20">
        <f>SUM(L17:L20)</f>
        <v>12472.742679296111</v>
      </c>
      <c r="M21" s="21">
        <f t="shared" si="3"/>
        <v>-9.715660502626898E-2</v>
      </c>
      <c r="N21" s="20">
        <f>SUM(N17:N20)</f>
        <v>13615</v>
      </c>
      <c r="O21" s="20">
        <f t="shared" ref="O21:AF21" si="9">SUM(O17:O20)</f>
        <v>14510.314999999999</v>
      </c>
      <c r="P21" s="21">
        <f t="shared" si="4"/>
        <v>6.5759456481821424E-2</v>
      </c>
      <c r="Q21" s="22">
        <f t="shared" si="9"/>
        <v>13838</v>
      </c>
      <c r="R21" s="22">
        <f>SUM(R17:R20)</f>
        <v>10095.853568898487</v>
      </c>
      <c r="S21" s="21">
        <f t="shared" si="5"/>
        <v>-0.27042538163762925</v>
      </c>
      <c r="T21" s="22">
        <f t="shared" si="9"/>
        <v>14047</v>
      </c>
      <c r="U21" s="22">
        <f t="shared" si="9"/>
        <v>15997.274819999999</v>
      </c>
      <c r="V21" s="21">
        <f t="shared" si="6"/>
        <v>0.13883924111910007</v>
      </c>
      <c r="W21" s="22">
        <f t="shared" si="9"/>
        <v>14874.688999999998</v>
      </c>
      <c r="X21" s="22">
        <f t="shared" si="9"/>
        <v>17187.569640000002</v>
      </c>
      <c r="Y21" s="21">
        <f t="shared" si="7"/>
        <v>0.1554910250560535</v>
      </c>
      <c r="Z21" s="22">
        <f t="shared" si="9"/>
        <v>15420.210950000004</v>
      </c>
      <c r="AA21" s="22">
        <f t="shared" si="9"/>
        <v>16240.8863454453</v>
      </c>
      <c r="AB21" s="21">
        <f t="shared" si="8"/>
        <v>5.3220763198787227E-2</v>
      </c>
      <c r="AC21" s="20">
        <f t="shared" si="9"/>
        <v>16411.202850241003</v>
      </c>
      <c r="AD21" s="20">
        <f t="shared" si="9"/>
        <v>18516</v>
      </c>
      <c r="AE21" s="20">
        <f t="shared" si="9"/>
        <v>16673</v>
      </c>
      <c r="AF21" s="20">
        <f t="shared" si="9"/>
        <v>16566</v>
      </c>
      <c r="AG21" s="23">
        <f>SUM(AG17:AG20)</f>
        <v>17071</v>
      </c>
      <c r="AH21"/>
    </row>
    <row r="22" spans="1:34" s="7" customFormat="1" ht="16.5" thickBot="1" x14ac:dyDescent="0.3">
      <c r="A22" s="16" t="s">
        <v>27</v>
      </c>
      <c r="B22" s="24"/>
      <c r="C22" s="24"/>
      <c r="D22" s="25" t="str">
        <f t="shared" si="0"/>
        <v>--</v>
      </c>
      <c r="E22" s="24"/>
      <c r="F22" s="24"/>
      <c r="G22" s="25" t="str">
        <f t="shared" si="1"/>
        <v>--</v>
      </c>
      <c r="H22" s="24">
        <v>1326</v>
      </c>
      <c r="I22" s="24">
        <v>1016.59698</v>
      </c>
      <c r="J22" s="25">
        <f t="shared" si="2"/>
        <v>-0.23333561085972848</v>
      </c>
      <c r="K22" s="24">
        <v>1207</v>
      </c>
      <c r="L22" s="24">
        <v>1243.2109899999984</v>
      </c>
      <c r="M22" s="25">
        <f t="shared" si="3"/>
        <v>3.000082021540882E-2</v>
      </c>
      <c r="N22" s="24">
        <v>1212</v>
      </c>
      <c r="O22" s="24">
        <v>2517.2224000000024</v>
      </c>
      <c r="P22" s="25">
        <f t="shared" si="4"/>
        <v>1.0769161716171636</v>
      </c>
      <c r="Q22" s="24">
        <v>1218</v>
      </c>
      <c r="R22" s="24">
        <v>2922.524629999999</v>
      </c>
      <c r="S22" s="25">
        <f t="shared" si="5"/>
        <v>1.3994455090311979</v>
      </c>
      <c r="T22" s="24">
        <v>1248</v>
      </c>
      <c r="U22" s="24">
        <v>2741.595230000004</v>
      </c>
      <c r="V22" s="25">
        <f t="shared" si="6"/>
        <v>1.1967910496794905</v>
      </c>
      <c r="W22" s="24">
        <v>1510.433</v>
      </c>
      <c r="X22" s="24">
        <v>3415.480559999995</v>
      </c>
      <c r="Y22" s="25">
        <f>IF(ISERROR((X22-W22)/W22),"--",(X22-W22)/W22)</f>
        <v>1.2612592283139967</v>
      </c>
      <c r="Z22" s="24">
        <v>1421.5685282640347</v>
      </c>
      <c r="AA22" s="24">
        <v>2448.8328600000004</v>
      </c>
      <c r="AB22" s="25">
        <f t="shared" si="8"/>
        <v>0.7226273734340628</v>
      </c>
      <c r="AC22" s="24">
        <v>1534.4223927826911</v>
      </c>
      <c r="AD22" s="24">
        <v>3437</v>
      </c>
      <c r="AE22" s="24">
        <v>1865</v>
      </c>
      <c r="AF22" s="24">
        <v>1596</v>
      </c>
      <c r="AG22" s="24">
        <v>1628</v>
      </c>
      <c r="AH22"/>
    </row>
    <row r="23" spans="1:34" s="7" customFormat="1" ht="27" customHeight="1" thickBot="1" x14ac:dyDescent="0.3">
      <c r="A23" s="16" t="s">
        <v>28</v>
      </c>
      <c r="B23" s="17"/>
      <c r="C23" s="17"/>
      <c r="D23" s="25" t="str">
        <f t="shared" si="0"/>
        <v>--</v>
      </c>
      <c r="E23" s="17"/>
      <c r="F23" s="17"/>
      <c r="G23" s="25" t="str">
        <f t="shared" si="1"/>
        <v>--</v>
      </c>
      <c r="H23" s="20">
        <f>H21-H22</f>
        <v>11108.5</v>
      </c>
      <c r="I23" s="20">
        <f>I21-I22</f>
        <v>10753.5944</v>
      </c>
      <c r="J23" s="25">
        <f t="shared" si="2"/>
        <v>-3.1949012017824192E-2</v>
      </c>
      <c r="K23" s="20">
        <f>K21-K22</f>
        <v>12607.957</v>
      </c>
      <c r="L23" s="20">
        <f>L21-L22</f>
        <v>11229.531689296113</v>
      </c>
      <c r="M23" s="25">
        <f t="shared" si="3"/>
        <v>-0.1093297915517865</v>
      </c>
      <c r="N23" s="20">
        <f>N21-N22</f>
        <v>12403</v>
      </c>
      <c r="O23" s="20">
        <f>O21-O22</f>
        <v>11993.092599999996</v>
      </c>
      <c r="P23" s="25">
        <f t="shared" si="4"/>
        <v>-3.3049052648553068E-2</v>
      </c>
      <c r="Q23" s="20">
        <f>Q21-Q22</f>
        <v>12620</v>
      </c>
      <c r="R23" s="20">
        <f>R21-R22</f>
        <v>7173.3289388984876</v>
      </c>
      <c r="S23" s="26">
        <f t="shared" si="5"/>
        <v>-0.43159041688601524</v>
      </c>
      <c r="T23" s="20">
        <f>T21-T22</f>
        <v>12799</v>
      </c>
      <c r="U23" s="20">
        <f>U21-U22</f>
        <v>13255.679589999994</v>
      </c>
      <c r="V23" s="25">
        <f t="shared" si="6"/>
        <v>3.5680880537541551E-2</v>
      </c>
      <c r="W23" s="20">
        <f>W21-W22</f>
        <v>13364.255999999998</v>
      </c>
      <c r="X23" s="20">
        <f>X21-X22</f>
        <v>13772.089080000007</v>
      </c>
      <c r="Y23" s="25">
        <f t="shared" si="7"/>
        <v>3.0516706653928923E-2</v>
      </c>
      <c r="Z23" s="20">
        <f>Z21-Z22</f>
        <v>13998.642421735969</v>
      </c>
      <c r="AA23" s="20">
        <f>AA21-AA22</f>
        <v>13792.0534854453</v>
      </c>
      <c r="AB23" s="25">
        <f t="shared" si="8"/>
        <v>-1.4757783652641517E-2</v>
      </c>
      <c r="AC23" s="20">
        <f>AC21-AC22</f>
        <v>14876.780457458312</v>
      </c>
      <c r="AD23" s="17">
        <f t="shared" ref="AD23:AG23" si="10">AD21-AD22</f>
        <v>15079</v>
      </c>
      <c r="AE23" s="17">
        <f t="shared" si="10"/>
        <v>14808</v>
      </c>
      <c r="AF23" s="17">
        <f t="shared" si="10"/>
        <v>14970</v>
      </c>
      <c r="AG23" s="17">
        <f t="shared" si="10"/>
        <v>15443</v>
      </c>
      <c r="AH23"/>
    </row>
    <row r="24" spans="1:34" s="7" customFormat="1" ht="16.5" thickBot="1" x14ac:dyDescent="0.3">
      <c r="A24" s="16" t="s">
        <v>29</v>
      </c>
      <c r="B24" s="27"/>
      <c r="C24" s="28">
        <v>8310795.5899999999</v>
      </c>
      <c r="D24" s="26" t="str">
        <f t="shared" si="0"/>
        <v>--</v>
      </c>
      <c r="E24" s="27"/>
      <c r="F24" s="28">
        <v>9094943.5500000007</v>
      </c>
      <c r="G24" s="26" t="str">
        <f t="shared" si="1"/>
        <v>--</v>
      </c>
      <c r="H24" s="24">
        <v>8251.6198003095433</v>
      </c>
      <c r="I24" s="24">
        <v>8785.0363000000016</v>
      </c>
      <c r="J24" s="26">
        <f t="shared" si="2"/>
        <v>6.4643853279624949E-2</v>
      </c>
      <c r="K24" s="24">
        <v>8823.1121712433396</v>
      </c>
      <c r="L24" s="24">
        <v>9154.9006499999996</v>
      </c>
      <c r="M24" s="26">
        <f t="shared" si="3"/>
        <v>3.7604472471520767E-2</v>
      </c>
      <c r="N24" s="24">
        <v>8992.7619692328171</v>
      </c>
      <c r="O24" s="24">
        <v>8880.5671400000028</v>
      </c>
      <c r="P24" s="26">
        <f t="shared" si="4"/>
        <v>-1.2476125757211137E-2</v>
      </c>
      <c r="Q24" s="24">
        <v>9244.3871939678611</v>
      </c>
      <c r="R24" s="24">
        <v>8316.5941700000003</v>
      </c>
      <c r="S24" s="26">
        <f t="shared" si="5"/>
        <v>-0.10036284769349162</v>
      </c>
      <c r="T24" s="24">
        <v>9505.4586458980848</v>
      </c>
      <c r="U24" s="24">
        <v>8386.6652000000013</v>
      </c>
      <c r="V24" s="26">
        <f t="shared" si="6"/>
        <v>-0.11770010133923199</v>
      </c>
      <c r="W24" s="24">
        <v>10541.66498</v>
      </c>
      <c r="X24" s="24">
        <v>11359.432889999998</v>
      </c>
      <c r="Y24" s="26">
        <f t="shared" si="7"/>
        <v>7.7574833913949592E-2</v>
      </c>
      <c r="Z24" s="24">
        <v>11252.77</v>
      </c>
      <c r="AA24" s="24">
        <v>11253</v>
      </c>
      <c r="AB24" s="26">
        <f t="shared" si="8"/>
        <v>2.04394118070096E-5</v>
      </c>
      <c r="AC24" s="24">
        <v>11778.893970000001</v>
      </c>
      <c r="AD24" s="27">
        <v>12014.471849400001</v>
      </c>
      <c r="AE24" s="27">
        <v>12254.761286388</v>
      </c>
      <c r="AF24" s="27">
        <v>12499.856512115761</v>
      </c>
      <c r="AG24" s="27">
        <v>12749.853642358075</v>
      </c>
      <c r="AH24"/>
    </row>
    <row r="25" spans="1:34" s="7" customFormat="1" ht="12.75" x14ac:dyDescent="0.2"/>
    <row r="26" spans="1:34" s="7" customFormat="1" ht="12.75" x14ac:dyDescent="0.2"/>
    <row r="27" spans="1:34" s="7" customFormat="1" ht="12.75" x14ac:dyDescent="0.2"/>
    <row r="28" spans="1:34" s="7" customFormat="1" ht="12.75" x14ac:dyDescent="0.2"/>
    <row r="29" spans="1:34" s="7" customFormat="1" ht="12.75" x14ac:dyDescent="0.2"/>
    <row r="30" spans="1:34" s="29" customFormat="1" ht="12.75" x14ac:dyDescent="0.2">
      <c r="C30" s="29">
        <f>IF(B14=2013,5,IF(B14=2014,6,IF(B14=2015,7,IF(B14=2016,8,IF(B14=2017,9,IF(B14=2018,10,IF(B14=2019,11,IF(B14=2020,12))))))))</f>
        <v>7</v>
      </c>
      <c r="F30" s="29">
        <f>IF(E14=2013,5,IF(E14=2014,6,IF(E14=2015,7,IF(E14=2016,8,IF(E14=2017,9,IF(E14=2018,10,IF(E14=2019,11,IF(E14=2020,12))))))))</f>
        <v>8</v>
      </c>
      <c r="I30" s="29">
        <f>IF(H14=2013,5,IF(H14=2014,6,IF(H14=2015,7,IF(H14=2016,8,IF(H14=2017,9,IF(H14=2018,10,IF(H14=2019,11,IF(H14=2020,12))))))))</f>
        <v>9</v>
      </c>
      <c r="L30" s="29">
        <f>IF(K14=2013,5,IF(K14=2014,6,IF(K14=2015,7,IF(K14=2016,8,IF(K14=2017,9,IF(K14=2018,10,IF(K14=2019,11,IF(K14=2020,12))))))))</f>
        <v>10</v>
      </c>
      <c r="O30" s="29">
        <f>IF(N14=2013,5,IF(N14=2014,6,IF(N14=2015,7,IF(N14=2016,8,IF(N14=2017,9,IF(N14=2018,10,IF(N14=2019,11,IF(N14=2020,12))))))))</f>
        <v>11</v>
      </c>
      <c r="R30" s="29">
        <f>IF(Q14=2013,5,IF(Q14=2014,6,IF(Q14=2015,7,IF(Q14=2016,8,IF(Q14=2017,9,IF(Q14=2018,10,IF(Q14=2019,11,IF(Q14=2020,12))))))))</f>
        <v>12</v>
      </c>
      <c r="U30" s="29" t="b">
        <f>IF(T14=2013,5,IF(T14=2014,6,IF(T14=2015,7,IF(T14=2016,8,IF(T14=2017,9,IF(T14=2018,10,IF(T14=2019,11,IF(T14=2020,12))))))))</f>
        <v>0</v>
      </c>
    </row>
    <row r="31" spans="1:34" s="7" customFormat="1" ht="12.75" x14ac:dyDescent="0.2">
      <c r="F31" s="29"/>
    </row>
    <row r="32" spans="1:34" x14ac:dyDescent="0.25">
      <c r="A32" s="36" t="s">
        <v>30</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0"/>
    </row>
    <row r="33" spans="1:34" ht="28.35" customHeight="1" x14ac:dyDescent="0.25">
      <c r="A33" s="37" t="s">
        <v>31</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1"/>
    </row>
    <row r="34" spans="1:34" x14ac:dyDescent="0.25">
      <c r="A34" s="47" t="s">
        <v>32</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32"/>
    </row>
    <row r="35" spans="1:34" x14ac:dyDescent="0.2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row>
    <row r="36" spans="1:34" ht="14.25" customHeight="1" x14ac:dyDescent="0.25">
      <c r="A36" s="47" t="s">
        <v>33</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32"/>
    </row>
    <row r="37" spans="1:34" x14ac:dyDescent="0.2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row>
    <row r="39" spans="1:34" ht="18.75" x14ac:dyDescent="0.3">
      <c r="A39" s="48" t="s">
        <v>34</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50"/>
      <c r="AH39" s="33"/>
    </row>
    <row r="40" spans="1:34" x14ac:dyDescent="0.25">
      <c r="A40" s="38" t="s">
        <v>35</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40"/>
      <c r="AH40" s="34"/>
    </row>
    <row r="41" spans="1:34" ht="30" customHeight="1" x14ac:dyDescent="0.25">
      <c r="A41" s="41"/>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3"/>
      <c r="AH41" s="35"/>
    </row>
    <row r="42" spans="1:34" ht="30" customHeight="1" x14ac:dyDescent="0.25">
      <c r="A42" s="44"/>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6"/>
      <c r="AH42" s="35"/>
    </row>
    <row r="43" spans="1:34" x14ac:dyDescent="0.25">
      <c r="A43" s="38" t="s">
        <v>36</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40"/>
      <c r="AH43" s="34"/>
    </row>
    <row r="44" spans="1:34" ht="30" customHeight="1" x14ac:dyDescent="0.25">
      <c r="A44" s="41"/>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3"/>
      <c r="AH44" s="35"/>
    </row>
    <row r="45" spans="1:34" ht="30" customHeight="1" x14ac:dyDescent="0.25">
      <c r="A45" s="44"/>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6"/>
      <c r="AH45" s="35"/>
    </row>
    <row r="46" spans="1:34" x14ac:dyDescent="0.25">
      <c r="A46" s="38" t="s">
        <v>37</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40"/>
      <c r="AH46" s="34"/>
    </row>
    <row r="47" spans="1:34" ht="30" customHeight="1" x14ac:dyDescent="0.25">
      <c r="A47" s="41"/>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3"/>
      <c r="AH47" s="35"/>
    </row>
    <row r="48" spans="1:34" ht="30" customHeight="1" x14ac:dyDescent="0.25">
      <c r="A48" s="44"/>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6"/>
      <c r="AH48" s="35"/>
    </row>
  </sheetData>
  <mergeCells count="40">
    <mergeCell ref="A9:AG9"/>
    <mergeCell ref="A10:AG10"/>
    <mergeCell ref="A13:A16"/>
    <mergeCell ref="B13:AB13"/>
    <mergeCell ref="AC13:AG13"/>
    <mergeCell ref="B14:D14"/>
    <mergeCell ref="E14:G14"/>
    <mergeCell ref="H14:J14"/>
    <mergeCell ref="K14:M14"/>
    <mergeCell ref="N14:P14"/>
    <mergeCell ref="W16:X16"/>
    <mergeCell ref="Z16:AA16"/>
    <mergeCell ref="AC16:AG16"/>
    <mergeCell ref="AE14:AE15"/>
    <mergeCell ref="AF14:AF15"/>
    <mergeCell ref="AG14:AG15"/>
    <mergeCell ref="B16:C16"/>
    <mergeCell ref="E16:F16"/>
    <mergeCell ref="H16:I16"/>
    <mergeCell ref="K16:L16"/>
    <mergeCell ref="N16:O16"/>
    <mergeCell ref="Q16:R16"/>
    <mergeCell ref="T16:U16"/>
    <mergeCell ref="Q14:S14"/>
    <mergeCell ref="T14:V14"/>
    <mergeCell ref="W14:Y14"/>
    <mergeCell ref="Z14:AB14"/>
    <mergeCell ref="AC14:AC15"/>
    <mergeCell ref="AD14:AD15"/>
    <mergeCell ref="A32:AG32"/>
    <mergeCell ref="A33:AG33"/>
    <mergeCell ref="A46:AG46"/>
    <mergeCell ref="A47:AG48"/>
    <mergeCell ref="A36:AG36"/>
    <mergeCell ref="A39:AG39"/>
    <mergeCell ref="A40:AG40"/>
    <mergeCell ref="A41:AG42"/>
    <mergeCell ref="A43:AG43"/>
    <mergeCell ref="A44:AG45"/>
    <mergeCell ref="A34:AG34"/>
  </mergeCells>
  <dataValidations count="1">
    <dataValidation type="list" allowBlank="1" showInputMessage="1" showErrorMessage="1" sqref="C8" xr:uid="{AA068659-F491-4257-9769-F51A0F8501D0}">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Speziale</dc:creator>
  <cp:lastModifiedBy>Katie Speziale</cp:lastModifiedBy>
  <dcterms:created xsi:type="dcterms:W3CDTF">2023-10-24T19:05:27Z</dcterms:created>
  <dcterms:modified xsi:type="dcterms:W3CDTF">2023-11-10T14:52:13Z</dcterms:modified>
</cp:coreProperties>
</file>