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Admin\Ontario Energy Board\Rate Design\2024 COS - Steering Committee Folder\5. Interrogatories - Round 1\Attachments\Exhibit 2\"/>
    </mc:Choice>
  </mc:AlternateContent>
  <xr:revisionPtr revIDLastSave="0" documentId="8_{19A2412C-FA2F-4385-B581-0DB329DF66B4}" xr6:coauthVersionLast="47" xr6:coauthVersionMax="47" xr10:uidLastSave="{00000000-0000-0000-0000-000000000000}"/>
  <bookViews>
    <workbookView xWindow="-28920" yWindow="-1530" windowWidth="29040" windowHeight="15840" xr2:uid="{4BB0F663-ED5A-425B-8ABD-87B4B1027308}"/>
  </bookViews>
  <sheets>
    <sheet name="2AA – Capital Projects FINAL" sheetId="1" r:id="rId1"/>
  </sheets>
  <definedNames>
    <definedName name="BridgeYear">#REF!</definedName>
    <definedName name="EBNUMBER">#REF!</definedName>
    <definedName name="RebaseYear">#REF!</definedName>
    <definedName name="Test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5" i="1" l="1"/>
  <c r="L115" i="1"/>
  <c r="M115" i="1"/>
  <c r="N115" i="1"/>
  <c r="K127" i="1"/>
  <c r="M127" i="1"/>
  <c r="K124" i="1"/>
  <c r="L124" i="1"/>
  <c r="M124" i="1"/>
  <c r="N124" i="1"/>
  <c r="K49" i="1"/>
  <c r="L49" i="1"/>
  <c r="M49" i="1"/>
  <c r="N49" i="1"/>
  <c r="N110" i="1" s="1"/>
  <c r="K80" i="1"/>
  <c r="L80" i="1"/>
  <c r="M80" i="1"/>
  <c r="N80" i="1"/>
  <c r="K95" i="1"/>
  <c r="K110" i="1" s="1"/>
  <c r="L95" i="1"/>
  <c r="L110" i="1" s="1"/>
  <c r="M95" i="1"/>
  <c r="M110" i="1" s="1"/>
  <c r="N95" i="1"/>
  <c r="K22" i="1"/>
  <c r="L22" i="1"/>
  <c r="L127" i="1" s="1"/>
  <c r="M22" i="1"/>
  <c r="N22" i="1"/>
  <c r="N127" i="1" s="1"/>
  <c r="K20" i="1"/>
  <c r="L20" i="1"/>
  <c r="M20" i="1"/>
  <c r="N20" i="1"/>
  <c r="J121" i="1"/>
  <c r="I121" i="1"/>
  <c r="G121" i="1"/>
  <c r="J120" i="1"/>
  <c r="I120" i="1"/>
  <c r="G120" i="1"/>
  <c r="C124" i="1"/>
  <c r="G115" i="1"/>
  <c r="J115" i="1"/>
  <c r="I115" i="1"/>
  <c r="H115" i="1"/>
  <c r="C115" i="1"/>
  <c r="B115" i="1"/>
  <c r="G109" i="1"/>
  <c r="G95" i="1"/>
  <c r="J95" i="1"/>
  <c r="I95" i="1"/>
  <c r="G80" i="1"/>
  <c r="G73" i="1"/>
  <c r="G49" i="1"/>
  <c r="J49" i="1"/>
  <c r="I49" i="1"/>
  <c r="G20" i="1"/>
  <c r="D124" i="1" l="1"/>
  <c r="B20" i="1"/>
  <c r="G22" i="1"/>
  <c r="I124" i="1"/>
  <c r="D115" i="1"/>
  <c r="J124" i="1"/>
  <c r="J20" i="1"/>
  <c r="J22" i="1" s="1"/>
  <c r="E95" i="1"/>
  <c r="F20" i="1"/>
  <c r="F22" i="1" s="1"/>
  <c r="D49" i="1"/>
  <c r="C80" i="1"/>
  <c r="H124" i="1"/>
  <c r="G124" i="1"/>
  <c r="D80" i="1"/>
  <c r="B95" i="1"/>
  <c r="E49" i="1"/>
  <c r="C95" i="1"/>
  <c r="E20" i="1"/>
  <c r="E22" i="1" s="1"/>
  <c r="C49" i="1"/>
  <c r="H20" i="1"/>
  <c r="H22" i="1" s="1"/>
  <c r="G110" i="1"/>
  <c r="I20" i="1"/>
  <c r="I22" i="1" s="1"/>
  <c r="F80" i="1"/>
  <c r="D95" i="1"/>
  <c r="H95" i="1"/>
  <c r="H49" i="1"/>
  <c r="F95" i="1"/>
  <c r="I80" i="1"/>
  <c r="I110" i="1" s="1"/>
  <c r="D20" i="1"/>
  <c r="D22" i="1" s="1"/>
  <c r="C20" i="1"/>
  <c r="C22" i="1" s="1"/>
  <c r="B49" i="1"/>
  <c r="J80" i="1"/>
  <c r="J110" i="1" s="1"/>
  <c r="J127" i="1" s="1"/>
  <c r="E80" i="1"/>
  <c r="B22" i="1"/>
  <c r="G127" i="1"/>
  <c r="F49" i="1"/>
  <c r="H80" i="1"/>
  <c r="H110" i="1" s="1"/>
  <c r="B124" i="1"/>
  <c r="B80" i="1"/>
  <c r="I127" i="1" l="1"/>
  <c r="H127" i="1"/>
  <c r="D110" i="1"/>
  <c r="D127" i="1" s="1"/>
  <c r="F110" i="1"/>
  <c r="F127" i="1" s="1"/>
  <c r="E110" i="1"/>
  <c r="E127" i="1" s="1"/>
  <c r="C110" i="1"/>
  <c r="C127" i="1" s="1"/>
  <c r="B110" i="1"/>
  <c r="B1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Zappitelli</author>
    <author>Katie Speziale</author>
  </authors>
  <commentList>
    <comment ref="K10" authorId="0" shapeId="0" xr:uid="{C9757C15-BC64-4AF9-AA95-6E837BFE90FD}">
      <text>
        <r>
          <rPr>
            <b/>
            <sz val="9"/>
            <color indexed="81"/>
            <rFont val="Tahoma"/>
            <family val="2"/>
          </rPr>
          <t>Bob Zappitelli:</t>
        </r>
        <r>
          <rPr>
            <sz val="9"/>
            <color indexed="81"/>
            <rFont val="Tahoma"/>
            <family val="2"/>
          </rPr>
          <t xml:space="preserve">
Bell ASHIP 1.8M</t>
        </r>
      </text>
    </comment>
    <comment ref="C12" authorId="1" shapeId="0" xr:uid="{0B5DA481-D858-4491-8FEE-7F4F6FE811D0}">
      <text>
        <r>
          <rPr>
            <b/>
            <sz val="9"/>
            <color indexed="81"/>
            <rFont val="Tahoma"/>
            <family val="2"/>
          </rPr>
          <t>Katie Speziale:</t>
        </r>
        <r>
          <rPr>
            <sz val="9"/>
            <color indexed="81"/>
            <rFont val="Tahoma"/>
            <family val="2"/>
          </rPr>
          <t xml:space="preserve">
$72,066
 in contributions in kind</t>
        </r>
      </text>
    </comment>
    <comment ref="F12" authorId="1" shapeId="0" xr:uid="{994CF930-8AE4-4CF5-BBBB-F1BF5490847E}">
      <text>
        <r>
          <rPr>
            <b/>
            <sz val="9"/>
            <color indexed="81"/>
            <rFont val="Tahoma"/>
            <family val="2"/>
          </rPr>
          <t>Katie Speziale:</t>
        </r>
        <r>
          <rPr>
            <sz val="9"/>
            <color indexed="81"/>
            <rFont val="Tahoma"/>
            <family val="2"/>
          </rPr>
          <t xml:space="preserve">
$145,320 in contributions in kind</t>
        </r>
      </text>
    </comment>
    <comment ref="H12" authorId="1" shapeId="0" xr:uid="{013EE172-B38E-43CD-B717-0683AE740529}">
      <text>
        <r>
          <rPr>
            <b/>
            <sz val="9"/>
            <color indexed="81"/>
            <rFont val="Tahoma"/>
            <family val="2"/>
          </rPr>
          <t>Katie Speziale:</t>
        </r>
        <r>
          <rPr>
            <sz val="9"/>
            <color indexed="81"/>
            <rFont val="Tahoma"/>
            <family val="2"/>
          </rPr>
          <t xml:space="preserve">
93874 in contributions in kind</t>
        </r>
      </text>
    </comment>
    <comment ref="H13" authorId="1" shapeId="0" xr:uid="{8462C08F-6238-45C9-8B43-09F02E12F29C}">
      <text>
        <r>
          <rPr>
            <b/>
            <sz val="9"/>
            <color indexed="81"/>
            <rFont val="Tahoma"/>
            <family val="2"/>
          </rPr>
          <t>Katie Speziale:</t>
        </r>
        <r>
          <rPr>
            <sz val="9"/>
            <color indexed="81"/>
            <rFont val="Tahoma"/>
            <family val="2"/>
          </rPr>
          <t xml:space="preserve">
36049 in contributions in kind</t>
        </r>
      </text>
    </comment>
    <comment ref="C14" authorId="1" shapeId="0" xr:uid="{95A02830-DDB1-47BC-93D4-187D02A0DF9D}">
      <text>
        <r>
          <rPr>
            <b/>
            <sz val="9"/>
            <color indexed="81"/>
            <rFont val="Tahoma"/>
            <family val="2"/>
          </rPr>
          <t>Katie Speziale:</t>
        </r>
        <r>
          <rPr>
            <sz val="9"/>
            <color indexed="81"/>
            <rFont val="Tahoma"/>
            <family val="2"/>
          </rPr>
          <t xml:space="preserve">
Subdivisions were capitalized in prior years based on estimates, when final developer costs came in a reduction to contributions in kind required</t>
        </r>
      </text>
    </comment>
    <comment ref="E14" authorId="1" shapeId="0" xr:uid="{C4FE1E5D-276D-4A82-89AA-F5CF8CE12083}">
      <text>
        <r>
          <rPr>
            <b/>
            <sz val="9"/>
            <color indexed="81"/>
            <rFont val="Tahoma"/>
            <family val="2"/>
          </rPr>
          <t>Katie Speziale:</t>
        </r>
        <r>
          <rPr>
            <sz val="9"/>
            <color indexed="81"/>
            <rFont val="Tahoma"/>
            <family val="2"/>
          </rPr>
          <t xml:space="preserve">
490,025 in contributions in kind
</t>
        </r>
      </text>
    </comment>
    <comment ref="F14" authorId="1" shapeId="0" xr:uid="{839DFCA5-219C-4224-8117-0E6744E416CA}">
      <text>
        <r>
          <rPr>
            <b/>
            <sz val="9"/>
            <color indexed="81"/>
            <rFont val="Tahoma"/>
            <family val="2"/>
          </rPr>
          <t>Katie Speziale:</t>
        </r>
        <r>
          <rPr>
            <sz val="9"/>
            <color indexed="81"/>
            <rFont val="Tahoma"/>
            <family val="2"/>
          </rPr>
          <t xml:space="preserve">
661,104 in contributions in kind</t>
        </r>
      </text>
    </comment>
    <comment ref="G14" authorId="1" shapeId="0" xr:uid="{7CF2F954-E4F2-4012-A982-4C1256687924}">
      <text>
        <r>
          <rPr>
            <b/>
            <sz val="9"/>
            <color indexed="81"/>
            <rFont val="Tahoma"/>
            <family val="2"/>
          </rPr>
          <t>Katie Speziale:</t>
        </r>
        <r>
          <rPr>
            <sz val="9"/>
            <color indexed="81"/>
            <rFont val="Tahoma"/>
            <family val="2"/>
          </rPr>
          <t xml:space="preserve">
We capitalized Parkdale Stage 6 based on original estimate, when we got final costs from developer in 2021, had to adjust parkdale stage 6</t>
        </r>
      </text>
    </comment>
    <comment ref="H14" authorId="1" shapeId="0" xr:uid="{C1204438-50BE-4BA7-9FC4-438F90135517}">
      <text>
        <r>
          <rPr>
            <b/>
            <sz val="9"/>
            <color indexed="81"/>
            <rFont val="Tahoma"/>
            <family val="2"/>
          </rPr>
          <t>Katie Speziale:</t>
        </r>
        <r>
          <rPr>
            <sz val="9"/>
            <color indexed="81"/>
            <rFont val="Tahoma"/>
            <family val="2"/>
          </rPr>
          <t xml:space="preserve">
159504 in contributions in kind</t>
        </r>
      </text>
    </comment>
    <comment ref="I107" authorId="1" shapeId="0" xr:uid="{5AD6B04F-A75C-4B7C-8CD8-B5EEDF074BA9}">
      <text>
        <r>
          <rPr>
            <b/>
            <sz val="9"/>
            <color indexed="81"/>
            <rFont val="Tahoma"/>
            <family val="2"/>
          </rPr>
          <t>Katie Speziale:</t>
        </r>
        <r>
          <rPr>
            <sz val="9"/>
            <color indexed="81"/>
            <rFont val="Tahoma"/>
            <family val="2"/>
          </rPr>
          <t xml:space="preserve">
need to allocate out 500k addition to projects</t>
        </r>
      </text>
    </comment>
    <comment ref="A109" authorId="1" shapeId="0" xr:uid="{F02235B0-6739-4DC7-9FD7-EFE8E5BC2F8E}">
      <text>
        <r>
          <rPr>
            <b/>
            <sz val="9"/>
            <color indexed="81"/>
            <rFont val="Tahoma"/>
            <family val="2"/>
          </rPr>
          <t>Katie Speziale:</t>
        </r>
        <r>
          <rPr>
            <sz val="9"/>
            <color indexed="81"/>
            <rFont val="Tahoma"/>
            <family val="2"/>
          </rPr>
          <t xml:space="preserve">
Added unplanned capital here</t>
        </r>
      </text>
    </comment>
    <comment ref="G109" authorId="1" shapeId="0" xr:uid="{D758DBA4-618C-4F1B-880F-7AA3135F8269}">
      <text>
        <r>
          <rPr>
            <b/>
            <sz val="9"/>
            <color indexed="81"/>
            <rFont val="Tahoma"/>
            <family val="2"/>
          </rPr>
          <t>Katie Speziale:</t>
        </r>
        <r>
          <rPr>
            <sz val="9"/>
            <color indexed="81"/>
            <rFont val="Tahoma"/>
            <family val="2"/>
          </rPr>
          <t xml:space="preserve">
Adjusted for transformers returned to inventory (not new capital additions)</t>
        </r>
      </text>
    </comment>
    <comment ref="I123" authorId="1" shapeId="0" xr:uid="{6382CC29-ECC0-44A7-AD1A-A64714B4E9EA}">
      <text>
        <r>
          <rPr>
            <b/>
            <sz val="9"/>
            <color indexed="81"/>
            <rFont val="Tahoma"/>
            <family val="2"/>
          </rPr>
          <t>Katie Speziale:</t>
        </r>
        <r>
          <rPr>
            <sz val="9"/>
            <color indexed="81"/>
            <rFont val="Tahoma"/>
            <family val="2"/>
          </rPr>
          <t xml:space="preserve">
SCADA</t>
        </r>
      </text>
    </comment>
    <comment ref="G129" authorId="1" shapeId="0" xr:uid="{8DF77B71-D2C7-4E57-A185-BF65511B619C}">
      <text>
        <r>
          <rPr>
            <b/>
            <sz val="9"/>
            <color indexed="81"/>
            <rFont val="Tahoma"/>
            <family val="2"/>
          </rPr>
          <t>Katie Speziale:</t>
        </r>
        <r>
          <rPr>
            <sz val="9"/>
            <color indexed="81"/>
            <rFont val="Tahoma"/>
            <family val="2"/>
          </rPr>
          <t xml:space="preserve">
Contribution on parkdale stage 6 - JE for 2020, closed in 2021</t>
        </r>
      </text>
    </comment>
  </commentList>
</comments>
</file>

<file path=xl/sharedStrings.xml><?xml version="1.0" encoding="utf-8"?>
<sst xmlns="http://schemas.openxmlformats.org/spreadsheetml/2006/main" count="154" uniqueCount="135">
  <si>
    <t>Appendix 2-AA</t>
  </si>
  <si>
    <t>Capital Projects Table</t>
  </si>
  <si>
    <t>2023 Bridge Year</t>
  </si>
  <si>
    <t>2024 Test Year</t>
  </si>
  <si>
    <t>MIFRS</t>
  </si>
  <si>
    <t xml:space="preserve">COS Board Approved - Proxy </t>
  </si>
  <si>
    <t>Actuals</t>
  </si>
  <si>
    <t xml:space="preserve">Bridge </t>
  </si>
  <si>
    <t xml:space="preserve">Test </t>
  </si>
  <si>
    <t xml:space="preserve">COS Board Approved - Combined </t>
  </si>
  <si>
    <t xml:space="preserve">Year 1 Actual - 2017 Combined </t>
  </si>
  <si>
    <t xml:space="preserve">Year 2 Actual - Combined </t>
  </si>
  <si>
    <t>Year 3 Actual - 2019</t>
  </si>
  <si>
    <t>Year 4 Actual - 2020</t>
  </si>
  <si>
    <t>Year 5 Actual - 2021</t>
  </si>
  <si>
    <t>Year 6 Actual - 2022</t>
  </si>
  <si>
    <t>Year 7 Bridge - 2023</t>
  </si>
  <si>
    <t>Year 8 Test - 2024</t>
  </si>
  <si>
    <t>SYSTEM ACCESS</t>
  </si>
  <si>
    <t>PCB Transformer Replacements (A 01)</t>
  </si>
  <si>
    <t>Customer Recoverable System Modifications (A 02)</t>
  </si>
  <si>
    <t>Customer Driven System Expansions (A 11)</t>
  </si>
  <si>
    <t>Residential Service Connections (A 12)</t>
  </si>
  <si>
    <t>General Service Connections (A 13)</t>
  </si>
  <si>
    <t>Expansions for Residential Subdivisions (A 14)</t>
  </si>
  <si>
    <t>System Relocations (A 15)</t>
  </si>
  <si>
    <t>Sentinel Lights (A 19)</t>
  </si>
  <si>
    <t>Meter Installations (A 21)</t>
  </si>
  <si>
    <t>Kenora Underground Services</t>
  </si>
  <si>
    <t xml:space="preserve">Miscellaneous </t>
  </si>
  <si>
    <t>Sub-Total - System Access</t>
  </si>
  <si>
    <t>System Access Contributions</t>
  </si>
  <si>
    <t>System Access Net Expenditures</t>
  </si>
  <si>
    <t>SYSTEM RENEWAL</t>
  </si>
  <si>
    <t xml:space="preserve">25 kV Voltage Conversions (B11) </t>
  </si>
  <si>
    <t xml:space="preserve">Kingsway/ Walsh Pole Line </t>
  </si>
  <si>
    <t>20th Side Rd 12 k Rebuild</t>
  </si>
  <si>
    <t>Victor St Pole Line Rebuild</t>
  </si>
  <si>
    <t>Tupper St 4 kV Pole Line</t>
  </si>
  <si>
    <t>Walsh Pole Line Rebuild</t>
  </si>
  <si>
    <t>21F6 PH2 Rebuild</t>
  </si>
  <si>
    <t>Central Ave 17M1/3 Pole</t>
  </si>
  <si>
    <t>Central Ave 17M 5/6/7 Pole</t>
  </si>
  <si>
    <t xml:space="preserve">University/ Sherbrooke </t>
  </si>
  <si>
    <t xml:space="preserve">17M2 PH2 Pole Placement </t>
  </si>
  <si>
    <t>Edward Ironwood 25kV</t>
  </si>
  <si>
    <t xml:space="preserve">Inglewood-Ashland Pole </t>
  </si>
  <si>
    <t xml:space="preserve">Ford/ Walnut </t>
  </si>
  <si>
    <t>Ontario/ Second rebuild</t>
  </si>
  <si>
    <t>College Tupper Rebuild</t>
  </si>
  <si>
    <t>Court-Elgin Rebuild</t>
  </si>
  <si>
    <t>Court-Wilson Rebuild</t>
  </si>
  <si>
    <t>21F5</t>
  </si>
  <si>
    <t>Donald/ Vickers Rebuild</t>
  </si>
  <si>
    <t>Tupper/ Dorothy Rebuild</t>
  </si>
  <si>
    <t>U/G Installations/ Replacements (B14)</t>
  </si>
  <si>
    <t xml:space="preserve">Phillips-Anten UG Refurb </t>
  </si>
  <si>
    <t>10M4 &amp; 10M6 Cable</t>
  </si>
  <si>
    <t>River St 2M2/3 Circuit UG</t>
  </si>
  <si>
    <t>College Park PH2</t>
  </si>
  <si>
    <t>College Park PH5</t>
  </si>
  <si>
    <t>James st. Sub UG Refurb PH2</t>
  </si>
  <si>
    <t>James st. Sub UG Refurb PH3</t>
  </si>
  <si>
    <t>Transformer/ Switch/ Switchgear Replacements (A18)</t>
  </si>
  <si>
    <t xml:space="preserve">Kenora Overhead Renewal </t>
  </si>
  <si>
    <t xml:space="preserve">Kenora Proactive Renewal (Inspection and Testing Outcomes) </t>
  </si>
  <si>
    <t xml:space="preserve">Kenora  Operations Support </t>
  </si>
  <si>
    <t>Kenora MTS Refurb</t>
  </si>
  <si>
    <t>Stations Renewal Project</t>
  </si>
  <si>
    <t>Change in Meter &amp; Transformer Spares</t>
  </si>
  <si>
    <t>Sub-Total - System Renewal</t>
  </si>
  <si>
    <t xml:space="preserve">SYSTEM SERVICE </t>
  </si>
  <si>
    <t>Grid Modernization (A 35)</t>
  </si>
  <si>
    <t>SCADA</t>
  </si>
  <si>
    <t>Sub-Total - System Service</t>
  </si>
  <si>
    <t>GENERAL PLANT</t>
  </si>
  <si>
    <t>Rolling Stock</t>
  </si>
  <si>
    <t>Building Improvements</t>
  </si>
  <si>
    <t>IT (Software and Hardware)</t>
  </si>
  <si>
    <t>Equipment - Tools, Shop, Testing, Power and Communications</t>
  </si>
  <si>
    <t xml:space="preserve">Office Equipment </t>
  </si>
  <si>
    <t>Miscellaneous</t>
  </si>
  <si>
    <t>Sub-Total - General Plant</t>
  </si>
  <si>
    <t>Miscellaneous, Projects Less Than Materiality</t>
  </si>
  <si>
    <t>Total</t>
  </si>
  <si>
    <t xml:space="preserve">Check to Financial Reconcilliation </t>
  </si>
  <si>
    <t>Notes:</t>
  </si>
  <si>
    <t xml:space="preserve">Check to FA Continuity </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</si>
  <si>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</si>
  <si>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</si>
  <si>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Check</t>
  </si>
  <si>
    <t>Forecast</t>
  </si>
  <si>
    <t>`</t>
  </si>
  <si>
    <t>Spruce/Hemlock Pole Line</t>
  </si>
  <si>
    <t>Arthur St 2017 25kV Rebuild</t>
  </si>
  <si>
    <t>25kV Pole Replacements</t>
  </si>
  <si>
    <t>Walsh-Sprag/Kings</t>
  </si>
  <si>
    <t>Carl-Dublin-Strand Pole</t>
  </si>
  <si>
    <t>10M1 - Northern-vickers</t>
  </si>
  <si>
    <t>Pineview-Sycamore Pole</t>
  </si>
  <si>
    <t>Agate-Amethyst Pole Line</t>
  </si>
  <si>
    <t>Arthur Street Easement</t>
  </si>
  <si>
    <t>Edward-William Pole Line</t>
  </si>
  <si>
    <t>Edward/Ironwood Pole Line</t>
  </si>
  <si>
    <t xml:space="preserve">4 kV Line Voltage Conversions (B12) </t>
  </si>
  <si>
    <t>Black Bay/Dewe Rebuild</t>
  </si>
  <si>
    <t>Dewe/Rita Rebuild</t>
  </si>
  <si>
    <t>Donald-Edward Rebuild</t>
  </si>
  <si>
    <t xml:space="preserve">MacDougall /Court </t>
  </si>
  <si>
    <t>Finlayson- Brodie</t>
  </si>
  <si>
    <t>Strathcona Avenue Pole Line</t>
  </si>
  <si>
    <t>McPherson-Christie</t>
  </si>
  <si>
    <t>Redmond/Egan Rebuild</t>
  </si>
  <si>
    <t>Elm/Campbell</t>
  </si>
  <si>
    <t>Miles-Edward (Volt Conv)</t>
  </si>
  <si>
    <t xml:space="preserve">Cumming - Brodie </t>
  </si>
  <si>
    <t>Northern-Vickers</t>
  </si>
  <si>
    <t>Donald/Mountdale</t>
  </si>
  <si>
    <t xml:space="preserve">Court/ Van Horne </t>
  </si>
  <si>
    <t>Algoma/Wolseley Rebuild</t>
  </si>
  <si>
    <t>21F1 Rebuild and Volt Con</t>
  </si>
  <si>
    <t>21F6</t>
  </si>
  <si>
    <t>McDougall/Court PH1-4kV</t>
  </si>
  <si>
    <t>21F1-Phase 2 - Rebuild</t>
  </si>
  <si>
    <t>MacDougall Court Line Reb PH1-25kV</t>
  </si>
  <si>
    <t xml:space="preserve">UG Project Design </t>
  </si>
  <si>
    <t>2018 UG Project Design</t>
  </si>
  <si>
    <t>Part B 10m2 &amp; 10m5 cable</t>
  </si>
  <si>
    <t>Underground Project</t>
  </si>
  <si>
    <t>Phillips-Anten</t>
  </si>
  <si>
    <t>Small Pole Replacements (A 16)</t>
  </si>
  <si>
    <t>Lines Safety Reports (A 17)</t>
  </si>
  <si>
    <t xml:space="preserve">Operations Safety Reports (A 22) </t>
  </si>
  <si>
    <t>Design Work</t>
  </si>
  <si>
    <t>Tree Trimming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</si>
</sst>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0.00_-;\-&quot;$&quot;* #,##0.00_-;_-&quot;$&quot;* &quot;-&quot;??_-;_-@_-"/>
    <numFmt numFmtId="43" formatCode="_-* #,##0.00_-;\-* #,##0.00_-;_-* &quot;-&quot;??_-;_-@_-"/>
    <numFmt numFmtId="164" formatCode="_-&quot;$&quot;* #,##0_-;\-&quot;$&quot;* #,##0_-;_-&quot;$&quot;* &quot;-&quot;??_-;_-@_-"/>
    <numFmt numFmtId="165" formatCode="_(* #,##0_);_(* \(#,##0\);_(* &quot;-&quot;_);_(@_)"/>
    <numFmt numFmtId="166" formatCode="&quot;$&quot;#,##0.00"/>
    <numFmt numFmtId="167" formatCode="_-* #,##0_-;\-* #,##0_-;_-* &quot;-&quot;??_-;_-@_-"/>
  </numFmts>
  <fonts count="15"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0"/>
      <name val="Calibri"/>
      <family val="2"/>
      <scheme val="minor"/>
    </font>
    <font>
      <b/>
      <sz val="14"/>
      <name val="Arial"/>
      <family val="2"/>
    </font>
    <font>
      <sz val="10"/>
      <name val="Arial"/>
      <family val="2"/>
    </font>
    <font>
      <b/>
      <sz val="10"/>
      <name val="Arial"/>
      <family val="2"/>
    </font>
    <font>
      <b/>
      <sz val="11"/>
      <name val="Arial"/>
      <family val="2"/>
    </font>
    <font>
      <sz val="11"/>
      <name val="Arial"/>
      <family val="2"/>
    </font>
    <font>
      <b/>
      <sz val="9"/>
      <name val="Arial"/>
      <family val="2"/>
    </font>
    <font>
      <sz val="11"/>
      <color theme="1"/>
      <name val="Arial"/>
      <family val="2"/>
    </font>
    <font>
      <sz val="9"/>
      <name val="Arial"/>
      <family val="2"/>
    </font>
    <font>
      <b/>
      <i/>
      <sz val="10"/>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F2F2F2"/>
      </patternFill>
    </fill>
    <fill>
      <patternFill patternType="solid">
        <fgColor rgb="FFA5A5A5"/>
      </patternFill>
    </fill>
    <fill>
      <patternFill patternType="solid">
        <fgColor theme="0" tint="-0.14999847407452621"/>
        <bgColor indexed="64"/>
      </patternFill>
    </fill>
    <fill>
      <patternFill patternType="solid">
        <fgColor rgb="FFD7E5C5"/>
        <bgColor indexed="64"/>
      </patternFill>
    </fill>
    <fill>
      <patternFill patternType="solid">
        <fgColor theme="6" tint="0.79998168889431442"/>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5" fillId="0" borderId="0"/>
    <xf numFmtId="0" fontId="5" fillId="0" borderId="0"/>
    <xf numFmtId="0" fontId="5" fillId="0" borderId="0"/>
    <xf numFmtId="0" fontId="5" fillId="0" borderId="0"/>
    <xf numFmtId="0" fontId="5" fillId="0" borderId="0"/>
  </cellStyleXfs>
  <cellXfs count="90">
    <xf numFmtId="0" fontId="0" fillId="0" borderId="0" xfId="0"/>
    <xf numFmtId="0" fontId="4" fillId="0" borderId="0" xfId="0" applyFont="1" applyAlignment="1" applyProtection="1">
      <alignment horizontal="center" vertical="top"/>
      <protection locked="0"/>
    </xf>
    <xf numFmtId="0" fontId="0" fillId="0" borderId="0" xfId="0" applyProtection="1">
      <protection locked="0"/>
    </xf>
    <xf numFmtId="0" fontId="4" fillId="0" borderId="0" xfId="5" applyFont="1" applyAlignment="1" applyProtection="1">
      <alignment horizontal="center" vertical="center"/>
      <protection locked="0"/>
    </xf>
    <xf numFmtId="0" fontId="5" fillId="0" borderId="0" xfId="6" applyProtection="1">
      <protection locked="0"/>
    </xf>
    <xf numFmtId="0" fontId="6" fillId="0" borderId="3" xfId="6" applyFont="1" applyBorder="1" applyAlignment="1" applyProtection="1">
      <alignment horizontal="center" vertical="center" wrapText="1"/>
      <protection locked="0"/>
    </xf>
    <xf numFmtId="164" fontId="0" fillId="0" borderId="0" xfId="0" applyNumberFormat="1" applyProtection="1">
      <protection locked="0"/>
    </xf>
    <xf numFmtId="0" fontId="7" fillId="0" borderId="5" xfId="0" applyFont="1" applyBorder="1" applyAlignment="1" applyProtection="1">
      <alignment horizontal="center"/>
      <protection locked="0"/>
    </xf>
    <xf numFmtId="0" fontId="7" fillId="0" borderId="5" xfId="0" applyFont="1" applyBorder="1" applyAlignment="1" applyProtection="1">
      <alignment horizontal="center" wrapText="1"/>
      <protection locked="0"/>
    </xf>
    <xf numFmtId="0" fontId="6" fillId="4" borderId="6" xfId="6" applyFont="1" applyFill="1" applyBorder="1"/>
    <xf numFmtId="0" fontId="6" fillId="4" borderId="7" xfId="6" applyFont="1" applyFill="1" applyBorder="1"/>
    <xf numFmtId="0" fontId="6" fillId="4" borderId="8" xfId="6" applyFont="1" applyFill="1" applyBorder="1"/>
    <xf numFmtId="0" fontId="6" fillId="5" borderId="9" xfId="6" applyFont="1" applyFill="1" applyBorder="1" applyAlignment="1">
      <alignment horizontal="left" wrapText="1"/>
    </xf>
    <xf numFmtId="41" fontId="8" fillId="5" borderId="5" xfId="0" applyNumberFormat="1" applyFont="1" applyFill="1" applyBorder="1" applyAlignment="1" applyProtection="1">
      <alignment horizontal="center"/>
      <protection locked="0"/>
    </xf>
    <xf numFmtId="41" fontId="8" fillId="5" borderId="5" xfId="2" applyNumberFormat="1" applyFont="1" applyFill="1" applyBorder="1" applyAlignment="1" applyProtection="1">
      <alignment horizontal="center"/>
      <protection locked="0"/>
    </xf>
    <xf numFmtId="3" fontId="6" fillId="5" borderId="10" xfId="0" applyNumberFormat="1" applyFont="1" applyFill="1" applyBorder="1" applyAlignment="1">
      <alignment horizontal="left"/>
    </xf>
    <xf numFmtId="0" fontId="9" fillId="5" borderId="9" xfId="6" applyFont="1" applyFill="1" applyBorder="1" applyAlignment="1">
      <alignment wrapText="1"/>
    </xf>
    <xf numFmtId="41" fontId="10" fillId="5" borderId="5" xfId="2" applyNumberFormat="1" applyFont="1" applyFill="1" applyBorder="1" applyProtection="1">
      <protection locked="0"/>
    </xf>
    <xf numFmtId="0" fontId="6" fillId="4" borderId="10" xfId="6" applyFont="1" applyFill="1" applyBorder="1"/>
    <xf numFmtId="165" fontId="6" fillId="4" borderId="8" xfId="6" applyNumberFormat="1" applyFont="1" applyFill="1" applyBorder="1"/>
    <xf numFmtId="0" fontId="6" fillId="0" borderId="5" xfId="0" applyFont="1" applyBorder="1" applyProtection="1">
      <protection locked="0"/>
    </xf>
    <xf numFmtId="41" fontId="6" fillId="0" borderId="5" xfId="0" applyNumberFormat="1" applyFont="1" applyBorder="1" applyProtection="1">
      <protection locked="0"/>
    </xf>
    <xf numFmtId="0" fontId="5" fillId="5" borderId="9" xfId="6" applyFill="1" applyBorder="1" applyAlignment="1">
      <alignment horizontal="left" wrapText="1"/>
    </xf>
    <xf numFmtId="0" fontId="11" fillId="5" borderId="9" xfId="6" applyFont="1" applyFill="1" applyBorder="1" applyAlignment="1">
      <alignment wrapText="1"/>
    </xf>
    <xf numFmtId="0" fontId="5" fillId="5" borderId="5" xfId="0" applyFont="1" applyFill="1" applyBorder="1" applyAlignment="1" applyProtection="1">
      <alignment horizontal="left"/>
      <protection locked="0"/>
    </xf>
    <xf numFmtId="3" fontId="11" fillId="5" borderId="10" xfId="0" applyNumberFormat="1" applyFont="1" applyFill="1" applyBorder="1"/>
    <xf numFmtId="41" fontId="2" fillId="2" borderId="1" xfId="3" applyNumberFormat="1" applyAlignment="1" applyProtection="1">
      <alignment horizontal="center"/>
      <protection locked="0"/>
    </xf>
    <xf numFmtId="0" fontId="6" fillId="5" borderId="5" xfId="0" applyFont="1" applyFill="1" applyBorder="1" applyAlignment="1" applyProtection="1">
      <alignment horizontal="left"/>
      <protection locked="0"/>
    </xf>
    <xf numFmtId="0" fontId="6" fillId="0" borderId="11" xfId="0" applyFont="1" applyBorder="1" applyProtection="1">
      <protection locked="0"/>
    </xf>
    <xf numFmtId="41" fontId="0" fillId="0" borderId="0" xfId="0" applyNumberFormat="1" applyProtection="1">
      <protection locked="0"/>
    </xf>
    <xf numFmtId="3" fontId="6" fillId="5" borderId="9" xfId="0" applyNumberFormat="1" applyFont="1" applyFill="1" applyBorder="1" applyAlignment="1">
      <alignment horizontal="left"/>
    </xf>
    <xf numFmtId="41" fontId="8" fillId="5" borderId="4" xfId="0" applyNumberFormat="1" applyFont="1" applyFill="1" applyBorder="1" applyAlignment="1" applyProtection="1">
      <alignment horizontal="center"/>
      <protection locked="0"/>
    </xf>
    <xf numFmtId="41" fontId="8" fillId="5" borderId="4" xfId="2" applyNumberFormat="1" applyFont="1" applyFill="1" applyBorder="1" applyAlignment="1" applyProtection="1">
      <alignment horizontal="center"/>
      <protection locked="0"/>
    </xf>
    <xf numFmtId="41" fontId="7" fillId="0" borderId="5" xfId="0" applyNumberFormat="1" applyFont="1" applyBorder="1" applyAlignment="1" applyProtection="1">
      <alignment horizontal="center"/>
      <protection locked="0"/>
    </xf>
    <xf numFmtId="41" fontId="7" fillId="0" borderId="0" xfId="0" applyNumberFormat="1" applyFont="1" applyAlignment="1" applyProtection="1">
      <alignment horizontal="center"/>
      <protection locked="0"/>
    </xf>
    <xf numFmtId="0" fontId="6" fillId="0" borderId="5" xfId="7" applyFont="1" applyBorder="1"/>
    <xf numFmtId="41" fontId="7" fillId="6" borderId="5" xfId="0" applyNumberFormat="1" applyFont="1" applyFill="1" applyBorder="1" applyAlignment="1" applyProtection="1">
      <alignment horizontal="center"/>
      <protection locked="0"/>
    </xf>
    <xf numFmtId="41" fontId="8" fillId="6" borderId="5" xfId="0" applyNumberFormat="1" applyFont="1" applyFill="1" applyBorder="1" applyAlignment="1" applyProtection="1">
      <alignment horizontal="center"/>
      <protection locked="0"/>
    </xf>
    <xf numFmtId="0" fontId="6" fillId="0" borderId="5" xfId="8" applyFont="1" applyBorder="1" applyAlignment="1" applyProtection="1">
      <alignment vertical="top" wrapText="1"/>
      <protection locked="0"/>
    </xf>
    <xf numFmtId="41" fontId="6" fillId="6" borderId="5" xfId="2" applyNumberFormat="1" applyFont="1" applyFill="1" applyBorder="1" applyAlignment="1" applyProtection="1">
      <protection locked="0"/>
    </xf>
    <xf numFmtId="0" fontId="6" fillId="0" borderId="0" xfId="0" applyFont="1" applyProtection="1">
      <protection locked="0"/>
    </xf>
    <xf numFmtId="3" fontId="0" fillId="0" borderId="0" xfId="0" applyNumberFormat="1" applyProtection="1">
      <protection locked="0"/>
    </xf>
    <xf numFmtId="166" fontId="0" fillId="0" borderId="0" xfId="0" applyNumberFormat="1" applyProtection="1">
      <protection locked="0"/>
    </xf>
    <xf numFmtId="0" fontId="12" fillId="0" borderId="0" xfId="0" applyFont="1" applyAlignment="1" applyProtection="1">
      <alignment horizontal="right" wrapText="1"/>
      <protection locked="0"/>
    </xf>
    <xf numFmtId="166" fontId="3" fillId="3" borderId="2" xfId="4" applyNumberFormat="1" applyProtection="1">
      <protection locked="0"/>
    </xf>
    <xf numFmtId="164" fontId="3" fillId="3" borderId="2" xfId="4" applyNumberFormat="1" applyProtection="1">
      <protection locked="0"/>
    </xf>
    <xf numFmtId="3" fontId="3" fillId="3" borderId="2" xfId="4" applyNumberFormat="1" applyProtection="1">
      <protection locked="0"/>
    </xf>
    <xf numFmtId="0" fontId="12" fillId="0" borderId="0" xfId="9" applyFont="1" applyAlignment="1" applyProtection="1">
      <alignment horizontal="left" vertical="top"/>
      <protection locked="0"/>
    </xf>
    <xf numFmtId="0" fontId="5" fillId="0" borderId="0" xfId="9"/>
    <xf numFmtId="166" fontId="5" fillId="0" borderId="0" xfId="9" applyNumberFormat="1"/>
    <xf numFmtId="164" fontId="5" fillId="0" borderId="0" xfId="9" applyNumberFormat="1"/>
    <xf numFmtId="0" fontId="12" fillId="0" borderId="0" xfId="9" applyFont="1" applyAlignment="1" applyProtection="1">
      <alignment horizontal="right" vertical="top"/>
      <protection locked="0"/>
    </xf>
    <xf numFmtId="167" fontId="0" fillId="0" borderId="0" xfId="1" applyNumberFormat="1" applyFont="1" applyFill="1" applyBorder="1" applyProtection="1">
      <protection locked="0"/>
    </xf>
    <xf numFmtId="166" fontId="0" fillId="0" borderId="0" xfId="1" applyNumberFormat="1" applyFont="1" applyFill="1" applyBorder="1" applyProtection="1">
      <protection locked="0"/>
    </xf>
    <xf numFmtId="164" fontId="0" fillId="0" borderId="0" xfId="1" applyNumberFormat="1" applyFont="1" applyFill="1" applyBorder="1" applyProtection="1">
      <protection locked="0"/>
    </xf>
    <xf numFmtId="0" fontId="5" fillId="0" borderId="0" xfId="9" applyAlignment="1" applyProtection="1">
      <alignment horizontal="left" vertical="top" wrapText="1"/>
      <protection locked="0"/>
    </xf>
    <xf numFmtId="0" fontId="6" fillId="0" borderId="0" xfId="0" applyFont="1" applyAlignment="1" applyProtection="1">
      <alignment wrapText="1"/>
      <protection locked="0"/>
    </xf>
    <xf numFmtId="3" fontId="0" fillId="0" borderId="0" xfId="2" applyNumberFormat="1" applyFont="1" applyFill="1" applyBorder="1" applyProtection="1">
      <protection locked="0"/>
    </xf>
    <xf numFmtId="166" fontId="0" fillId="0" borderId="0" xfId="2" applyNumberFormat="1" applyFont="1" applyFill="1" applyBorder="1" applyProtection="1">
      <protection locked="0"/>
    </xf>
    <xf numFmtId="164" fontId="0" fillId="0" borderId="0" xfId="2" applyNumberFormat="1" applyFont="1" applyFill="1" applyBorder="1" applyProtection="1">
      <protection locked="0"/>
    </xf>
    <xf numFmtId="3" fontId="6" fillId="0" borderId="0" xfId="0" applyNumberFormat="1" applyFont="1" applyProtection="1">
      <protection locked="0"/>
    </xf>
    <xf numFmtId="166" fontId="6" fillId="0" borderId="0" xfId="0" applyNumberFormat="1" applyFont="1" applyProtection="1">
      <protection locked="0"/>
    </xf>
    <xf numFmtId="164" fontId="6" fillId="0" borderId="0" xfId="0" applyNumberFormat="1" applyFont="1" applyProtection="1">
      <protection locked="0"/>
    </xf>
    <xf numFmtId="0" fontId="6" fillId="0" borderId="0" xfId="0" applyFont="1" applyAlignment="1" applyProtection="1">
      <alignment vertical="top" wrapText="1"/>
      <protection locked="0"/>
    </xf>
    <xf numFmtId="0" fontId="12"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166" fontId="0" fillId="0" borderId="0" xfId="0" applyNumberFormat="1"/>
    <xf numFmtId="164" fontId="0" fillId="0" borderId="0" xfId="0" applyNumberFormat="1"/>
    <xf numFmtId="0" fontId="6" fillId="4" borderId="0" xfId="6" applyFont="1" applyFill="1"/>
    <xf numFmtId="0" fontId="6" fillId="0" borderId="12" xfId="6" applyFont="1" applyBorder="1" applyAlignment="1" applyProtection="1">
      <alignment horizontal="center" vertical="center" wrapText="1"/>
      <protection locked="0"/>
    </xf>
    <xf numFmtId="0" fontId="7" fillId="0" borderId="6" xfId="0" applyFont="1" applyBorder="1" applyAlignment="1" applyProtection="1">
      <alignment horizontal="center" wrapText="1"/>
      <protection locked="0"/>
    </xf>
    <xf numFmtId="41" fontId="8" fillId="5" borderId="6" xfId="2" applyNumberFormat="1" applyFont="1" applyFill="1" applyBorder="1" applyAlignment="1" applyProtection="1">
      <alignment horizontal="center"/>
      <protection locked="0"/>
    </xf>
    <xf numFmtId="0" fontId="6" fillId="0" borderId="5" xfId="6" applyFont="1" applyBorder="1" applyAlignment="1" applyProtection="1">
      <alignment horizontal="center" vertical="center" wrapText="1"/>
      <protection locked="0"/>
    </xf>
    <xf numFmtId="0" fontId="6" fillId="4" borderId="5" xfId="6" applyFont="1" applyFill="1" applyBorder="1"/>
    <xf numFmtId="165" fontId="6" fillId="4" borderId="5" xfId="6" applyNumberFormat="1" applyFont="1" applyFill="1" applyBorder="1"/>
    <xf numFmtId="41" fontId="8" fillId="5" borderId="13" xfId="2" applyNumberFormat="1" applyFont="1" applyFill="1" applyBorder="1" applyAlignment="1" applyProtection="1">
      <alignment horizontal="center"/>
      <protection locked="0"/>
    </xf>
    <xf numFmtId="165" fontId="6" fillId="4" borderId="7" xfId="6" applyNumberFormat="1" applyFont="1" applyFill="1" applyBorder="1"/>
    <xf numFmtId="41" fontId="7" fillId="6" borderId="6" xfId="0" applyNumberFormat="1" applyFont="1" applyFill="1" applyBorder="1" applyAlignment="1" applyProtection="1">
      <alignment horizontal="center"/>
      <protection locked="0"/>
    </xf>
    <xf numFmtId="0" fontId="0" fillId="0" borderId="5" xfId="0" applyBorder="1" applyProtection="1">
      <protection locked="0"/>
    </xf>
    <xf numFmtId="0" fontId="6" fillId="4" borderId="4" xfId="6" applyFont="1" applyFill="1" applyBorder="1" applyAlignment="1" applyProtection="1">
      <alignment horizontal="center"/>
      <protection locked="0"/>
    </xf>
    <xf numFmtId="0" fontId="6" fillId="4" borderId="13" xfId="6" applyFont="1" applyFill="1" applyBorder="1" applyAlignment="1" applyProtection="1">
      <alignment horizontal="center"/>
      <protection locked="0"/>
    </xf>
    <xf numFmtId="0" fontId="6" fillId="4" borderId="5" xfId="6" applyFont="1" applyFill="1" applyBorder="1" applyAlignment="1" applyProtection="1">
      <alignment horizontal="center"/>
      <protection locked="0"/>
    </xf>
    <xf numFmtId="0" fontId="6" fillId="4" borderId="4" xfId="6" applyFont="1" applyFill="1" applyBorder="1" applyAlignment="1" applyProtection="1">
      <alignment horizontal="center" wrapText="1"/>
      <protection locked="0"/>
    </xf>
    <xf numFmtId="0" fontId="6" fillId="4" borderId="9" xfId="6" applyFont="1" applyFill="1" applyBorder="1" applyAlignment="1" applyProtection="1">
      <alignment horizontal="left"/>
      <protection locked="0"/>
    </xf>
    <xf numFmtId="164" fontId="6" fillId="4" borderId="5" xfId="2" applyNumberFormat="1" applyFont="1" applyFill="1" applyBorder="1" applyAlignment="1" applyProtection="1">
      <alignment horizontal="center"/>
      <protection locked="0"/>
    </xf>
    <xf numFmtId="164" fontId="6" fillId="4" borderId="6" xfId="2" applyNumberFormat="1" applyFont="1" applyFill="1" applyBorder="1" applyAlignment="1" applyProtection="1">
      <alignment horizontal="center"/>
      <protection locked="0"/>
    </xf>
    <xf numFmtId="0" fontId="5"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4" fillId="0" borderId="0" xfId="5" applyFont="1" applyAlignment="1" applyProtection="1">
      <alignment horizontal="center" vertical="center"/>
      <protection locked="0"/>
    </xf>
    <xf numFmtId="0" fontId="5" fillId="0" borderId="0" xfId="9" applyAlignment="1" applyProtection="1">
      <alignment horizontal="left" vertical="top" wrapText="1"/>
      <protection locked="0"/>
    </xf>
  </cellXfs>
  <cellStyles count="10">
    <cellStyle name="Calculation" xfId="3" builtinId="22"/>
    <cellStyle name="Check Cell" xfId="4" builtinId="23"/>
    <cellStyle name="Comma" xfId="1" builtinId="3"/>
    <cellStyle name="Currency" xfId="2" builtinId="4"/>
    <cellStyle name="Normal" xfId="0" builtinId="0"/>
    <cellStyle name="Normal 15" xfId="7" xr:uid="{96BBB959-0A0F-4FCA-B4D7-9A4358454CA0}"/>
    <cellStyle name="Normal 2" xfId="6" xr:uid="{44FE7AC0-E073-472F-914F-A6BE7ED52EEC}"/>
    <cellStyle name="Normal 22" xfId="8" xr:uid="{701A8BFA-6AB6-47E3-931B-9649BB23BD6A}"/>
    <cellStyle name="Normal 23" xfId="9" xr:uid="{ABE044B5-C3F1-4D33-BD03-479BC08F53B4}"/>
    <cellStyle name="Normal 27" xfId="5" xr:uid="{90F19827-8067-4C14-8E0F-690DEE4772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4E57-9C7B-4148-82A7-9F392CE1C5EE}">
  <dimension ref="A1:P151"/>
  <sheetViews>
    <sheetView tabSelected="1" topLeftCell="A112" workbookViewId="0">
      <selection activeCell="G30" sqref="G30"/>
    </sheetView>
  </sheetViews>
  <sheetFormatPr defaultColWidth="8.81640625" defaultRowHeight="14.5" x14ac:dyDescent="0.35"/>
  <cols>
    <col min="1" max="1" width="54.81640625" customWidth="1"/>
    <col min="2" max="2" width="14.453125" customWidth="1"/>
    <col min="3" max="3" width="14.453125" style="66" customWidth="1"/>
    <col min="4" max="4" width="16.26953125" style="67" customWidth="1"/>
    <col min="5" max="14" width="16.26953125" customWidth="1"/>
    <col min="15" max="15" width="10.1796875" customWidth="1"/>
  </cols>
  <sheetData>
    <row r="1" spans="1:16" s="2" customFormat="1" ht="18" x14ac:dyDescent="0.35">
      <c r="A1" s="87" t="s">
        <v>0</v>
      </c>
      <c r="B1" s="87"/>
      <c r="C1" s="87"/>
      <c r="D1" s="87"/>
      <c r="E1" s="87"/>
      <c r="F1" s="87"/>
      <c r="G1" s="87"/>
      <c r="H1" s="87"/>
      <c r="I1" s="87"/>
      <c r="J1" s="87"/>
      <c r="K1" s="1"/>
      <c r="L1" s="1"/>
      <c r="M1" s="1"/>
      <c r="N1" s="1"/>
    </row>
    <row r="2" spans="1:16" s="2" customFormat="1" ht="18" x14ac:dyDescent="0.35">
      <c r="A2" s="87" t="s">
        <v>1</v>
      </c>
      <c r="B2" s="87"/>
      <c r="C2" s="87"/>
      <c r="D2" s="87"/>
      <c r="E2" s="87"/>
      <c r="F2" s="87"/>
      <c r="G2" s="87"/>
      <c r="H2" s="87"/>
      <c r="I2" s="87"/>
      <c r="J2" s="87"/>
      <c r="K2" s="1"/>
      <c r="L2" s="1"/>
      <c r="M2" s="1"/>
      <c r="N2" s="1"/>
    </row>
    <row r="3" spans="1:16" s="2" customFormat="1" ht="18.5" thickBot="1" x14ac:dyDescent="0.4">
      <c r="A3" s="88"/>
      <c r="B3" s="88"/>
      <c r="C3" s="88"/>
      <c r="D3" s="88"/>
      <c r="E3" s="88"/>
      <c r="F3" s="88"/>
      <c r="G3" s="88"/>
      <c r="H3" s="88"/>
      <c r="I3" s="88"/>
      <c r="J3" s="88"/>
      <c r="K3" s="3"/>
      <c r="L3" s="3"/>
      <c r="M3" s="3"/>
      <c r="N3" s="3"/>
    </row>
    <row r="4" spans="1:16" s="4" customFormat="1" ht="13" x14ac:dyDescent="0.25">
      <c r="B4" s="5">
        <v>2017</v>
      </c>
      <c r="C4" s="5">
        <v>2017</v>
      </c>
      <c r="D4" s="5">
        <v>2018</v>
      </c>
      <c r="E4" s="5">
        <v>2019</v>
      </c>
      <c r="F4" s="5">
        <v>2020</v>
      </c>
      <c r="G4" s="5">
        <v>2021</v>
      </c>
      <c r="H4" s="5">
        <v>2022</v>
      </c>
      <c r="I4" s="5" t="s">
        <v>2</v>
      </c>
      <c r="J4" s="69" t="s">
        <v>3</v>
      </c>
      <c r="K4" s="72">
        <v>2025</v>
      </c>
      <c r="L4" s="72">
        <v>2026</v>
      </c>
      <c r="M4" s="72">
        <v>2027</v>
      </c>
      <c r="N4" s="72">
        <v>2028</v>
      </c>
      <c r="P4" s="4" t="s">
        <v>90</v>
      </c>
    </row>
    <row r="5" spans="1:16" s="4" customFormat="1" ht="13" x14ac:dyDescent="0.3">
      <c r="B5" s="79" t="s">
        <v>4</v>
      </c>
      <c r="C5" s="79" t="s">
        <v>4</v>
      </c>
      <c r="D5" s="79" t="s">
        <v>4</v>
      </c>
      <c r="E5" s="79" t="s">
        <v>4</v>
      </c>
      <c r="F5" s="79" t="s">
        <v>4</v>
      </c>
      <c r="G5" s="79" t="s">
        <v>4</v>
      </c>
      <c r="H5" s="79" t="s">
        <v>4</v>
      </c>
      <c r="I5" s="79" t="s">
        <v>4</v>
      </c>
      <c r="J5" s="80" t="s">
        <v>4</v>
      </c>
      <c r="K5" s="81"/>
      <c r="L5" s="81"/>
      <c r="M5" s="81"/>
      <c r="N5" s="81"/>
    </row>
    <row r="6" spans="1:16" s="4" customFormat="1" ht="39" x14ac:dyDescent="0.3">
      <c r="B6" s="82" t="s">
        <v>5</v>
      </c>
      <c r="C6" s="79" t="s">
        <v>6</v>
      </c>
      <c r="D6" s="79" t="s">
        <v>6</v>
      </c>
      <c r="E6" s="79" t="s">
        <v>6</v>
      </c>
      <c r="F6" s="79" t="s">
        <v>6</v>
      </c>
      <c r="G6" s="79" t="s">
        <v>6</v>
      </c>
      <c r="H6" s="79" t="s">
        <v>6</v>
      </c>
      <c r="I6" s="79" t="s">
        <v>7</v>
      </c>
      <c r="J6" s="80" t="s">
        <v>8</v>
      </c>
      <c r="K6" s="81" t="s">
        <v>91</v>
      </c>
      <c r="L6" s="81" t="s">
        <v>91</v>
      </c>
      <c r="M6" s="81" t="s">
        <v>91</v>
      </c>
      <c r="N6" s="81" t="s">
        <v>91</v>
      </c>
    </row>
    <row r="7" spans="1:16" s="2" customFormat="1" ht="42.5" hidden="1" x14ac:dyDescent="0.35">
      <c r="A7" s="7"/>
      <c r="B7" s="8" t="s">
        <v>9</v>
      </c>
      <c r="C7" s="8" t="s">
        <v>10</v>
      </c>
      <c r="D7" s="8" t="s">
        <v>11</v>
      </c>
      <c r="E7" s="8" t="s">
        <v>12</v>
      </c>
      <c r="F7" s="8" t="s">
        <v>13</v>
      </c>
      <c r="G7" s="8" t="s">
        <v>14</v>
      </c>
      <c r="H7" s="8" t="s">
        <v>15</v>
      </c>
      <c r="I7" s="8" t="s">
        <v>16</v>
      </c>
      <c r="J7" s="70" t="s">
        <v>17</v>
      </c>
      <c r="K7" s="8"/>
      <c r="L7" s="8"/>
      <c r="M7" s="8"/>
      <c r="N7" s="8"/>
    </row>
    <row r="8" spans="1:16" s="2" customFormat="1" x14ac:dyDescent="0.35">
      <c r="A8" s="9" t="s">
        <v>18</v>
      </c>
      <c r="B8" s="10"/>
      <c r="C8" s="10"/>
      <c r="D8" s="10"/>
      <c r="E8" s="10"/>
      <c r="F8" s="10"/>
      <c r="G8" s="10"/>
      <c r="H8" s="10"/>
      <c r="I8" s="10"/>
      <c r="J8" s="10"/>
      <c r="K8" s="73"/>
      <c r="L8" s="73"/>
      <c r="M8" s="73"/>
      <c r="N8" s="73"/>
    </row>
    <row r="9" spans="1:16" s="2" customFormat="1" x14ac:dyDescent="0.35">
      <c r="A9" s="12" t="s">
        <v>19</v>
      </c>
      <c r="B9" s="13">
        <v>118655</v>
      </c>
      <c r="C9" s="13">
        <v>70093</v>
      </c>
      <c r="D9" s="13">
        <v>0</v>
      </c>
      <c r="E9" s="13">
        <v>122773</v>
      </c>
      <c r="F9" s="13">
        <v>-2519</v>
      </c>
      <c r="G9" s="14"/>
      <c r="H9" s="14"/>
      <c r="I9" s="14"/>
      <c r="J9" s="71"/>
      <c r="K9" s="14">
        <v>0</v>
      </c>
      <c r="L9" s="14">
        <v>0</v>
      </c>
      <c r="M9" s="14">
        <v>0</v>
      </c>
      <c r="N9" s="14">
        <v>0</v>
      </c>
    </row>
    <row r="10" spans="1:16" s="2" customFormat="1" x14ac:dyDescent="0.35">
      <c r="A10" s="12" t="s">
        <v>20</v>
      </c>
      <c r="B10" s="13">
        <v>281092</v>
      </c>
      <c r="C10" s="13">
        <v>690963</v>
      </c>
      <c r="D10" s="13">
        <v>258086</v>
      </c>
      <c r="E10" s="13">
        <v>764044</v>
      </c>
      <c r="F10" s="13">
        <v>1350435</v>
      </c>
      <c r="G10" s="14">
        <v>1421111</v>
      </c>
      <c r="H10" s="14">
        <v>1061956.7971320297</v>
      </c>
      <c r="I10" s="14">
        <v>420388.88621594087</v>
      </c>
      <c r="J10" s="14">
        <v>433903.14095909958</v>
      </c>
      <c r="K10" s="14">
        <v>2232472.2037782818</v>
      </c>
      <c r="L10" s="14">
        <v>349432.82785384747</v>
      </c>
      <c r="M10" s="14">
        <v>356421.48441092443</v>
      </c>
      <c r="N10" s="14">
        <v>363549.91409914294</v>
      </c>
    </row>
    <row r="11" spans="1:16" s="2" customFormat="1" x14ac:dyDescent="0.35">
      <c r="A11" s="12" t="s">
        <v>21</v>
      </c>
      <c r="B11" s="13">
        <v>209034</v>
      </c>
      <c r="C11" s="13">
        <v>82717</v>
      </c>
      <c r="D11" s="13">
        <v>68784</v>
      </c>
      <c r="E11" s="13">
        <v>84754</v>
      </c>
      <c r="F11" s="13">
        <v>53665</v>
      </c>
      <c r="G11" s="14">
        <v>94060</v>
      </c>
      <c r="H11" s="14">
        <v>54625.876661032038</v>
      </c>
      <c r="I11" s="14">
        <v>63094.71466808307</v>
      </c>
      <c r="J11" s="14">
        <v>55498.967609212319</v>
      </c>
      <c r="K11" s="14">
        <v>56608.946961396563</v>
      </c>
      <c r="L11" s="14">
        <v>57741.125900624495</v>
      </c>
      <c r="M11" s="14">
        <v>58895.948418636988</v>
      </c>
      <c r="N11" s="14">
        <v>60073.867387009726</v>
      </c>
    </row>
    <row r="12" spans="1:16" s="2" customFormat="1" x14ac:dyDescent="0.35">
      <c r="A12" s="15" t="s">
        <v>22</v>
      </c>
      <c r="B12" s="13">
        <v>480213</v>
      </c>
      <c r="C12" s="13">
        <v>398439</v>
      </c>
      <c r="D12" s="13">
        <v>309335</v>
      </c>
      <c r="E12" s="13">
        <v>381089</v>
      </c>
      <c r="F12" s="13">
        <v>398015</v>
      </c>
      <c r="G12" s="14">
        <v>452097</v>
      </c>
      <c r="H12" s="14">
        <v>332385.41233157081</v>
      </c>
      <c r="I12" s="14">
        <v>399623.18459795648</v>
      </c>
      <c r="J12" s="14">
        <v>446751.56448208989</v>
      </c>
      <c r="K12" s="14">
        <v>455686.59577173169</v>
      </c>
      <c r="L12" s="14">
        <v>464800.32768716634</v>
      </c>
      <c r="M12" s="14">
        <v>474096.33424090967</v>
      </c>
      <c r="N12" s="14">
        <v>483578.2609257279</v>
      </c>
    </row>
    <row r="13" spans="1:16" s="2" customFormat="1" x14ac:dyDescent="0.35">
      <c r="A13" s="12" t="s">
        <v>23</v>
      </c>
      <c r="B13" s="13">
        <v>1029898</v>
      </c>
      <c r="C13" s="13">
        <v>517279.64</v>
      </c>
      <c r="D13" s="13">
        <v>565596</v>
      </c>
      <c r="E13" s="13">
        <v>939081</v>
      </c>
      <c r="F13" s="13">
        <v>488930</v>
      </c>
      <c r="G13" s="14">
        <v>447137</v>
      </c>
      <c r="H13" s="14">
        <v>803796.16557736509</v>
      </c>
      <c r="I13" s="14">
        <v>513958.68675263273</v>
      </c>
      <c r="J13" s="14">
        <v>651832.95870809804</v>
      </c>
      <c r="K13" s="14">
        <v>764869.61788226</v>
      </c>
      <c r="L13" s="14">
        <v>780167.01023990521</v>
      </c>
      <c r="M13" s="14">
        <v>795770.35044470336</v>
      </c>
      <c r="N13" s="14">
        <v>811685.7574535975</v>
      </c>
    </row>
    <row r="14" spans="1:16" s="2" customFormat="1" x14ac:dyDescent="0.35">
      <c r="A14" s="16" t="s">
        <v>24</v>
      </c>
      <c r="B14" s="13">
        <v>230530</v>
      </c>
      <c r="C14" s="13">
        <v>-51134.02</v>
      </c>
      <c r="D14" s="13">
        <v>39406</v>
      </c>
      <c r="E14" s="13">
        <v>577065</v>
      </c>
      <c r="F14" s="13">
        <v>857507</v>
      </c>
      <c r="G14" s="14">
        <v>-52445.659999999974</v>
      </c>
      <c r="H14" s="14">
        <v>199066.47</v>
      </c>
      <c r="I14" s="14">
        <v>140126.69740154312</v>
      </c>
      <c r="J14" s="14">
        <v>141196.22879319888</v>
      </c>
      <c r="K14" s="14">
        <v>144020.15336906287</v>
      </c>
      <c r="L14" s="14">
        <v>146900.55643644414</v>
      </c>
      <c r="M14" s="14">
        <v>149838.56756517303</v>
      </c>
      <c r="N14" s="14">
        <v>152835.3389164765</v>
      </c>
    </row>
    <row r="15" spans="1:16" s="2" customFormat="1" x14ac:dyDescent="0.35">
      <c r="A15" s="12" t="s">
        <v>25</v>
      </c>
      <c r="B15" s="13">
        <v>164881</v>
      </c>
      <c r="C15" s="13">
        <v>0</v>
      </c>
      <c r="D15" s="13">
        <v>144121</v>
      </c>
      <c r="E15" s="13">
        <v>1245701</v>
      </c>
      <c r="F15" s="13">
        <v>34144</v>
      </c>
      <c r="G15" s="17">
        <v>808330</v>
      </c>
      <c r="H15" s="14">
        <v>1468409.07</v>
      </c>
      <c r="I15" s="14">
        <v>266777.44182076969</v>
      </c>
      <c r="J15" s="14">
        <v>92552.219518075668</v>
      </c>
      <c r="K15" s="17">
        <v>394403.26390843716</v>
      </c>
      <c r="L15" s="17">
        <v>716291.32918660587</v>
      </c>
      <c r="M15" s="17">
        <v>98217.155770338039</v>
      </c>
      <c r="N15" s="17">
        <v>100181.4988857448</v>
      </c>
    </row>
    <row r="16" spans="1:16" s="2" customFormat="1" x14ac:dyDescent="0.35">
      <c r="A16" s="12" t="s">
        <v>26</v>
      </c>
      <c r="B16" s="13">
        <v>0</v>
      </c>
      <c r="C16" s="13">
        <v>0</v>
      </c>
      <c r="D16" s="13">
        <v>1234</v>
      </c>
      <c r="E16" s="13">
        <v>0</v>
      </c>
      <c r="F16" s="13">
        <v>0</v>
      </c>
      <c r="G16" s="17"/>
      <c r="H16" s="14"/>
      <c r="I16" s="14">
        <v>0</v>
      </c>
      <c r="J16" s="17"/>
      <c r="K16" s="17">
        <v>0</v>
      </c>
      <c r="L16" s="17">
        <v>0</v>
      </c>
      <c r="M16" s="17">
        <v>0</v>
      </c>
      <c r="N16" s="17">
        <v>0</v>
      </c>
    </row>
    <row r="17" spans="1:14" s="2" customFormat="1" x14ac:dyDescent="0.35">
      <c r="A17" s="16" t="s">
        <v>27</v>
      </c>
      <c r="B17" s="13">
        <v>289626</v>
      </c>
      <c r="C17" s="13">
        <v>221374</v>
      </c>
      <c r="D17" s="13">
        <v>287214</v>
      </c>
      <c r="E17" s="13">
        <v>255567</v>
      </c>
      <c r="F17" s="13">
        <v>118790</v>
      </c>
      <c r="G17" s="17">
        <v>212496</v>
      </c>
      <c r="H17" s="14">
        <v>145276.89000000001</v>
      </c>
      <c r="I17" s="14">
        <v>180710.30289147072</v>
      </c>
      <c r="J17" s="17">
        <v>269828.06911698793</v>
      </c>
      <c r="K17" s="17">
        <v>275224.63049932767</v>
      </c>
      <c r="L17" s="17">
        <v>280729.12310931424</v>
      </c>
      <c r="M17" s="17">
        <v>522104</v>
      </c>
      <c r="N17" s="17">
        <v>357000</v>
      </c>
    </row>
    <row r="18" spans="1:14" s="2" customFormat="1" x14ac:dyDescent="0.35">
      <c r="A18" s="16" t="s">
        <v>28</v>
      </c>
      <c r="B18" s="13">
        <v>10000</v>
      </c>
      <c r="C18" s="13">
        <v>12562</v>
      </c>
      <c r="D18" s="13">
        <v>14503</v>
      </c>
      <c r="E18" s="13"/>
      <c r="F18" s="13"/>
      <c r="G18" s="17"/>
      <c r="H18" s="14"/>
      <c r="I18" s="14"/>
      <c r="J18" s="17"/>
      <c r="K18" s="17"/>
      <c r="L18" s="17"/>
      <c r="M18" s="17"/>
      <c r="N18" s="17"/>
    </row>
    <row r="19" spans="1:14" s="2" customFormat="1" x14ac:dyDescent="0.35">
      <c r="A19" s="18" t="s">
        <v>29</v>
      </c>
      <c r="B19" s="19">
        <v>0</v>
      </c>
      <c r="C19" s="19">
        <v>0</v>
      </c>
      <c r="D19" s="19">
        <v>212</v>
      </c>
      <c r="E19" s="19">
        <v>0</v>
      </c>
      <c r="F19" s="19">
        <v>0</v>
      </c>
      <c r="G19" s="19">
        <v>0</v>
      </c>
      <c r="H19" s="19">
        <v>0</v>
      </c>
      <c r="I19" s="19">
        <v>0</v>
      </c>
      <c r="J19" s="19">
        <v>0</v>
      </c>
      <c r="K19" s="74"/>
      <c r="L19" s="74"/>
      <c r="M19" s="74"/>
      <c r="N19" s="74"/>
    </row>
    <row r="20" spans="1:14" s="4" customFormat="1" ht="13" x14ac:dyDescent="0.3">
      <c r="A20" s="18" t="s">
        <v>30</v>
      </c>
      <c r="B20" s="19">
        <f>SUM(B9:B19)</f>
        <v>2813929</v>
      </c>
      <c r="C20" s="19">
        <f t="shared" ref="C20:N20" si="0">SUM(C9:C19)</f>
        <v>1942293.62</v>
      </c>
      <c r="D20" s="19">
        <f t="shared" si="0"/>
        <v>1688491</v>
      </c>
      <c r="E20" s="19">
        <f t="shared" si="0"/>
        <v>4370074</v>
      </c>
      <c r="F20" s="19">
        <f t="shared" si="0"/>
        <v>3298967</v>
      </c>
      <c r="G20" s="19">
        <f t="shared" si="0"/>
        <v>3382785.34</v>
      </c>
      <c r="H20" s="19">
        <f t="shared" si="0"/>
        <v>4065516.6817019978</v>
      </c>
      <c r="I20" s="19">
        <f t="shared" si="0"/>
        <v>1984679.9143483967</v>
      </c>
      <c r="J20" s="19">
        <f t="shared" si="0"/>
        <v>2091563.1491867625</v>
      </c>
      <c r="K20" s="74">
        <f t="shared" si="0"/>
        <v>4323285.4121704977</v>
      </c>
      <c r="L20" s="74">
        <f t="shared" si="0"/>
        <v>2796062.3004139075</v>
      </c>
      <c r="M20" s="74">
        <f t="shared" si="0"/>
        <v>2455343.8408506857</v>
      </c>
      <c r="N20" s="74">
        <f t="shared" si="0"/>
        <v>2328904.6376676997</v>
      </c>
    </row>
    <row r="21" spans="1:14" s="2" customFormat="1" x14ac:dyDescent="0.35">
      <c r="A21" s="18" t="s">
        <v>31</v>
      </c>
      <c r="B21" s="19">
        <v>-1326298</v>
      </c>
      <c r="C21" s="19">
        <v>-1016596.98</v>
      </c>
      <c r="D21" s="19">
        <v>-1243210.9899999984</v>
      </c>
      <c r="E21" s="19">
        <v>-2517222.4000000022</v>
      </c>
      <c r="F21" s="19">
        <v>-2922524.629999999</v>
      </c>
      <c r="G21" s="19">
        <v>-2741595.2300000042</v>
      </c>
      <c r="H21" s="19">
        <v>-3415480.5599999949</v>
      </c>
      <c r="I21" s="19">
        <v>-1421568.5282640348</v>
      </c>
      <c r="J21" s="19">
        <v>-1534422.3927826912</v>
      </c>
      <c r="K21" s="74">
        <v>-3437204.0206383402</v>
      </c>
      <c r="L21" s="74">
        <v>-1864813.0574511101</v>
      </c>
      <c r="M21" s="74">
        <v>-1596413.0574511101</v>
      </c>
      <c r="N21" s="74">
        <v>-1628341.31860013</v>
      </c>
    </row>
    <row r="22" spans="1:14" s="2" customFormat="1" x14ac:dyDescent="0.35">
      <c r="A22" s="18" t="s">
        <v>32</v>
      </c>
      <c r="B22" s="19">
        <f t="shared" ref="B22:N22" si="1">B20+B21</f>
        <v>1487631</v>
      </c>
      <c r="C22" s="19">
        <f t="shared" si="1"/>
        <v>925696.64000000013</v>
      </c>
      <c r="D22" s="19">
        <f t="shared" si="1"/>
        <v>445280.01000000164</v>
      </c>
      <c r="E22" s="19">
        <f t="shared" si="1"/>
        <v>1852851.5999999978</v>
      </c>
      <c r="F22" s="19">
        <f t="shared" si="1"/>
        <v>376442.37000000104</v>
      </c>
      <c r="G22" s="19">
        <f t="shared" si="1"/>
        <v>641190.10999999568</v>
      </c>
      <c r="H22" s="19">
        <f t="shared" si="1"/>
        <v>650036.12170200283</v>
      </c>
      <c r="I22" s="19">
        <f t="shared" si="1"/>
        <v>563111.38608436193</v>
      </c>
      <c r="J22" s="19">
        <f t="shared" si="1"/>
        <v>557140.75640407135</v>
      </c>
      <c r="K22" s="74">
        <f t="shared" si="1"/>
        <v>886081.39153215755</v>
      </c>
      <c r="L22" s="74">
        <f t="shared" si="1"/>
        <v>931249.24296279741</v>
      </c>
      <c r="M22" s="74">
        <f t="shared" si="1"/>
        <v>858930.78339957562</v>
      </c>
      <c r="N22" s="74">
        <f t="shared" si="1"/>
        <v>700563.31906756968</v>
      </c>
    </row>
    <row r="23" spans="1:14" s="2" customFormat="1" x14ac:dyDescent="0.35">
      <c r="A23" s="20"/>
      <c r="B23" s="21"/>
      <c r="C23" s="21"/>
      <c r="D23" s="21"/>
      <c r="E23" s="21"/>
      <c r="F23" s="21"/>
      <c r="G23" s="21"/>
      <c r="H23" s="21"/>
      <c r="I23" s="21"/>
      <c r="J23" s="21"/>
      <c r="K23" s="21"/>
      <c r="L23" s="21"/>
      <c r="M23" s="21"/>
      <c r="N23" s="21"/>
    </row>
    <row r="24" spans="1:14" s="2" customFormat="1" x14ac:dyDescent="0.35">
      <c r="A24" s="9" t="s">
        <v>33</v>
      </c>
      <c r="B24" s="10"/>
      <c r="C24" s="10"/>
      <c r="D24" s="10"/>
      <c r="E24" s="10"/>
      <c r="F24" s="10"/>
      <c r="G24" s="10"/>
      <c r="H24" s="10"/>
      <c r="I24" s="10"/>
      <c r="J24" s="11"/>
      <c r="K24" s="68"/>
      <c r="L24" s="68"/>
      <c r="M24" s="68"/>
      <c r="N24" s="68"/>
    </row>
    <row r="25" spans="1:14" s="2" customFormat="1" x14ac:dyDescent="0.35">
      <c r="A25" s="12" t="s">
        <v>34</v>
      </c>
      <c r="B25" s="13"/>
      <c r="C25" s="13"/>
      <c r="D25" s="13"/>
      <c r="E25" s="13"/>
      <c r="F25" s="13"/>
      <c r="G25" s="17"/>
      <c r="H25" s="14"/>
      <c r="I25" s="14"/>
      <c r="J25" s="14"/>
      <c r="K25" s="17">
        <v>764105</v>
      </c>
      <c r="L25" s="17">
        <v>975387</v>
      </c>
      <c r="M25" s="17">
        <v>2497539.1658999999</v>
      </c>
      <c r="N25" s="17">
        <v>7333619.1668999996</v>
      </c>
    </row>
    <row r="26" spans="1:14" s="2" customFormat="1" x14ac:dyDescent="0.35">
      <c r="A26" s="22" t="s">
        <v>93</v>
      </c>
      <c r="B26" s="13">
        <v>0</v>
      </c>
      <c r="C26" s="13">
        <v>0</v>
      </c>
      <c r="D26" s="13">
        <v>2862.9540176152027</v>
      </c>
      <c r="E26" s="13">
        <v>12876</v>
      </c>
      <c r="F26" s="13">
        <v>54583</v>
      </c>
      <c r="G26" s="17">
        <v>3305</v>
      </c>
      <c r="H26" s="14">
        <v>647546.31162386213</v>
      </c>
      <c r="I26" s="14"/>
      <c r="J26" s="17"/>
      <c r="K26" s="17"/>
      <c r="L26" s="17"/>
      <c r="M26" s="17"/>
      <c r="N26" s="17"/>
    </row>
    <row r="27" spans="1:14" s="2" customFormat="1" x14ac:dyDescent="0.35">
      <c r="A27" s="23" t="s">
        <v>35</v>
      </c>
      <c r="B27" s="13">
        <v>0</v>
      </c>
      <c r="C27" s="13"/>
      <c r="D27" s="13"/>
      <c r="E27" s="13"/>
      <c r="F27" s="13">
        <v>30921</v>
      </c>
      <c r="G27" s="17">
        <v>89851</v>
      </c>
      <c r="H27" s="14">
        <v>881084.11680036329</v>
      </c>
      <c r="I27" s="14"/>
      <c r="J27" s="17"/>
      <c r="K27" s="17"/>
      <c r="L27" s="17"/>
      <c r="M27" s="17"/>
      <c r="N27" s="17"/>
    </row>
    <row r="28" spans="1:14" s="2" customFormat="1" x14ac:dyDescent="0.35">
      <c r="A28" s="24" t="s">
        <v>36</v>
      </c>
      <c r="B28" s="13"/>
      <c r="C28" s="13"/>
      <c r="D28" s="13"/>
      <c r="E28" s="13"/>
      <c r="F28" s="13">
        <v>7103.54</v>
      </c>
      <c r="G28" s="14"/>
      <c r="H28" s="14"/>
      <c r="I28" s="14"/>
      <c r="J28" s="14"/>
      <c r="K28" s="14"/>
      <c r="L28" s="14"/>
      <c r="M28" s="14"/>
      <c r="N28" s="14"/>
    </row>
    <row r="29" spans="1:14" s="2" customFormat="1" x14ac:dyDescent="0.35">
      <c r="A29" s="22" t="s">
        <v>37</v>
      </c>
      <c r="B29" s="13"/>
      <c r="C29" s="13"/>
      <c r="D29" s="13"/>
      <c r="E29" s="13"/>
      <c r="F29" s="13">
        <v>11556.38</v>
      </c>
      <c r="G29" s="14"/>
      <c r="H29" s="14"/>
      <c r="I29" s="14"/>
      <c r="J29" s="14"/>
      <c r="K29" s="14"/>
      <c r="L29" s="14"/>
      <c r="M29" s="14"/>
      <c r="N29" s="14"/>
    </row>
    <row r="30" spans="1:14" s="2" customFormat="1" x14ac:dyDescent="0.35">
      <c r="A30" s="25" t="s">
        <v>38</v>
      </c>
      <c r="B30" s="13"/>
      <c r="C30" s="13"/>
      <c r="D30" s="13"/>
      <c r="E30" s="13"/>
      <c r="F30" s="13">
        <v>477146.88</v>
      </c>
      <c r="G30" s="17">
        <v>46</v>
      </c>
      <c r="H30" s="14"/>
      <c r="I30" s="14"/>
      <c r="J30" s="17"/>
      <c r="K30" s="17"/>
      <c r="L30" s="17"/>
      <c r="M30" s="17"/>
      <c r="N30" s="17"/>
    </row>
    <row r="31" spans="1:14" s="2" customFormat="1" x14ac:dyDescent="0.35">
      <c r="A31" s="25" t="s">
        <v>39</v>
      </c>
      <c r="B31" s="13"/>
      <c r="C31" s="13"/>
      <c r="D31" s="13"/>
      <c r="E31" s="13"/>
      <c r="F31" s="13">
        <v>234749.35</v>
      </c>
      <c r="G31" s="17">
        <v>250132</v>
      </c>
      <c r="H31" s="14"/>
      <c r="I31" s="14"/>
      <c r="J31" s="17"/>
      <c r="K31" s="17"/>
      <c r="L31" s="17"/>
      <c r="M31" s="17"/>
      <c r="N31" s="17"/>
    </row>
    <row r="32" spans="1:14" s="2" customFormat="1" x14ac:dyDescent="0.35">
      <c r="A32" s="25" t="s">
        <v>40</v>
      </c>
      <c r="B32" s="13"/>
      <c r="C32" s="13"/>
      <c r="D32" s="13"/>
      <c r="E32" s="13"/>
      <c r="F32" s="13">
        <v>3237</v>
      </c>
      <c r="G32" s="14"/>
      <c r="H32" s="14"/>
      <c r="I32" s="14"/>
      <c r="J32" s="14"/>
      <c r="K32" s="14"/>
      <c r="L32" s="14"/>
      <c r="M32" s="14"/>
      <c r="N32" s="14"/>
    </row>
    <row r="33" spans="1:14" s="2" customFormat="1" x14ac:dyDescent="0.35">
      <c r="A33" s="25" t="s">
        <v>94</v>
      </c>
      <c r="B33" s="13">
        <v>0</v>
      </c>
      <c r="C33" s="13">
        <v>5438</v>
      </c>
      <c r="D33" s="13">
        <v>1016775.1641732964</v>
      </c>
      <c r="E33" s="13">
        <v>4000</v>
      </c>
      <c r="F33" s="13">
        <v>0</v>
      </c>
      <c r="G33" s="17"/>
      <c r="H33" s="14"/>
      <c r="I33" s="14"/>
      <c r="J33" s="17"/>
      <c r="K33" s="17"/>
      <c r="L33" s="17"/>
      <c r="M33" s="17"/>
      <c r="N33" s="17"/>
    </row>
    <row r="34" spans="1:14" s="2" customFormat="1" x14ac:dyDescent="0.35">
      <c r="A34" s="25" t="s">
        <v>95</v>
      </c>
      <c r="B34" s="13">
        <v>584384</v>
      </c>
      <c r="C34" s="13">
        <v>113617</v>
      </c>
      <c r="D34" s="13">
        <v>0</v>
      </c>
      <c r="E34" s="13">
        <v>0</v>
      </c>
      <c r="F34" s="13">
        <v>0</v>
      </c>
      <c r="G34" s="17"/>
      <c r="H34" s="14"/>
      <c r="I34" s="14"/>
      <c r="J34" s="17"/>
      <c r="K34" s="17"/>
      <c r="L34" s="17"/>
      <c r="M34" s="17"/>
      <c r="N34" s="17"/>
    </row>
    <row r="35" spans="1:14" s="2" customFormat="1" x14ac:dyDescent="0.35">
      <c r="A35" s="25" t="s">
        <v>96</v>
      </c>
      <c r="B35" s="13"/>
      <c r="C35" s="13">
        <v>6670</v>
      </c>
      <c r="D35" s="13">
        <v>12413.245375163599</v>
      </c>
      <c r="E35" s="13">
        <v>33694</v>
      </c>
      <c r="F35" s="13">
        <v>91660</v>
      </c>
      <c r="G35" s="14">
        <v>206295</v>
      </c>
      <c r="H35" s="14"/>
      <c r="I35" s="14"/>
      <c r="J35" s="14"/>
      <c r="K35" s="14"/>
      <c r="L35" s="14"/>
      <c r="M35" s="14"/>
      <c r="N35" s="14"/>
    </row>
    <row r="36" spans="1:14" s="2" customFormat="1" x14ac:dyDescent="0.35">
      <c r="A36" s="25" t="s">
        <v>97</v>
      </c>
      <c r="B36" s="13"/>
      <c r="C36" s="13">
        <v>11676</v>
      </c>
      <c r="D36" s="13">
        <v>18966.805144459555</v>
      </c>
      <c r="E36" s="13">
        <v>565002</v>
      </c>
      <c r="F36" s="13">
        <v>133576</v>
      </c>
      <c r="G36" s="17"/>
      <c r="H36" s="14"/>
      <c r="I36" s="14"/>
      <c r="J36" s="17"/>
      <c r="K36" s="17"/>
      <c r="L36" s="17"/>
      <c r="M36" s="17"/>
      <c r="N36" s="17"/>
    </row>
    <row r="37" spans="1:14" s="2" customFormat="1" x14ac:dyDescent="0.35">
      <c r="A37" s="25" t="s">
        <v>98</v>
      </c>
      <c r="B37" s="13"/>
      <c r="C37" s="13">
        <v>13732</v>
      </c>
      <c r="D37" s="13">
        <v>187393.88552430799</v>
      </c>
      <c r="E37" s="13">
        <v>232788</v>
      </c>
      <c r="F37" s="13">
        <v>0</v>
      </c>
      <c r="G37" s="17"/>
      <c r="H37" s="14"/>
      <c r="I37" s="14"/>
      <c r="J37" s="17"/>
      <c r="K37" s="17"/>
      <c r="L37" s="17"/>
      <c r="M37" s="17"/>
      <c r="N37" s="17"/>
    </row>
    <row r="38" spans="1:14" s="2" customFormat="1" x14ac:dyDescent="0.35">
      <c r="A38" s="25" t="s">
        <v>99</v>
      </c>
      <c r="B38" s="13"/>
      <c r="C38" s="13">
        <v>10620</v>
      </c>
      <c r="D38" s="13">
        <v>11479.293622450767</v>
      </c>
      <c r="E38" s="13">
        <v>750882</v>
      </c>
      <c r="F38" s="13">
        <v>-832</v>
      </c>
      <c r="G38" s="14">
        <v>30150</v>
      </c>
      <c r="H38" s="14"/>
      <c r="I38" s="14"/>
      <c r="J38" s="14"/>
      <c r="K38" s="14"/>
      <c r="L38" s="14"/>
      <c r="M38" s="14"/>
      <c r="N38" s="14"/>
    </row>
    <row r="39" spans="1:14" s="2" customFormat="1" x14ac:dyDescent="0.35">
      <c r="A39" s="25" t="s">
        <v>100</v>
      </c>
      <c r="B39" s="13"/>
      <c r="C39" s="13">
        <v>6453</v>
      </c>
      <c r="D39" s="13">
        <v>15496.07258924397</v>
      </c>
      <c r="E39" s="13">
        <v>639</v>
      </c>
      <c r="F39" s="13">
        <v>0</v>
      </c>
      <c r="G39" s="17">
        <v>86956</v>
      </c>
      <c r="H39" s="14">
        <v>685463.31440221018</v>
      </c>
      <c r="I39" s="14"/>
      <c r="J39" s="17"/>
      <c r="K39" s="17"/>
      <c r="L39" s="17"/>
      <c r="M39" s="17"/>
      <c r="N39" s="17"/>
    </row>
    <row r="40" spans="1:14" s="2" customFormat="1" x14ac:dyDescent="0.35">
      <c r="A40" s="25" t="s">
        <v>101</v>
      </c>
      <c r="B40" s="13"/>
      <c r="C40" s="13">
        <v>3396</v>
      </c>
      <c r="D40" s="13">
        <v>8793.9778087875475</v>
      </c>
      <c r="E40" s="13">
        <v>102</v>
      </c>
      <c r="F40" s="13">
        <v>0</v>
      </c>
      <c r="G40" s="17"/>
      <c r="H40" s="14"/>
      <c r="I40" s="14"/>
      <c r="J40" s="17"/>
      <c r="K40" s="17"/>
      <c r="L40" s="17"/>
      <c r="M40" s="17"/>
      <c r="N40" s="17"/>
    </row>
    <row r="41" spans="1:14" s="2" customFormat="1" x14ac:dyDescent="0.35">
      <c r="A41" s="25" t="s">
        <v>102</v>
      </c>
      <c r="B41" s="13"/>
      <c r="C41" s="13">
        <v>0</v>
      </c>
      <c r="D41" s="13">
        <v>0</v>
      </c>
      <c r="E41" s="13">
        <v>26316</v>
      </c>
      <c r="F41" s="13">
        <v>10304</v>
      </c>
      <c r="G41" s="14">
        <v>41251</v>
      </c>
      <c r="H41" s="14">
        <v>571063.54356913059</v>
      </c>
      <c r="I41" s="14"/>
      <c r="J41" s="14"/>
      <c r="K41" s="14"/>
      <c r="L41" s="14"/>
      <c r="M41" s="14"/>
      <c r="N41" s="14"/>
    </row>
    <row r="42" spans="1:14" s="2" customFormat="1" x14ac:dyDescent="0.35">
      <c r="A42" s="25" t="s">
        <v>103</v>
      </c>
      <c r="B42" s="13"/>
      <c r="C42" s="13">
        <v>0</v>
      </c>
      <c r="D42" s="13">
        <v>0</v>
      </c>
      <c r="E42" s="13">
        <v>16083</v>
      </c>
      <c r="F42" s="13">
        <v>12170</v>
      </c>
      <c r="G42" s="17">
        <v>56122</v>
      </c>
      <c r="H42" s="14">
        <v>380147.32305502903</v>
      </c>
      <c r="I42" s="14"/>
      <c r="J42" s="17"/>
      <c r="K42" s="17"/>
      <c r="L42" s="17"/>
      <c r="M42" s="17"/>
      <c r="N42" s="17"/>
    </row>
    <row r="43" spans="1:14" s="2" customFormat="1" x14ac:dyDescent="0.35">
      <c r="A43" s="25" t="s">
        <v>41</v>
      </c>
      <c r="B43" s="13"/>
      <c r="C43" s="13"/>
      <c r="D43" s="13"/>
      <c r="E43" s="13"/>
      <c r="F43" s="13"/>
      <c r="G43" s="17">
        <v>22773</v>
      </c>
      <c r="H43" s="14">
        <v>742191.42722541641</v>
      </c>
      <c r="I43" s="14"/>
      <c r="J43" s="17"/>
      <c r="K43" s="17"/>
      <c r="L43" s="17"/>
      <c r="M43" s="17"/>
      <c r="N43" s="17"/>
    </row>
    <row r="44" spans="1:14" s="2" customFormat="1" x14ac:dyDescent="0.35">
      <c r="A44" s="25" t="s">
        <v>42</v>
      </c>
      <c r="B44" s="13"/>
      <c r="C44" s="13"/>
      <c r="D44" s="13"/>
      <c r="E44" s="13"/>
      <c r="F44" s="13"/>
      <c r="G44" s="14">
        <v>19543</v>
      </c>
      <c r="H44" s="14">
        <v>1995.851513281023</v>
      </c>
      <c r="I44" s="14"/>
      <c r="J44" s="14"/>
      <c r="K44" s="14"/>
      <c r="L44" s="14"/>
      <c r="M44" s="14"/>
      <c r="N44" s="14"/>
    </row>
    <row r="45" spans="1:14" s="2" customFormat="1" x14ac:dyDescent="0.35">
      <c r="A45" s="25" t="s">
        <v>43</v>
      </c>
      <c r="B45" s="13"/>
      <c r="C45" s="13"/>
      <c r="D45" s="13"/>
      <c r="E45" s="13"/>
      <c r="F45" s="13"/>
      <c r="G45" s="17">
        <v>17082</v>
      </c>
      <c r="H45" s="14">
        <v>99373.84380828627</v>
      </c>
      <c r="I45" s="14">
        <v>949890.64755013178</v>
      </c>
      <c r="J45" s="17"/>
      <c r="K45" s="17"/>
      <c r="L45" s="17"/>
      <c r="M45" s="17"/>
      <c r="N45" s="17"/>
    </row>
    <row r="46" spans="1:14" s="2" customFormat="1" x14ac:dyDescent="0.35">
      <c r="A46" s="25" t="s">
        <v>44</v>
      </c>
      <c r="B46" s="13"/>
      <c r="C46" s="13"/>
      <c r="D46" s="13"/>
      <c r="E46" s="13"/>
      <c r="F46" s="13"/>
      <c r="G46" s="17"/>
      <c r="H46" s="14">
        <v>539258.8073220473</v>
      </c>
      <c r="I46" s="14">
        <v>1024381.7986164826</v>
      </c>
      <c r="J46" s="17"/>
      <c r="K46" s="17"/>
      <c r="L46" s="17"/>
      <c r="M46" s="17"/>
      <c r="N46" s="17"/>
    </row>
    <row r="47" spans="1:14" s="2" customFormat="1" x14ac:dyDescent="0.35">
      <c r="A47" s="25" t="s">
        <v>45</v>
      </c>
      <c r="B47" s="13"/>
      <c r="C47" s="13"/>
      <c r="D47" s="13"/>
      <c r="E47" s="13"/>
      <c r="F47" s="13"/>
      <c r="G47" s="14"/>
      <c r="H47" s="14"/>
      <c r="I47" s="14">
        <v>636152.66918574495</v>
      </c>
      <c r="J47" s="14"/>
      <c r="K47" s="14"/>
      <c r="L47" s="14"/>
      <c r="M47" s="14"/>
      <c r="N47" s="14"/>
    </row>
    <row r="48" spans="1:14" s="2" customFormat="1" x14ac:dyDescent="0.35">
      <c r="A48" s="25" t="s">
        <v>46</v>
      </c>
      <c r="B48" s="13"/>
      <c r="C48" s="13"/>
      <c r="D48" s="13"/>
      <c r="E48" s="13"/>
      <c r="F48" s="13"/>
      <c r="G48" s="17"/>
      <c r="H48" s="14">
        <v>9107.8481740233474</v>
      </c>
      <c r="I48" s="14"/>
      <c r="J48" s="17">
        <v>1556541.623782672</v>
      </c>
      <c r="K48" s="17"/>
      <c r="L48" s="17"/>
      <c r="M48" s="17"/>
      <c r="N48" s="17"/>
    </row>
    <row r="49" spans="1:14" s="2" customFormat="1" x14ac:dyDescent="0.35">
      <c r="A49" s="20"/>
      <c r="B49" s="26">
        <f>SUM(B25:B48)</f>
        <v>584384</v>
      </c>
      <c r="C49" s="26">
        <f t="shared" ref="C49:N49" si="2">SUM(C25:C48)</f>
        <v>171602</v>
      </c>
      <c r="D49" s="26">
        <f t="shared" si="2"/>
        <v>1274181.3982553249</v>
      </c>
      <c r="E49" s="26">
        <f t="shared" si="2"/>
        <v>1642382</v>
      </c>
      <c r="F49" s="26">
        <f t="shared" si="2"/>
        <v>1066175.1499999999</v>
      </c>
      <c r="G49" s="26">
        <f t="shared" si="2"/>
        <v>823506</v>
      </c>
      <c r="H49" s="26">
        <f t="shared" si="2"/>
        <v>4557232.3874936504</v>
      </c>
      <c r="I49" s="26">
        <f t="shared" si="2"/>
        <v>2610425.1153523596</v>
      </c>
      <c r="J49" s="26">
        <f t="shared" si="2"/>
        <v>1556541.623782672</v>
      </c>
      <c r="K49" s="26">
        <f t="shared" si="2"/>
        <v>764105</v>
      </c>
      <c r="L49" s="26">
        <f t="shared" si="2"/>
        <v>975387</v>
      </c>
      <c r="M49" s="26">
        <f t="shared" si="2"/>
        <v>2497539.1658999999</v>
      </c>
      <c r="N49" s="26">
        <f t="shared" si="2"/>
        <v>7333619.1668999996</v>
      </c>
    </row>
    <row r="50" spans="1:14" s="2" customFormat="1" x14ac:dyDescent="0.35">
      <c r="A50" s="12" t="s">
        <v>104</v>
      </c>
      <c r="B50" s="13"/>
      <c r="C50" s="13"/>
      <c r="D50" s="13"/>
      <c r="E50" s="13"/>
      <c r="F50" s="13"/>
      <c r="G50" s="17"/>
      <c r="H50" s="14"/>
      <c r="I50" s="14"/>
      <c r="J50" s="14"/>
      <c r="K50" s="14">
        <v>8351443</v>
      </c>
      <c r="L50" s="14">
        <v>6903173</v>
      </c>
      <c r="M50" s="14">
        <v>4401254</v>
      </c>
      <c r="N50" s="14">
        <v>0</v>
      </c>
    </row>
    <row r="51" spans="1:14" s="2" customFormat="1" x14ac:dyDescent="0.35">
      <c r="A51" s="22" t="s">
        <v>105</v>
      </c>
      <c r="B51" s="13">
        <v>1174110</v>
      </c>
      <c r="C51" s="13">
        <v>1304889</v>
      </c>
      <c r="D51" s="13">
        <v>36</v>
      </c>
      <c r="E51" s="13">
        <v>0</v>
      </c>
      <c r="F51" s="13">
        <v>0</v>
      </c>
      <c r="G51" s="17"/>
      <c r="H51" s="14"/>
      <c r="I51" s="14"/>
      <c r="J51" s="14"/>
      <c r="K51" s="14"/>
      <c r="L51" s="14"/>
      <c r="M51" s="14"/>
      <c r="N51" s="14"/>
    </row>
    <row r="52" spans="1:14" s="2" customFormat="1" x14ac:dyDescent="0.35">
      <c r="A52" s="23" t="s">
        <v>106</v>
      </c>
      <c r="B52" s="13">
        <v>1489302</v>
      </c>
      <c r="C52" s="13">
        <v>1596588</v>
      </c>
      <c r="D52" s="13">
        <v>-2010.1681877801218</v>
      </c>
      <c r="E52" s="13">
        <v>0</v>
      </c>
      <c r="F52" s="13">
        <v>0</v>
      </c>
      <c r="G52" s="17"/>
      <c r="H52" s="14"/>
      <c r="I52" s="14"/>
      <c r="J52" s="17"/>
      <c r="K52" s="17"/>
      <c r="L52" s="17"/>
      <c r="M52" s="17"/>
      <c r="N52" s="17"/>
    </row>
    <row r="53" spans="1:14" s="2" customFormat="1" x14ac:dyDescent="0.35">
      <c r="A53" s="24" t="s">
        <v>107</v>
      </c>
      <c r="B53" s="13">
        <v>0</v>
      </c>
      <c r="C53" s="13">
        <v>0</v>
      </c>
      <c r="D53" s="13">
        <v>0</v>
      </c>
      <c r="E53" s="13">
        <v>37757</v>
      </c>
      <c r="F53" s="13">
        <v>174442</v>
      </c>
      <c r="G53" s="17">
        <v>483326</v>
      </c>
      <c r="H53" s="14">
        <v>1225639.6917659107</v>
      </c>
      <c r="I53" s="14"/>
      <c r="J53" s="17"/>
      <c r="K53" s="17"/>
      <c r="L53" s="17"/>
      <c r="M53" s="17"/>
      <c r="N53" s="17"/>
    </row>
    <row r="54" spans="1:14" s="2" customFormat="1" x14ac:dyDescent="0.35">
      <c r="A54" s="22" t="s">
        <v>47</v>
      </c>
      <c r="B54" s="13">
        <v>0</v>
      </c>
      <c r="C54" s="13">
        <v>3884</v>
      </c>
      <c r="D54" s="13">
        <v>245237.54208640839</v>
      </c>
      <c r="E54" s="13">
        <v>438531</v>
      </c>
      <c r="F54" s="13">
        <v>0</v>
      </c>
      <c r="G54" s="14"/>
      <c r="H54" s="14"/>
      <c r="I54" s="14"/>
      <c r="J54" s="14"/>
      <c r="K54" s="14"/>
      <c r="L54" s="14"/>
      <c r="M54" s="14"/>
      <c r="N54" s="14"/>
    </row>
    <row r="55" spans="1:14" s="2" customFormat="1" x14ac:dyDescent="0.35">
      <c r="A55" s="25" t="s">
        <v>108</v>
      </c>
      <c r="B55" s="13">
        <v>0</v>
      </c>
      <c r="C55" s="13">
        <v>0</v>
      </c>
      <c r="D55" s="13">
        <v>1957.0181784564813</v>
      </c>
      <c r="E55" s="13">
        <v>111</v>
      </c>
      <c r="F55" s="13">
        <v>977082</v>
      </c>
      <c r="G55" s="14">
        <v>937571</v>
      </c>
      <c r="H55" s="14"/>
      <c r="I55" s="14"/>
      <c r="J55" s="14"/>
      <c r="K55" s="14"/>
      <c r="L55" s="14"/>
      <c r="M55" s="14"/>
      <c r="N55" s="14"/>
    </row>
    <row r="56" spans="1:14" s="2" customFormat="1" x14ac:dyDescent="0.35">
      <c r="A56" s="25" t="s">
        <v>48</v>
      </c>
      <c r="B56" s="13">
        <v>0</v>
      </c>
      <c r="C56" s="13">
        <v>0</v>
      </c>
      <c r="D56" s="13"/>
      <c r="E56" s="13"/>
      <c r="F56" s="13"/>
      <c r="G56" s="17">
        <v>15353</v>
      </c>
      <c r="H56" s="14">
        <v>93409.467391064725</v>
      </c>
      <c r="I56" s="14"/>
      <c r="J56" s="17">
        <v>416996.50682976953</v>
      </c>
      <c r="K56" s="17"/>
      <c r="L56" s="17"/>
      <c r="M56" s="17"/>
      <c r="N56" s="17"/>
    </row>
    <row r="57" spans="1:14" s="2" customFormat="1" x14ac:dyDescent="0.35">
      <c r="A57" s="25" t="s">
        <v>109</v>
      </c>
      <c r="B57" s="13">
        <v>893725</v>
      </c>
      <c r="C57" s="13">
        <v>1020139</v>
      </c>
      <c r="D57" s="13">
        <v>0</v>
      </c>
      <c r="E57" s="13">
        <v>0</v>
      </c>
      <c r="F57" s="13">
        <v>0</v>
      </c>
      <c r="G57" s="17"/>
      <c r="H57" s="14"/>
      <c r="I57" s="14"/>
      <c r="J57" s="17"/>
      <c r="K57" s="17"/>
      <c r="L57" s="17"/>
      <c r="M57" s="17"/>
      <c r="N57" s="17"/>
    </row>
    <row r="58" spans="1:14" s="2" customFormat="1" x14ac:dyDescent="0.35">
      <c r="A58" s="25" t="s">
        <v>110</v>
      </c>
      <c r="B58" s="13">
        <v>0</v>
      </c>
      <c r="C58" s="13">
        <v>0</v>
      </c>
      <c r="D58" s="13">
        <v>11234.265217997869</v>
      </c>
      <c r="E58" s="13">
        <v>636193</v>
      </c>
      <c r="F58" s="13">
        <v>0</v>
      </c>
      <c r="G58" s="14"/>
      <c r="H58" s="14"/>
      <c r="I58" s="14"/>
      <c r="J58" s="14"/>
      <c r="K58" s="14"/>
      <c r="L58" s="14"/>
      <c r="M58" s="14"/>
      <c r="N58" s="14"/>
    </row>
    <row r="59" spans="1:14" s="2" customFormat="1" x14ac:dyDescent="0.35">
      <c r="A59" s="25" t="s">
        <v>111</v>
      </c>
      <c r="B59" s="13">
        <v>0</v>
      </c>
      <c r="C59" s="13">
        <v>0</v>
      </c>
      <c r="D59" s="13">
        <v>843862.66636311496</v>
      </c>
      <c r="E59" s="13">
        <v>0</v>
      </c>
      <c r="F59" s="13">
        <v>0</v>
      </c>
      <c r="G59" s="17"/>
      <c r="H59" s="14"/>
      <c r="I59" s="14"/>
      <c r="J59" s="17"/>
      <c r="K59" s="17"/>
      <c r="L59" s="17"/>
      <c r="M59" s="17"/>
      <c r="N59" s="17"/>
    </row>
    <row r="60" spans="1:14" s="2" customFormat="1" x14ac:dyDescent="0.35">
      <c r="A60" s="25" t="s">
        <v>112</v>
      </c>
      <c r="B60" s="13">
        <v>0</v>
      </c>
      <c r="C60" s="13">
        <v>0</v>
      </c>
      <c r="D60" s="13">
        <v>0</v>
      </c>
      <c r="E60" s="13">
        <v>433383</v>
      </c>
      <c r="F60" s="13">
        <v>1124791</v>
      </c>
      <c r="G60" s="17"/>
      <c r="H60" s="14"/>
      <c r="I60" s="14"/>
      <c r="J60" s="17"/>
      <c r="K60" s="17"/>
      <c r="L60" s="17"/>
      <c r="M60" s="17"/>
      <c r="N60" s="17"/>
    </row>
    <row r="61" spans="1:14" s="2" customFormat="1" x14ac:dyDescent="0.35">
      <c r="A61" s="25" t="s">
        <v>113</v>
      </c>
      <c r="B61" s="13">
        <v>0</v>
      </c>
      <c r="C61" s="13">
        <v>0</v>
      </c>
      <c r="D61" s="13">
        <v>11188.145577335508</v>
      </c>
      <c r="E61" s="13">
        <v>360070</v>
      </c>
      <c r="F61" s="13">
        <v>693539</v>
      </c>
      <c r="G61" s="14"/>
      <c r="H61" s="14"/>
      <c r="I61" s="14"/>
      <c r="J61" s="14"/>
      <c r="K61" s="14"/>
      <c r="L61" s="14"/>
      <c r="M61" s="14"/>
      <c r="N61" s="14"/>
    </row>
    <row r="62" spans="1:14" s="2" customFormat="1" x14ac:dyDescent="0.35">
      <c r="A62" s="25" t="s">
        <v>49</v>
      </c>
      <c r="B62" s="13">
        <v>0</v>
      </c>
      <c r="C62" s="13">
        <v>0</v>
      </c>
      <c r="D62" s="13">
        <v>0</v>
      </c>
      <c r="E62" s="13">
        <v>8392</v>
      </c>
      <c r="F62" s="13">
        <v>37901</v>
      </c>
      <c r="G62" s="17">
        <v>176817</v>
      </c>
      <c r="H62" s="14">
        <v>820410.41270087368</v>
      </c>
      <c r="I62" s="14">
        <v>1678497.2021604949</v>
      </c>
      <c r="J62" s="17"/>
      <c r="K62" s="17"/>
      <c r="L62" s="17"/>
      <c r="M62" s="17"/>
      <c r="N62" s="17"/>
    </row>
    <row r="63" spans="1:14" s="2" customFormat="1" x14ac:dyDescent="0.35">
      <c r="A63" s="25" t="s">
        <v>114</v>
      </c>
      <c r="B63" s="13">
        <v>0</v>
      </c>
      <c r="C63" s="13">
        <v>26706</v>
      </c>
      <c r="D63" s="13">
        <v>814001.576606474</v>
      </c>
      <c r="E63" s="13">
        <v>0</v>
      </c>
      <c r="F63" s="13">
        <v>0</v>
      </c>
      <c r="G63" s="17"/>
      <c r="H63" s="14"/>
      <c r="I63" s="14"/>
      <c r="J63" s="17"/>
      <c r="K63" s="17"/>
      <c r="L63" s="17"/>
      <c r="M63" s="17"/>
      <c r="N63" s="17"/>
    </row>
    <row r="64" spans="1:14" s="2" customFormat="1" x14ac:dyDescent="0.35">
      <c r="A64" s="25" t="s">
        <v>115</v>
      </c>
      <c r="B64" s="13">
        <v>580677</v>
      </c>
      <c r="C64" s="13">
        <v>549082</v>
      </c>
      <c r="D64" s="13">
        <v>1744565.5994499512</v>
      </c>
      <c r="E64" s="13">
        <v>0</v>
      </c>
      <c r="F64" s="13">
        <v>0</v>
      </c>
      <c r="G64" s="14"/>
      <c r="H64" s="14"/>
      <c r="I64" s="14"/>
      <c r="J64" s="14"/>
      <c r="K64" s="14"/>
      <c r="L64" s="14"/>
      <c r="M64" s="14"/>
      <c r="N64" s="14"/>
    </row>
    <row r="65" spans="1:14" s="2" customFormat="1" x14ac:dyDescent="0.35">
      <c r="A65" s="25" t="s">
        <v>116</v>
      </c>
      <c r="B65" s="13">
        <v>0</v>
      </c>
      <c r="C65" s="13">
        <v>28793</v>
      </c>
      <c r="D65" s="13">
        <v>554011.78760251612</v>
      </c>
      <c r="E65" s="13">
        <v>1379733</v>
      </c>
      <c r="F65" s="13">
        <v>0</v>
      </c>
      <c r="G65" s="17"/>
      <c r="H65" s="14"/>
      <c r="I65" s="14"/>
      <c r="J65" s="17"/>
      <c r="K65" s="17"/>
      <c r="L65" s="17"/>
      <c r="M65" s="17"/>
      <c r="N65" s="17"/>
    </row>
    <row r="66" spans="1:14" s="2" customFormat="1" x14ac:dyDescent="0.35">
      <c r="A66" s="25" t="s">
        <v>117</v>
      </c>
      <c r="B66" s="13">
        <v>310256</v>
      </c>
      <c r="C66" s="13">
        <v>369281</v>
      </c>
      <c r="D66" s="13">
        <v>625690.60799179669</v>
      </c>
      <c r="E66" s="13">
        <v>0</v>
      </c>
      <c r="F66" s="13">
        <v>0</v>
      </c>
      <c r="G66" s="17"/>
      <c r="H66" s="14"/>
      <c r="I66" s="14"/>
      <c r="J66" s="17"/>
      <c r="K66" s="17"/>
      <c r="L66" s="17"/>
      <c r="M66" s="17"/>
      <c r="N66" s="17"/>
    </row>
    <row r="67" spans="1:14" s="2" customFormat="1" x14ac:dyDescent="0.35">
      <c r="A67" s="25" t="s">
        <v>118</v>
      </c>
      <c r="B67" s="13">
        <v>0</v>
      </c>
      <c r="C67" s="13"/>
      <c r="D67" s="13">
        <v>0</v>
      </c>
      <c r="E67" s="13">
        <v>9246</v>
      </c>
      <c r="F67" s="13">
        <v>1022497</v>
      </c>
      <c r="G67" s="14">
        <v>1411654</v>
      </c>
      <c r="H67" s="14"/>
      <c r="I67" s="14"/>
      <c r="J67" s="14"/>
      <c r="K67" s="14"/>
      <c r="L67" s="14"/>
      <c r="M67" s="14"/>
      <c r="N67" s="14"/>
    </row>
    <row r="68" spans="1:14" s="2" customFormat="1" x14ac:dyDescent="0.35">
      <c r="A68" s="25" t="s">
        <v>119</v>
      </c>
      <c r="B68" s="13">
        <v>0</v>
      </c>
      <c r="C68" s="13"/>
      <c r="D68" s="13">
        <v>0</v>
      </c>
      <c r="E68" s="13">
        <v>2018</v>
      </c>
      <c r="F68" s="13">
        <v>8618</v>
      </c>
      <c r="G68" s="17"/>
      <c r="H68" s="14"/>
      <c r="I68" s="14"/>
      <c r="J68" s="17"/>
      <c r="K68" s="17"/>
      <c r="L68" s="17"/>
      <c r="M68" s="17"/>
      <c r="N68" s="17"/>
    </row>
    <row r="69" spans="1:14" s="2" customFormat="1" x14ac:dyDescent="0.35">
      <c r="A69" s="25" t="s">
        <v>50</v>
      </c>
      <c r="B69" s="13">
        <v>0</v>
      </c>
      <c r="C69" s="13"/>
      <c r="D69" s="13"/>
      <c r="E69" s="13"/>
      <c r="F69" s="13">
        <v>16271.07</v>
      </c>
      <c r="G69" s="17">
        <v>24134</v>
      </c>
      <c r="H69" s="14">
        <v>105603.74175680493</v>
      </c>
      <c r="I69" s="14"/>
      <c r="J69" s="17">
        <v>948732.58963606309</v>
      </c>
      <c r="K69" s="17"/>
      <c r="L69" s="17"/>
      <c r="M69" s="17"/>
      <c r="N69" s="17"/>
    </row>
    <row r="70" spans="1:14" s="2" customFormat="1" x14ac:dyDescent="0.35">
      <c r="A70" s="25" t="s">
        <v>51</v>
      </c>
      <c r="B70" s="13"/>
      <c r="C70" s="13"/>
      <c r="D70" s="13"/>
      <c r="E70" s="13"/>
      <c r="F70" s="13">
        <v>7626.75</v>
      </c>
      <c r="G70" s="14">
        <v>18843</v>
      </c>
      <c r="H70" s="14">
        <v>159359.63687604707</v>
      </c>
      <c r="I70" s="14">
        <v>1106874.4362346677</v>
      </c>
      <c r="J70" s="14">
        <v>2398869.3418339109</v>
      </c>
      <c r="K70" s="14"/>
      <c r="L70" s="14"/>
      <c r="M70" s="14"/>
      <c r="N70" s="14"/>
    </row>
    <row r="71" spans="1:14" s="2" customFormat="1" x14ac:dyDescent="0.35">
      <c r="A71" s="25" t="s">
        <v>120</v>
      </c>
      <c r="B71" s="13"/>
      <c r="C71" s="13">
        <v>29068</v>
      </c>
      <c r="D71" s="13">
        <v>42297.400230190171</v>
      </c>
      <c r="E71" s="13">
        <v>304334</v>
      </c>
      <c r="F71" s="13">
        <v>828174</v>
      </c>
      <c r="G71" s="17">
        <v>652727</v>
      </c>
      <c r="H71" s="14"/>
      <c r="I71" s="14"/>
      <c r="J71" s="17"/>
      <c r="K71" s="17"/>
      <c r="L71" s="17"/>
      <c r="M71" s="17"/>
      <c r="N71" s="17"/>
    </row>
    <row r="72" spans="1:14" s="2" customFormat="1" x14ac:dyDescent="0.35">
      <c r="A72" s="25" t="s">
        <v>52</v>
      </c>
      <c r="B72" s="13"/>
      <c r="C72" s="13"/>
      <c r="D72" s="13"/>
      <c r="E72" s="13"/>
      <c r="F72" s="13">
        <v>13629</v>
      </c>
      <c r="G72" s="17"/>
      <c r="H72" s="14"/>
      <c r="I72" s="14"/>
      <c r="J72" s="17"/>
      <c r="K72" s="17"/>
      <c r="L72" s="17"/>
      <c r="M72" s="17"/>
      <c r="N72" s="17"/>
    </row>
    <row r="73" spans="1:14" s="2" customFormat="1" x14ac:dyDescent="0.35">
      <c r="A73" s="25" t="s">
        <v>121</v>
      </c>
      <c r="B73" s="13"/>
      <c r="C73" s="13">
        <v>3211</v>
      </c>
      <c r="D73" s="13">
        <v>0</v>
      </c>
      <c r="E73" s="13">
        <v>0</v>
      </c>
      <c r="F73" s="13">
        <v>8710</v>
      </c>
      <c r="G73" s="14">
        <f>1865+21772</f>
        <v>23637</v>
      </c>
      <c r="H73" s="14">
        <v>19929.997240167053</v>
      </c>
      <c r="I73" s="14">
        <v>853441.70361496275</v>
      </c>
      <c r="J73" s="14">
        <v>1121603.712320711</v>
      </c>
      <c r="K73" s="14"/>
      <c r="L73" s="14"/>
      <c r="M73" s="14"/>
      <c r="N73" s="14"/>
    </row>
    <row r="74" spans="1:14" s="2" customFormat="1" x14ac:dyDescent="0.35">
      <c r="A74" s="22" t="s">
        <v>122</v>
      </c>
      <c r="B74" s="13">
        <v>549716</v>
      </c>
      <c r="C74" s="13">
        <v>146824</v>
      </c>
      <c r="D74" s="13">
        <v>72.013776287165115</v>
      </c>
      <c r="E74" s="13">
        <v>0</v>
      </c>
      <c r="F74" s="13">
        <v>0</v>
      </c>
      <c r="G74" s="17"/>
      <c r="H74" s="14"/>
      <c r="I74" s="14"/>
      <c r="J74" s="17"/>
      <c r="K74" s="17"/>
      <c r="L74" s="17"/>
      <c r="M74" s="17"/>
      <c r="N74" s="17"/>
    </row>
    <row r="75" spans="1:14" s="2" customFormat="1" x14ac:dyDescent="0.35">
      <c r="A75" s="22" t="s">
        <v>123</v>
      </c>
      <c r="B75" s="13">
        <v>0</v>
      </c>
      <c r="C75" s="13">
        <v>0</v>
      </c>
      <c r="D75" s="13">
        <v>0</v>
      </c>
      <c r="E75" s="13">
        <v>2122</v>
      </c>
      <c r="F75" s="13">
        <v>35279</v>
      </c>
      <c r="G75" s="17">
        <v>353697</v>
      </c>
      <c r="H75" s="14">
        <v>500697.29625804385</v>
      </c>
      <c r="I75" s="14">
        <v>657096.57163467014</v>
      </c>
      <c r="J75" s="14"/>
      <c r="K75" s="14"/>
      <c r="L75" s="14"/>
      <c r="M75" s="14"/>
      <c r="N75" s="14"/>
    </row>
    <row r="76" spans="1:14" s="2" customFormat="1" x14ac:dyDescent="0.35">
      <c r="A76" s="23" t="s">
        <v>119</v>
      </c>
      <c r="B76" s="13">
        <v>0</v>
      </c>
      <c r="C76" s="13">
        <v>0</v>
      </c>
      <c r="D76" s="13">
        <v>1283.7495399933632</v>
      </c>
      <c r="E76" s="13">
        <v>0</v>
      </c>
      <c r="F76" s="13">
        <v>0</v>
      </c>
      <c r="G76" s="17">
        <v>786796</v>
      </c>
      <c r="H76" s="14"/>
      <c r="I76" s="14"/>
      <c r="J76" s="17"/>
      <c r="K76" s="17"/>
      <c r="L76" s="17"/>
      <c r="M76" s="17"/>
      <c r="N76" s="17"/>
    </row>
    <row r="77" spans="1:14" s="2" customFormat="1" x14ac:dyDescent="0.35">
      <c r="A77" s="24" t="s">
        <v>124</v>
      </c>
      <c r="B77" s="13">
        <v>0</v>
      </c>
      <c r="C77" s="13">
        <v>894798</v>
      </c>
      <c r="D77" s="13">
        <v>-20037.796305521839</v>
      </c>
      <c r="E77" s="13">
        <v>0</v>
      </c>
      <c r="F77" s="13">
        <v>0</v>
      </c>
      <c r="G77" s="17">
        <v>723293</v>
      </c>
      <c r="H77" s="14"/>
      <c r="I77" s="14"/>
      <c r="J77" s="17"/>
      <c r="K77" s="17"/>
      <c r="L77" s="17"/>
      <c r="M77" s="17"/>
      <c r="N77" s="17"/>
    </row>
    <row r="78" spans="1:14" s="2" customFormat="1" x14ac:dyDescent="0.35">
      <c r="A78" s="22" t="s">
        <v>53</v>
      </c>
      <c r="B78" s="13">
        <v>0</v>
      </c>
      <c r="C78" s="13"/>
      <c r="D78" s="13"/>
      <c r="E78" s="13"/>
      <c r="F78" s="13"/>
      <c r="G78" s="14">
        <v>24523</v>
      </c>
      <c r="H78" s="14">
        <v>45867.802983024914</v>
      </c>
      <c r="I78" s="14">
        <v>731607.23459424893</v>
      </c>
      <c r="J78" s="14">
        <v>1493244.9174274721</v>
      </c>
      <c r="K78" s="14"/>
      <c r="L78" s="14"/>
      <c r="M78" s="14"/>
      <c r="N78" s="14"/>
    </row>
    <row r="79" spans="1:14" s="2" customFormat="1" x14ac:dyDescent="0.35">
      <c r="A79" s="25" t="s">
        <v>54</v>
      </c>
      <c r="B79" s="13">
        <v>0</v>
      </c>
      <c r="C79" s="13"/>
      <c r="D79" s="13"/>
      <c r="E79" s="13"/>
      <c r="F79" s="13"/>
      <c r="G79" s="14"/>
      <c r="H79" s="14">
        <v>37011.69660410723</v>
      </c>
      <c r="I79" s="14"/>
      <c r="J79" s="14">
        <v>839867.22893250862</v>
      </c>
      <c r="K79" s="14"/>
      <c r="L79" s="14"/>
      <c r="M79" s="14"/>
      <c r="N79" s="14"/>
    </row>
    <row r="80" spans="1:14" s="2" customFormat="1" x14ac:dyDescent="0.35">
      <c r="A80" s="20"/>
      <c r="B80" s="26">
        <f>SUM(B50:B79)</f>
        <v>4997786</v>
      </c>
      <c r="C80" s="26">
        <f t="shared" ref="C80:N80" si="3">SUM(C50:C79)</f>
        <v>5973263</v>
      </c>
      <c r="D80" s="26">
        <f t="shared" si="3"/>
        <v>4873390.4081272213</v>
      </c>
      <c r="E80" s="26">
        <f t="shared" si="3"/>
        <v>3611890</v>
      </c>
      <c r="F80" s="26">
        <f t="shared" si="3"/>
        <v>4948559.82</v>
      </c>
      <c r="G80" s="26">
        <f t="shared" si="3"/>
        <v>5632371</v>
      </c>
      <c r="H80" s="26">
        <f t="shared" si="3"/>
        <v>3007929.7435760442</v>
      </c>
      <c r="I80" s="26">
        <f t="shared" si="3"/>
        <v>5027517.1482390445</v>
      </c>
      <c r="J80" s="26">
        <f t="shared" si="3"/>
        <v>7219314.296980435</v>
      </c>
      <c r="K80" s="26">
        <f t="shared" si="3"/>
        <v>8351443</v>
      </c>
      <c r="L80" s="26">
        <f t="shared" si="3"/>
        <v>6903173</v>
      </c>
      <c r="M80" s="26">
        <f t="shared" si="3"/>
        <v>4401254</v>
      </c>
      <c r="N80" s="26">
        <f t="shared" si="3"/>
        <v>0</v>
      </c>
    </row>
    <row r="81" spans="1:14" s="2" customFormat="1" x14ac:dyDescent="0.35">
      <c r="A81" s="12" t="s">
        <v>55</v>
      </c>
      <c r="B81" s="13">
        <v>0</v>
      </c>
      <c r="C81" s="13">
        <v>0</v>
      </c>
      <c r="D81" s="13">
        <v>0</v>
      </c>
      <c r="E81" s="13" t="s">
        <v>92</v>
      </c>
      <c r="F81" s="13">
        <v>0</v>
      </c>
      <c r="G81" s="17"/>
      <c r="H81" s="14"/>
      <c r="I81" s="14"/>
      <c r="J81" s="17"/>
      <c r="K81" s="17">
        <v>658684.38</v>
      </c>
      <c r="L81" s="17">
        <v>1528750</v>
      </c>
      <c r="M81" s="17">
        <v>2537746.281</v>
      </c>
      <c r="N81" s="17">
        <v>2588501.2066199998</v>
      </c>
    </row>
    <row r="82" spans="1:14" s="2" customFormat="1" x14ac:dyDescent="0.35">
      <c r="A82" s="25" t="s">
        <v>125</v>
      </c>
      <c r="B82" s="13">
        <v>0</v>
      </c>
      <c r="C82" s="13">
        <v>178</v>
      </c>
      <c r="D82" s="13">
        <v>407400</v>
      </c>
      <c r="E82" s="13">
        <v>0</v>
      </c>
      <c r="F82" s="13">
        <v>0</v>
      </c>
      <c r="G82" s="17"/>
      <c r="H82" s="14">
        <v>361984.12466573011</v>
      </c>
      <c r="I82" s="14"/>
      <c r="J82" s="17"/>
      <c r="K82" s="17"/>
      <c r="L82" s="17"/>
      <c r="M82" s="17"/>
      <c r="N82" s="17"/>
    </row>
    <row r="83" spans="1:14" s="2" customFormat="1" x14ac:dyDescent="0.35">
      <c r="A83" s="22" t="s">
        <v>126</v>
      </c>
      <c r="B83" s="13">
        <v>0</v>
      </c>
      <c r="C83" s="13">
        <v>1863</v>
      </c>
      <c r="D83" s="13">
        <v>0</v>
      </c>
      <c r="E83" s="13">
        <v>0</v>
      </c>
      <c r="F83" s="13">
        <v>0</v>
      </c>
      <c r="G83" s="17"/>
      <c r="H83" s="14"/>
      <c r="I83" s="14"/>
      <c r="J83" s="17"/>
      <c r="K83" s="17"/>
      <c r="L83" s="17"/>
      <c r="M83" s="17"/>
      <c r="N83" s="17"/>
    </row>
    <row r="84" spans="1:14" s="2" customFormat="1" x14ac:dyDescent="0.35">
      <c r="A84" s="22" t="s">
        <v>127</v>
      </c>
      <c r="B84" s="13">
        <v>0</v>
      </c>
      <c r="C84" s="13">
        <v>177</v>
      </c>
      <c r="D84" s="13">
        <v>1143.4905183680976</v>
      </c>
      <c r="E84" s="13">
        <v>253447</v>
      </c>
      <c r="F84" s="13">
        <v>0</v>
      </c>
      <c r="G84" s="17"/>
      <c r="H84" s="14"/>
      <c r="I84" s="14"/>
      <c r="J84" s="17"/>
      <c r="K84" s="17"/>
      <c r="L84" s="17"/>
      <c r="M84" s="17"/>
      <c r="N84" s="17"/>
    </row>
    <row r="85" spans="1:14" s="2" customFormat="1" x14ac:dyDescent="0.35">
      <c r="A85" s="23" t="s">
        <v>128</v>
      </c>
      <c r="B85" s="13">
        <v>0</v>
      </c>
      <c r="C85" s="13">
        <v>1961</v>
      </c>
      <c r="D85" s="13">
        <v>18522.38239519747</v>
      </c>
      <c r="E85" s="13">
        <v>291076</v>
      </c>
      <c r="F85" s="13">
        <v>0</v>
      </c>
      <c r="G85" s="17"/>
      <c r="H85" s="14"/>
      <c r="I85" s="14"/>
      <c r="J85" s="17"/>
      <c r="K85" s="17"/>
      <c r="L85" s="17"/>
      <c r="M85" s="17"/>
      <c r="N85" s="17"/>
    </row>
    <row r="86" spans="1:14" s="2" customFormat="1" x14ac:dyDescent="0.35">
      <c r="A86" s="24" t="s">
        <v>129</v>
      </c>
      <c r="B86" s="13">
        <v>0</v>
      </c>
      <c r="C86" s="13">
        <v>0</v>
      </c>
      <c r="D86" s="13">
        <v>0</v>
      </c>
      <c r="E86" s="13">
        <v>266780</v>
      </c>
      <c r="F86" s="13">
        <v>4888</v>
      </c>
      <c r="G86" s="17">
        <v>467817</v>
      </c>
      <c r="H86" s="14"/>
      <c r="I86" s="14"/>
      <c r="J86" s="17"/>
      <c r="K86" s="17"/>
      <c r="L86" s="17"/>
      <c r="M86" s="17"/>
      <c r="N86" s="17"/>
    </row>
    <row r="87" spans="1:14" s="2" customFormat="1" x14ac:dyDescent="0.35">
      <c r="A87" s="22" t="s">
        <v>56</v>
      </c>
      <c r="B87" s="13"/>
      <c r="C87" s="13"/>
      <c r="D87" s="13"/>
      <c r="E87" s="13"/>
      <c r="F87" s="13"/>
      <c r="G87" s="17">
        <v>38800</v>
      </c>
      <c r="H87" s="14"/>
      <c r="I87" s="14"/>
      <c r="J87" s="17"/>
      <c r="K87" s="17"/>
      <c r="L87" s="17"/>
      <c r="M87" s="17"/>
      <c r="N87" s="17"/>
    </row>
    <row r="88" spans="1:14" s="2" customFormat="1" x14ac:dyDescent="0.35">
      <c r="A88" s="25" t="s">
        <v>57</v>
      </c>
      <c r="B88" s="13"/>
      <c r="C88" s="13"/>
      <c r="D88" s="13"/>
      <c r="E88" s="13"/>
      <c r="F88" s="13">
        <v>14086.15</v>
      </c>
      <c r="G88" s="17">
        <v>205271</v>
      </c>
      <c r="H88" s="14"/>
      <c r="I88" s="14"/>
      <c r="J88" s="17"/>
      <c r="K88" s="17"/>
      <c r="L88" s="17"/>
      <c r="M88" s="17"/>
      <c r="N88" s="17"/>
    </row>
    <row r="89" spans="1:14" s="2" customFormat="1" x14ac:dyDescent="0.35">
      <c r="A89" s="25" t="s">
        <v>58</v>
      </c>
      <c r="B89" s="13"/>
      <c r="C89" s="13"/>
      <c r="D89" s="13"/>
      <c r="E89" s="13"/>
      <c r="F89" s="13"/>
      <c r="G89" s="17">
        <v>155359</v>
      </c>
      <c r="H89" s="14"/>
      <c r="I89" s="14"/>
      <c r="J89" s="17"/>
      <c r="K89" s="17"/>
      <c r="L89" s="17"/>
      <c r="M89" s="17"/>
      <c r="N89" s="17"/>
    </row>
    <row r="90" spans="1:14" s="2" customFormat="1" x14ac:dyDescent="0.35">
      <c r="A90" s="22" t="s">
        <v>59</v>
      </c>
      <c r="B90" s="13"/>
      <c r="C90" s="13"/>
      <c r="D90" s="13"/>
      <c r="E90" s="13"/>
      <c r="F90" s="13"/>
      <c r="G90" s="17">
        <v>64128</v>
      </c>
      <c r="H90" s="14"/>
      <c r="I90" s="14"/>
      <c r="J90" s="17"/>
      <c r="K90" s="17"/>
      <c r="L90" s="17"/>
      <c r="M90" s="17"/>
      <c r="N90" s="17"/>
    </row>
    <row r="91" spans="1:14" s="2" customFormat="1" x14ac:dyDescent="0.35">
      <c r="A91" s="22" t="s">
        <v>60</v>
      </c>
      <c r="B91" s="13"/>
      <c r="C91" s="13"/>
      <c r="D91" s="13"/>
      <c r="E91" s="13"/>
      <c r="F91" s="13"/>
      <c r="G91" s="17">
        <v>112967</v>
      </c>
      <c r="H91" s="14"/>
      <c r="I91" s="14"/>
      <c r="J91" s="17"/>
      <c r="K91" s="17"/>
      <c r="L91" s="17"/>
      <c r="M91" s="17"/>
      <c r="N91" s="17"/>
    </row>
    <row r="92" spans="1:14" s="2" customFormat="1" x14ac:dyDescent="0.35">
      <c r="A92" s="23" t="s">
        <v>61</v>
      </c>
      <c r="B92" s="13"/>
      <c r="C92" s="13"/>
      <c r="D92" s="13"/>
      <c r="E92" s="13"/>
      <c r="F92" s="13"/>
      <c r="G92" s="17"/>
      <c r="H92" s="14">
        <v>27245.912480985829</v>
      </c>
      <c r="I92" s="14">
        <v>500000</v>
      </c>
      <c r="J92" s="17">
        <v>645769.09737506765</v>
      </c>
      <c r="K92" s="17"/>
      <c r="L92" s="17"/>
      <c r="M92" s="17"/>
      <c r="N92" s="17"/>
    </row>
    <row r="93" spans="1:14" s="2" customFormat="1" x14ac:dyDescent="0.35">
      <c r="A93" s="23" t="s">
        <v>62</v>
      </c>
      <c r="B93" s="13"/>
      <c r="C93" s="13"/>
      <c r="D93" s="13"/>
      <c r="E93" s="13"/>
      <c r="F93" s="13"/>
      <c r="G93" s="17"/>
      <c r="H93" s="14">
        <v>7574.0921433864387</v>
      </c>
      <c r="I93" s="14"/>
      <c r="J93" s="17"/>
      <c r="K93" s="17"/>
      <c r="L93" s="17"/>
      <c r="M93" s="17"/>
      <c r="N93" s="17"/>
    </row>
    <row r="94" spans="1:14" s="2" customFormat="1" x14ac:dyDescent="0.35">
      <c r="A94" s="23" t="s">
        <v>58</v>
      </c>
      <c r="B94" s="13"/>
      <c r="C94" s="13"/>
      <c r="D94" s="13"/>
      <c r="E94" s="13"/>
      <c r="F94" s="13"/>
      <c r="G94" s="17"/>
      <c r="H94" s="14">
        <v>670353.77987940365</v>
      </c>
      <c r="I94" s="14"/>
      <c r="J94" s="17"/>
      <c r="K94" s="17"/>
      <c r="L94" s="17"/>
      <c r="M94" s="17"/>
      <c r="N94" s="17"/>
    </row>
    <row r="95" spans="1:14" s="2" customFormat="1" x14ac:dyDescent="0.35">
      <c r="A95" s="20"/>
      <c r="B95" s="26">
        <f>SUM(B81:B94)</f>
        <v>0</v>
      </c>
      <c r="C95" s="26">
        <f t="shared" ref="C95:N95" si="4">SUM(C81:C94)</f>
        <v>4179</v>
      </c>
      <c r="D95" s="26">
        <f t="shared" si="4"/>
        <v>427065.87291356554</v>
      </c>
      <c r="E95" s="26">
        <f t="shared" si="4"/>
        <v>811303</v>
      </c>
      <c r="F95" s="26">
        <f t="shared" si="4"/>
        <v>18974.150000000001</v>
      </c>
      <c r="G95" s="26">
        <f t="shared" si="4"/>
        <v>1044342</v>
      </c>
      <c r="H95" s="26">
        <f t="shared" si="4"/>
        <v>1067157.909169506</v>
      </c>
      <c r="I95" s="26">
        <f t="shared" si="4"/>
        <v>500000</v>
      </c>
      <c r="J95" s="26">
        <f t="shared" si="4"/>
        <v>645769.09737506765</v>
      </c>
      <c r="K95" s="26">
        <f t="shared" si="4"/>
        <v>658684.38</v>
      </c>
      <c r="L95" s="26">
        <f t="shared" si="4"/>
        <v>1528750</v>
      </c>
      <c r="M95" s="26">
        <f t="shared" si="4"/>
        <v>2537746.281</v>
      </c>
      <c r="N95" s="26">
        <f t="shared" si="4"/>
        <v>2588501.2066199998</v>
      </c>
    </row>
    <row r="96" spans="1:14" s="2" customFormat="1" x14ac:dyDescent="0.35">
      <c r="A96" s="20"/>
      <c r="B96" s="26"/>
      <c r="C96" s="26"/>
      <c r="D96" s="26"/>
      <c r="E96" s="26"/>
      <c r="F96" s="26"/>
      <c r="G96" s="26"/>
      <c r="H96" s="26"/>
      <c r="I96" s="26"/>
      <c r="J96" s="26"/>
      <c r="K96" s="26"/>
      <c r="L96" s="26"/>
      <c r="M96" s="26"/>
      <c r="N96" s="26"/>
    </row>
    <row r="97" spans="1:14" s="2" customFormat="1" x14ac:dyDescent="0.35">
      <c r="A97" s="27" t="s">
        <v>130</v>
      </c>
      <c r="B97" s="13">
        <v>342512</v>
      </c>
      <c r="C97" s="13">
        <v>564340</v>
      </c>
      <c r="D97" s="13">
        <v>314476</v>
      </c>
      <c r="E97" s="13">
        <v>421652</v>
      </c>
      <c r="F97" s="13">
        <v>258392.25088894245</v>
      </c>
      <c r="G97" s="14">
        <v>127668</v>
      </c>
      <c r="H97" s="14">
        <v>27082.726761972081</v>
      </c>
      <c r="I97" s="14">
        <v>614121.91714268108</v>
      </c>
      <c r="J97" s="14">
        <v>767108.83721378108</v>
      </c>
      <c r="K97" s="14">
        <v>782451.01395805669</v>
      </c>
      <c r="L97" s="14">
        <v>798100.03423721786</v>
      </c>
      <c r="M97" s="14">
        <v>814062.03492196219</v>
      </c>
      <c r="N97" s="14">
        <v>830343.27562040149</v>
      </c>
    </row>
    <row r="98" spans="1:14" s="2" customFormat="1" x14ac:dyDescent="0.35">
      <c r="A98" s="12" t="s">
        <v>131</v>
      </c>
      <c r="B98" s="13">
        <v>761834</v>
      </c>
      <c r="C98" s="13">
        <v>644419</v>
      </c>
      <c r="D98" s="13">
        <v>788986</v>
      </c>
      <c r="E98" s="13">
        <v>1066477</v>
      </c>
      <c r="F98" s="13">
        <v>910050.82355657232</v>
      </c>
      <c r="G98" s="14">
        <v>1445290</v>
      </c>
      <c r="H98" s="14">
        <v>842225.86708801298</v>
      </c>
      <c r="I98" s="14">
        <v>1267955.4335561597</v>
      </c>
      <c r="J98" s="14">
        <v>858848.08780389652</v>
      </c>
      <c r="K98" s="14">
        <v>876025.04955997446</v>
      </c>
      <c r="L98" s="14">
        <v>893545.55055117398</v>
      </c>
      <c r="M98" s="14">
        <v>911416.46156219742</v>
      </c>
      <c r="N98" s="14">
        <v>929644.79079344135</v>
      </c>
    </row>
    <row r="99" spans="1:14" s="2" customFormat="1" x14ac:dyDescent="0.35">
      <c r="A99" s="12" t="s">
        <v>63</v>
      </c>
      <c r="B99" s="13">
        <v>756484</v>
      </c>
      <c r="C99" s="13">
        <v>989713</v>
      </c>
      <c r="D99" s="13">
        <v>672006</v>
      </c>
      <c r="E99" s="13">
        <v>781072</v>
      </c>
      <c r="F99" s="13">
        <v>661570.37445297418</v>
      </c>
      <c r="G99" s="14">
        <v>598339</v>
      </c>
      <c r="H99" s="14">
        <v>807905.11140106933</v>
      </c>
      <c r="I99" s="14">
        <v>867570.53224855056</v>
      </c>
      <c r="J99" s="14">
        <v>931872.65497483185</v>
      </c>
      <c r="K99" s="14">
        <v>950510.10807432851</v>
      </c>
      <c r="L99" s="14">
        <v>969520.31023581512</v>
      </c>
      <c r="M99" s="14">
        <v>988910.71644053143</v>
      </c>
      <c r="N99" s="14">
        <v>1008688.9307693421</v>
      </c>
    </row>
    <row r="100" spans="1:14" s="2" customFormat="1" x14ac:dyDescent="0.35">
      <c r="A100" s="12" t="s">
        <v>132</v>
      </c>
      <c r="B100" s="13">
        <v>0</v>
      </c>
      <c r="C100" s="13">
        <v>75773</v>
      </c>
      <c r="D100" s="13">
        <v>288841</v>
      </c>
      <c r="E100" s="13">
        <v>108099</v>
      </c>
      <c r="F100" s="13">
        <v>0</v>
      </c>
      <c r="G100" s="14"/>
      <c r="H100" s="14"/>
      <c r="I100" s="14"/>
      <c r="J100" s="14"/>
      <c r="K100" s="14"/>
      <c r="L100" s="14"/>
      <c r="M100" s="14"/>
      <c r="N100" s="14"/>
    </row>
    <row r="101" spans="1:14" s="2" customFormat="1" x14ac:dyDescent="0.35">
      <c r="A101" s="15" t="s">
        <v>64</v>
      </c>
      <c r="B101" s="13">
        <v>140000</v>
      </c>
      <c r="C101" s="13">
        <v>267340</v>
      </c>
      <c r="D101" s="13">
        <v>206957</v>
      </c>
      <c r="E101" s="13"/>
      <c r="F101" s="13"/>
      <c r="G101" s="14"/>
      <c r="H101" s="14"/>
      <c r="I101" s="14"/>
      <c r="J101" s="14"/>
      <c r="K101" s="14"/>
      <c r="L101" s="14"/>
      <c r="M101" s="14"/>
      <c r="N101" s="14"/>
    </row>
    <row r="102" spans="1:14" s="2" customFormat="1" ht="26.5" x14ac:dyDescent="0.35">
      <c r="A102" s="12" t="s">
        <v>65</v>
      </c>
      <c r="B102" s="13">
        <v>302500</v>
      </c>
      <c r="C102" s="13">
        <v>10691</v>
      </c>
      <c r="D102" s="13">
        <v>238390</v>
      </c>
      <c r="E102" s="13">
        <v>0</v>
      </c>
      <c r="F102" s="13">
        <v>0</v>
      </c>
      <c r="G102" s="17"/>
      <c r="H102" s="14"/>
      <c r="I102" s="14"/>
      <c r="J102" s="14"/>
      <c r="K102" s="14"/>
      <c r="L102" s="14"/>
      <c r="M102" s="14"/>
      <c r="N102" s="14"/>
    </row>
    <row r="103" spans="1:14" s="2" customFormat="1" x14ac:dyDescent="0.35">
      <c r="A103" s="12" t="s">
        <v>66</v>
      </c>
      <c r="B103" s="13"/>
      <c r="C103" s="13">
        <v>0</v>
      </c>
      <c r="D103" s="13">
        <v>54321</v>
      </c>
      <c r="E103" s="13"/>
      <c r="F103" s="13"/>
      <c r="G103" s="17"/>
      <c r="H103" s="14"/>
      <c r="I103" s="14"/>
      <c r="J103" s="14"/>
      <c r="K103" s="14"/>
      <c r="L103" s="14"/>
      <c r="M103" s="14"/>
      <c r="N103" s="14"/>
    </row>
    <row r="104" spans="1:14" s="2" customFormat="1" x14ac:dyDescent="0.35">
      <c r="A104" s="27" t="s">
        <v>67</v>
      </c>
      <c r="B104" s="13"/>
      <c r="C104" s="13">
        <v>0</v>
      </c>
      <c r="D104" s="13">
        <v>0</v>
      </c>
      <c r="E104" s="13">
        <v>30698</v>
      </c>
      <c r="F104" s="13">
        <v>0</v>
      </c>
      <c r="G104" s="14">
        <v>28620</v>
      </c>
      <c r="H104" s="14">
        <v>49355.895281994191</v>
      </c>
      <c r="I104" s="14"/>
      <c r="J104" s="14"/>
      <c r="K104" s="14"/>
      <c r="L104" s="14"/>
      <c r="M104" s="14"/>
      <c r="N104" s="14"/>
    </row>
    <row r="105" spans="1:14" s="2" customFormat="1" x14ac:dyDescent="0.35">
      <c r="A105" s="12" t="s">
        <v>68</v>
      </c>
      <c r="B105" s="13"/>
      <c r="C105" s="13">
        <v>0</v>
      </c>
      <c r="D105" s="13">
        <v>0</v>
      </c>
      <c r="E105" s="13">
        <v>0</v>
      </c>
      <c r="F105" s="13">
        <v>21084</v>
      </c>
      <c r="G105" s="14">
        <v>17944</v>
      </c>
      <c r="H105" s="14"/>
      <c r="I105" s="14"/>
      <c r="J105" s="14"/>
      <c r="K105" s="14"/>
      <c r="L105" s="14"/>
      <c r="M105" s="14"/>
      <c r="N105" s="14"/>
    </row>
    <row r="106" spans="1:14" s="2" customFormat="1" x14ac:dyDescent="0.35">
      <c r="A106" s="12" t="s">
        <v>133</v>
      </c>
      <c r="B106" s="13"/>
      <c r="C106" s="13">
        <v>0</v>
      </c>
      <c r="D106" s="13">
        <v>0</v>
      </c>
      <c r="E106" s="13">
        <v>0</v>
      </c>
      <c r="F106" s="13">
        <v>0</v>
      </c>
      <c r="G106" s="14"/>
      <c r="H106" s="14">
        <v>53318.249133034224</v>
      </c>
      <c r="I106" s="14">
        <v>273455</v>
      </c>
      <c r="J106" s="14">
        <v>193354</v>
      </c>
      <c r="K106" s="14"/>
      <c r="L106" s="14"/>
      <c r="M106" s="14"/>
      <c r="N106" s="14"/>
    </row>
    <row r="107" spans="1:14" s="2" customFormat="1" x14ac:dyDescent="0.35">
      <c r="A107" s="12" t="s">
        <v>134</v>
      </c>
      <c r="B107" s="13"/>
      <c r="C107" s="13">
        <v>0</v>
      </c>
      <c r="D107" s="13">
        <v>0</v>
      </c>
      <c r="E107" s="13">
        <v>0</v>
      </c>
      <c r="F107" s="13">
        <v>0</v>
      </c>
      <c r="G107" s="14"/>
      <c r="H107" s="14"/>
      <c r="I107" s="14">
        <v>700000</v>
      </c>
      <c r="J107" s="14">
        <v>416895</v>
      </c>
      <c r="K107" s="14"/>
      <c r="L107" s="14"/>
      <c r="M107" s="14"/>
      <c r="N107" s="14"/>
    </row>
    <row r="108" spans="1:14" s="2" customFormat="1" x14ac:dyDescent="0.35">
      <c r="A108" s="27" t="s">
        <v>69</v>
      </c>
      <c r="B108" s="13">
        <v>0</v>
      </c>
      <c r="C108" s="13">
        <v>15634.76</v>
      </c>
      <c r="D108" s="13">
        <v>79611</v>
      </c>
      <c r="E108" s="13">
        <v>32251</v>
      </c>
      <c r="F108" s="13">
        <v>597168</v>
      </c>
      <c r="G108" s="14">
        <v>292907</v>
      </c>
      <c r="H108" s="14">
        <v>700535.86000000022</v>
      </c>
      <c r="I108" s="14"/>
      <c r="J108" s="14"/>
      <c r="K108" s="14"/>
      <c r="L108" s="14"/>
      <c r="M108" s="14"/>
      <c r="N108" s="14"/>
    </row>
    <row r="109" spans="1:14" s="2" customFormat="1" x14ac:dyDescent="0.35">
      <c r="A109" s="11" t="s">
        <v>29</v>
      </c>
      <c r="B109" s="19">
        <v>370600</v>
      </c>
      <c r="C109" s="19">
        <v>30916</v>
      </c>
      <c r="D109" s="19">
        <v>184939</v>
      </c>
      <c r="E109" s="19">
        <v>130040</v>
      </c>
      <c r="F109" s="19">
        <v>191874</v>
      </c>
      <c r="G109" s="19">
        <f>1720+45+11981+768+11+288441-16462-92203</f>
        <v>194301</v>
      </c>
      <c r="H109" s="19">
        <v>338414.08839271986</v>
      </c>
      <c r="I109" s="19">
        <v>123620.9524832453</v>
      </c>
      <c r="J109" s="19">
        <v>124334.84063296465</v>
      </c>
      <c r="K109" s="19"/>
      <c r="L109" s="19"/>
      <c r="M109" s="19"/>
      <c r="N109" s="19"/>
    </row>
    <row r="110" spans="1:14" s="2" customFormat="1" ht="15" customHeight="1" x14ac:dyDescent="0.35">
      <c r="A110" s="11" t="s">
        <v>70</v>
      </c>
      <c r="B110" s="19">
        <f>B97+B98+B99+B49+B80+B95+B109+B102+B101+B108</f>
        <v>8256100</v>
      </c>
      <c r="C110" s="19">
        <f>C97+C98+C99+C49+C80+C95+C109+C102+C101+C100+C108</f>
        <v>8747870.7599999998</v>
      </c>
      <c r="D110" s="19">
        <f>D97+D98+D99+D49+D80+D95+D109+D102+D101+D100+D103+D108</f>
        <v>9403164.6792961117</v>
      </c>
      <c r="E110" s="19">
        <f>E97+E98+E99+E49+E80+E95+E109+E100+E104+E108</f>
        <v>8635864</v>
      </c>
      <c r="F110" s="19">
        <f>F97+F98+F99+F49+F80+F95+F109+F100+F105+F108</f>
        <v>8673848.5688984897</v>
      </c>
      <c r="G110" s="19">
        <f>G97+G98+G99+G49+G80+G95+G109+G104+G105+G108</f>
        <v>10205288</v>
      </c>
      <c r="H110" s="19">
        <f>+H80+H49+H95+SUM(H97:H109)</f>
        <v>11451157.838298004</v>
      </c>
      <c r="I110" s="19">
        <f>I97+I98+I99+I49+I80+I95+I109+I106+I107</f>
        <v>11984666.099022042</v>
      </c>
      <c r="J110" s="19">
        <f>J97+J98+J99+J49+J80+J95+J109+J106+J107</f>
        <v>12714038.438763646</v>
      </c>
      <c r="K110" s="19">
        <f t="shared" ref="K110:N110" si="5">K97+K98+K99+K49+K80+K95+K109+K106+K107</f>
        <v>12383218.551592359</v>
      </c>
      <c r="L110" s="19">
        <f t="shared" si="5"/>
        <v>12068475.895024206</v>
      </c>
      <c r="M110" s="19">
        <f t="shared" si="5"/>
        <v>12150928.65982469</v>
      </c>
      <c r="N110" s="19">
        <f t="shared" si="5"/>
        <v>12690797.370703185</v>
      </c>
    </row>
    <row r="111" spans="1:14" s="2" customFormat="1" x14ac:dyDescent="0.35">
      <c r="A111" s="28"/>
      <c r="B111" s="29"/>
      <c r="C111" s="29"/>
      <c r="D111" s="29"/>
      <c r="E111" s="29">
        <v>0</v>
      </c>
      <c r="F111" s="29">
        <v>0</v>
      </c>
      <c r="G111" s="29"/>
      <c r="H111" s="29"/>
      <c r="I111" s="29"/>
      <c r="J111" s="29"/>
      <c r="K111" s="29"/>
      <c r="L111" s="29"/>
      <c r="M111" s="29"/>
      <c r="N111" s="29"/>
    </row>
    <row r="112" spans="1:14" s="2" customFormat="1" x14ac:dyDescent="0.35">
      <c r="A112" s="9" t="s">
        <v>71</v>
      </c>
      <c r="B112" s="10"/>
      <c r="C112" s="10"/>
      <c r="D112" s="10"/>
      <c r="E112" s="10"/>
      <c r="F112" s="10"/>
      <c r="G112" s="10"/>
      <c r="H112" s="10"/>
      <c r="I112" s="10"/>
      <c r="J112" s="10"/>
      <c r="K112" s="73"/>
      <c r="L112" s="73"/>
      <c r="M112" s="73"/>
      <c r="N112" s="73"/>
    </row>
    <row r="113" spans="1:14" s="2" customFormat="1" x14ac:dyDescent="0.35">
      <c r="A113" s="30" t="s">
        <v>72</v>
      </c>
      <c r="B113" s="31">
        <v>60375</v>
      </c>
      <c r="C113" s="31">
        <v>110765</v>
      </c>
      <c r="D113" s="31">
        <v>218483</v>
      </c>
      <c r="E113" s="31">
        <v>146052</v>
      </c>
      <c r="F113" s="31">
        <v>3667</v>
      </c>
      <c r="G113" s="32">
        <v>242148</v>
      </c>
      <c r="H113" s="32">
        <v>141726.1</v>
      </c>
      <c r="I113" s="32">
        <v>276719.93662956264</v>
      </c>
      <c r="J113" s="75">
        <v>323181.26229059562</v>
      </c>
      <c r="K113" s="14">
        <v>329645.11979999999</v>
      </c>
      <c r="L113" s="14">
        <v>336238.02219599998</v>
      </c>
      <c r="M113" s="14">
        <v>342962.78263991995</v>
      </c>
      <c r="N113" s="14">
        <v>349822.03829271835</v>
      </c>
    </row>
    <row r="114" spans="1:14" s="2" customFormat="1" x14ac:dyDescent="0.35">
      <c r="A114" s="12" t="s">
        <v>73</v>
      </c>
      <c r="B114" s="13">
        <v>0</v>
      </c>
      <c r="C114" s="13">
        <v>40469</v>
      </c>
      <c r="D114" s="13">
        <v>70041</v>
      </c>
      <c r="E114" s="13">
        <v>285529</v>
      </c>
      <c r="F114" s="13">
        <v>83671</v>
      </c>
      <c r="G114" s="17"/>
      <c r="H114" s="14"/>
      <c r="I114" s="14"/>
      <c r="J114" s="71"/>
      <c r="K114" s="14"/>
      <c r="L114" s="14"/>
      <c r="M114" s="14"/>
      <c r="N114" s="14"/>
    </row>
    <row r="115" spans="1:14" s="2" customFormat="1" x14ac:dyDescent="0.35">
      <c r="A115" s="11" t="s">
        <v>74</v>
      </c>
      <c r="B115" s="19">
        <f>SUM(B113:B113)</f>
        <v>60375</v>
      </c>
      <c r="C115" s="19">
        <f>SUM(C113:C114)</f>
        <v>151234</v>
      </c>
      <c r="D115" s="19">
        <f>SUM(D113:D114)</f>
        <v>288524</v>
      </c>
      <c r="E115" s="19">
        <v>431581</v>
      </c>
      <c r="F115" s="19">
        <v>87338</v>
      </c>
      <c r="G115" s="19">
        <f>SUM(G113:G114)</f>
        <v>242148</v>
      </c>
      <c r="H115" s="19">
        <f t="shared" ref="H115:N115" si="6">SUM(H113:H114)</f>
        <v>141726.1</v>
      </c>
      <c r="I115" s="19">
        <f t="shared" si="6"/>
        <v>276719.93662956264</v>
      </c>
      <c r="J115" s="19">
        <f t="shared" si="6"/>
        <v>323181.26229059562</v>
      </c>
      <c r="K115" s="19">
        <f t="shared" si="6"/>
        <v>329645.11979999999</v>
      </c>
      <c r="L115" s="19">
        <f t="shared" si="6"/>
        <v>336238.02219599998</v>
      </c>
      <c r="M115" s="19">
        <f t="shared" si="6"/>
        <v>342962.78263991995</v>
      </c>
      <c r="N115" s="19">
        <f t="shared" si="6"/>
        <v>349822.03829271835</v>
      </c>
    </row>
    <row r="116" spans="1:14" s="4" customFormat="1" ht="14" x14ac:dyDescent="0.3">
      <c r="A116" s="20"/>
      <c r="B116" s="33"/>
      <c r="C116" s="34"/>
      <c r="D116" s="34"/>
      <c r="E116" s="34"/>
      <c r="F116" s="34">
        <v>0</v>
      </c>
      <c r="G116" s="34"/>
      <c r="H116" s="34"/>
      <c r="I116" s="34"/>
      <c r="J116" s="34"/>
      <c r="K116" s="33"/>
      <c r="L116" s="33"/>
      <c r="M116" s="33"/>
      <c r="N116" s="33"/>
    </row>
    <row r="117" spans="1:14" s="2" customFormat="1" x14ac:dyDescent="0.35">
      <c r="A117" s="9" t="s">
        <v>75</v>
      </c>
      <c r="B117" s="10"/>
      <c r="C117" s="10"/>
      <c r="D117" s="10"/>
      <c r="E117" s="10"/>
      <c r="F117" s="10"/>
      <c r="G117" s="10"/>
      <c r="H117" s="10"/>
      <c r="I117" s="10"/>
      <c r="J117" s="10"/>
      <c r="K117" s="73"/>
      <c r="L117" s="73"/>
      <c r="M117" s="73"/>
      <c r="N117" s="73"/>
    </row>
    <row r="118" spans="1:14" s="2" customFormat="1" x14ac:dyDescent="0.35">
      <c r="A118" s="12" t="s">
        <v>76</v>
      </c>
      <c r="B118" s="13">
        <v>619826</v>
      </c>
      <c r="C118" s="13">
        <v>427028</v>
      </c>
      <c r="D118" s="13">
        <v>622123</v>
      </c>
      <c r="E118" s="13">
        <v>439982</v>
      </c>
      <c r="F118" s="13">
        <v>491899</v>
      </c>
      <c r="G118" s="14">
        <v>689798</v>
      </c>
      <c r="H118" s="14">
        <v>787953.56</v>
      </c>
      <c r="I118" s="14">
        <v>325000</v>
      </c>
      <c r="J118" s="71">
        <v>600000</v>
      </c>
      <c r="K118" s="14">
        <v>715000</v>
      </c>
      <c r="L118" s="14">
        <v>715000</v>
      </c>
      <c r="M118" s="14">
        <v>800000</v>
      </c>
      <c r="N118" s="14">
        <v>850000</v>
      </c>
    </row>
    <row r="119" spans="1:14" s="2" customFormat="1" x14ac:dyDescent="0.35">
      <c r="A119" s="15" t="s">
        <v>77</v>
      </c>
      <c r="B119" s="13">
        <v>155000</v>
      </c>
      <c r="C119" s="13">
        <v>111818</v>
      </c>
      <c r="D119" s="13">
        <v>86036</v>
      </c>
      <c r="E119" s="13">
        <v>40996</v>
      </c>
      <c r="F119" s="13">
        <v>26061</v>
      </c>
      <c r="G119" s="14">
        <v>44365</v>
      </c>
      <c r="H119" s="14">
        <v>55400</v>
      </c>
      <c r="I119" s="14">
        <v>80000</v>
      </c>
      <c r="J119" s="71">
        <v>155250</v>
      </c>
      <c r="K119" s="14">
        <v>158355</v>
      </c>
      <c r="L119" s="14">
        <v>161522.1</v>
      </c>
      <c r="M119" s="14">
        <v>164752.54200000002</v>
      </c>
      <c r="N119" s="14">
        <v>168047.59284000003</v>
      </c>
    </row>
    <row r="120" spans="1:14" s="2" customFormat="1" x14ac:dyDescent="0.35">
      <c r="A120" s="12" t="s">
        <v>78</v>
      </c>
      <c r="B120" s="13">
        <v>213000</v>
      </c>
      <c r="C120" s="13">
        <v>143738</v>
      </c>
      <c r="D120" s="13">
        <v>114127</v>
      </c>
      <c r="E120" s="13">
        <v>462976</v>
      </c>
      <c r="F120" s="13">
        <v>191109</v>
      </c>
      <c r="G120" s="17">
        <f>159957+291786</f>
        <v>451743</v>
      </c>
      <c r="H120" s="14">
        <v>478451.73</v>
      </c>
      <c r="I120" s="14">
        <f>86000+61000+7500+265000</f>
        <v>419500</v>
      </c>
      <c r="J120" s="71">
        <f>220000+85000</f>
        <v>305000</v>
      </c>
      <c r="K120" s="14">
        <v>380000</v>
      </c>
      <c r="L120" s="14">
        <v>365500</v>
      </c>
      <c r="M120" s="14">
        <v>416000</v>
      </c>
      <c r="N120" s="14">
        <v>442500</v>
      </c>
    </row>
    <row r="121" spans="1:14" s="2" customFormat="1" ht="30" customHeight="1" x14ac:dyDescent="0.35">
      <c r="A121" s="12" t="s">
        <v>79</v>
      </c>
      <c r="B121" s="13">
        <v>203000</v>
      </c>
      <c r="C121" s="13">
        <v>155733</v>
      </c>
      <c r="D121" s="13">
        <v>244407</v>
      </c>
      <c r="E121" s="13">
        <v>108043</v>
      </c>
      <c r="F121" s="13">
        <v>125692</v>
      </c>
      <c r="G121" s="17">
        <f>64714+19891</f>
        <v>84605</v>
      </c>
      <c r="H121" s="14">
        <v>178133.59</v>
      </c>
      <c r="I121" s="14">
        <f>145000+132645</f>
        <v>277645</v>
      </c>
      <c r="J121" s="71">
        <f>120000+51170</f>
        <v>171170</v>
      </c>
      <c r="K121" s="14">
        <v>174593.4</v>
      </c>
      <c r="L121" s="14">
        <v>178085.26800000001</v>
      </c>
      <c r="M121" s="14">
        <v>181646.97336</v>
      </c>
      <c r="N121" s="14">
        <v>185279.91282719999</v>
      </c>
    </row>
    <row r="122" spans="1:14" s="2" customFormat="1" x14ac:dyDescent="0.35">
      <c r="A122" s="12" t="s">
        <v>80</v>
      </c>
      <c r="B122" s="13"/>
      <c r="C122" s="13"/>
      <c r="D122" s="13"/>
      <c r="E122" s="13"/>
      <c r="F122" s="13"/>
      <c r="G122" s="17"/>
      <c r="H122" s="14">
        <v>29230.14</v>
      </c>
      <c r="I122" s="14">
        <v>54000</v>
      </c>
      <c r="J122" s="71">
        <v>51000</v>
      </c>
      <c r="K122" s="14">
        <v>52020</v>
      </c>
      <c r="L122" s="14">
        <v>53060.4</v>
      </c>
      <c r="M122" s="14">
        <v>54121.608</v>
      </c>
      <c r="N122" s="14">
        <v>55204.040160000004</v>
      </c>
    </row>
    <row r="123" spans="1:14" s="2" customFormat="1" x14ac:dyDescent="0.35">
      <c r="A123" s="11" t="s">
        <v>81</v>
      </c>
      <c r="B123" s="19">
        <v>113191</v>
      </c>
      <c r="C123" s="19">
        <v>90476</v>
      </c>
      <c r="D123" s="19">
        <v>25870</v>
      </c>
      <c r="E123" s="19">
        <v>20799</v>
      </c>
      <c r="F123" s="19">
        <v>28692</v>
      </c>
      <c r="G123" s="19">
        <v>2799</v>
      </c>
      <c r="H123" s="19"/>
      <c r="I123" s="19">
        <v>18000</v>
      </c>
      <c r="J123" s="76"/>
      <c r="K123" s="74"/>
      <c r="L123" s="74"/>
      <c r="M123" s="74"/>
      <c r="N123" s="74"/>
    </row>
    <row r="124" spans="1:14" s="2" customFormat="1" x14ac:dyDescent="0.35">
      <c r="A124" s="83" t="s">
        <v>82</v>
      </c>
      <c r="B124" s="84">
        <f>SUM(B118:B123)</f>
        <v>1304017</v>
      </c>
      <c r="C124" s="84">
        <f>SUM(C118:C123)</f>
        <v>928793</v>
      </c>
      <c r="D124" s="84">
        <f>SUM(D118:D123)</f>
        <v>1092563</v>
      </c>
      <c r="E124" s="84">
        <v>1072796</v>
      </c>
      <c r="F124" s="84">
        <v>863453</v>
      </c>
      <c r="G124" s="84">
        <f>SUM(G118:G123)</f>
        <v>1273310</v>
      </c>
      <c r="H124" s="84">
        <f>SUM(H118:H123)</f>
        <v>1529169.02</v>
      </c>
      <c r="I124" s="84">
        <f>SUM(I118:I123)</f>
        <v>1174145</v>
      </c>
      <c r="J124" s="85">
        <f>SUM(J118:J123)</f>
        <v>1282420</v>
      </c>
      <c r="K124" s="85">
        <f t="shared" ref="K124:N124" si="7">SUM(K118:K123)</f>
        <v>1479968.4</v>
      </c>
      <c r="L124" s="85">
        <f t="shared" si="7"/>
        <v>1473167.7679999999</v>
      </c>
      <c r="M124" s="85">
        <f t="shared" si="7"/>
        <v>1616521.1233599999</v>
      </c>
      <c r="N124" s="85">
        <f t="shared" si="7"/>
        <v>1701031.5458272002</v>
      </c>
    </row>
    <row r="125" spans="1:14" s="2" customFormat="1" x14ac:dyDescent="0.35">
      <c r="A125" s="35" t="s">
        <v>83</v>
      </c>
      <c r="B125" s="36"/>
      <c r="C125" s="37">
        <v>0</v>
      </c>
      <c r="D125" s="36">
        <v>0</v>
      </c>
      <c r="E125" s="36">
        <v>0</v>
      </c>
      <c r="F125" s="36"/>
      <c r="G125" s="36"/>
      <c r="H125" s="36"/>
      <c r="I125" s="36"/>
      <c r="J125" s="77"/>
      <c r="K125" s="36"/>
      <c r="L125" s="36"/>
      <c r="M125" s="36"/>
      <c r="N125" s="36"/>
    </row>
    <row r="126" spans="1:14" s="2" customFormat="1" x14ac:dyDescent="0.35">
      <c r="K126" s="78"/>
      <c r="L126" s="78"/>
      <c r="M126" s="78"/>
      <c r="N126" s="78"/>
    </row>
    <row r="127" spans="1:14" s="2" customFormat="1" x14ac:dyDescent="0.35">
      <c r="A127" s="38" t="s">
        <v>84</v>
      </c>
      <c r="B127" s="39">
        <f t="shared" ref="B127:N127" si="8">SUM(B125,B124,B115,B110,B22)</f>
        <v>11108123</v>
      </c>
      <c r="C127" s="39">
        <f t="shared" si="8"/>
        <v>10753594.4</v>
      </c>
      <c r="D127" s="39">
        <f t="shared" si="8"/>
        <v>11229531.689296113</v>
      </c>
      <c r="E127" s="39">
        <f t="shared" si="8"/>
        <v>11993092.599999998</v>
      </c>
      <c r="F127" s="39">
        <f t="shared" si="8"/>
        <v>10001081.938898491</v>
      </c>
      <c r="G127" s="39">
        <f t="shared" si="8"/>
        <v>12361936.109999996</v>
      </c>
      <c r="H127" s="39">
        <f t="shared" si="8"/>
        <v>13772089.080000008</v>
      </c>
      <c r="I127" s="39">
        <f t="shared" si="8"/>
        <v>13998642.421735968</v>
      </c>
      <c r="J127" s="39">
        <f t="shared" si="8"/>
        <v>14876780.457458314</v>
      </c>
      <c r="K127" s="39">
        <f t="shared" si="8"/>
        <v>15078913.462924518</v>
      </c>
      <c r="L127" s="39">
        <f t="shared" si="8"/>
        <v>14809130.928183004</v>
      </c>
      <c r="M127" s="39">
        <f t="shared" si="8"/>
        <v>14969343.349224186</v>
      </c>
      <c r="N127" s="39">
        <f t="shared" si="8"/>
        <v>15442214.273890672</v>
      </c>
    </row>
    <row r="128" spans="1:14" s="2" customFormat="1" x14ac:dyDescent="0.35">
      <c r="A128" s="40"/>
      <c r="B128" s="41"/>
      <c r="C128" s="42"/>
      <c r="D128" s="6"/>
      <c r="E128" s="41"/>
      <c r="F128" s="41"/>
      <c r="G128" s="41"/>
      <c r="H128" s="41"/>
      <c r="I128" s="41"/>
      <c r="J128" s="41"/>
      <c r="K128" s="41"/>
      <c r="L128" s="41"/>
      <c r="M128" s="41"/>
      <c r="N128" s="41"/>
    </row>
    <row r="129" spans="1:14" s="2" customFormat="1" ht="15.5" hidden="1" thickTop="1" thickBot="1" x14ac:dyDescent="0.4">
      <c r="A129" s="43" t="s">
        <v>85</v>
      </c>
      <c r="B129" s="44"/>
      <c r="C129" s="44"/>
      <c r="D129" s="45"/>
      <c r="E129" s="46">
        <v>-29939.290000000969</v>
      </c>
      <c r="F129" s="46">
        <v>-1833.8411015085876</v>
      </c>
      <c r="G129" s="46">
        <v>207392.18559999764</v>
      </c>
      <c r="H129" s="46"/>
      <c r="I129" s="46"/>
      <c r="J129" s="46"/>
      <c r="K129" s="46"/>
      <c r="L129" s="46"/>
      <c r="M129" s="46"/>
      <c r="N129" s="46"/>
    </row>
    <row r="130" spans="1:14" s="2" customFormat="1" x14ac:dyDescent="0.35">
      <c r="A130" s="47" t="s">
        <v>86</v>
      </c>
      <c r="B130" s="48"/>
      <c r="C130" s="49"/>
      <c r="D130" s="50"/>
      <c r="E130" s="48"/>
      <c r="F130" s="48"/>
      <c r="G130" s="48"/>
      <c r="H130" s="48"/>
      <c r="I130" s="48"/>
      <c r="J130" s="48"/>
      <c r="K130" s="48"/>
      <c r="L130" s="48"/>
      <c r="M130" s="48"/>
      <c r="N130" s="48"/>
    </row>
    <row r="131" spans="1:14" s="2" customFormat="1" ht="15.5" hidden="1" thickTop="1" thickBot="1" x14ac:dyDescent="0.4">
      <c r="A131" s="51" t="s">
        <v>87</v>
      </c>
      <c r="B131" s="44"/>
      <c r="C131" s="44">
        <v>3.2596290111541748E-9</v>
      </c>
      <c r="D131" s="45">
        <v>-0.41070388583466411</v>
      </c>
      <c r="E131" s="46">
        <v>-0.40999999456107616</v>
      </c>
      <c r="F131" s="46">
        <v>0.24889849126338959</v>
      </c>
      <c r="G131" s="46">
        <v>-5.0000002607703209E-2</v>
      </c>
      <c r="H131" s="46">
        <v>-0.20999999530613422</v>
      </c>
      <c r="I131" s="46">
        <v>0</v>
      </c>
      <c r="J131" s="46">
        <v>0</v>
      </c>
      <c r="K131" s="46"/>
      <c r="L131" s="46"/>
      <c r="M131" s="46"/>
      <c r="N131" s="46"/>
    </row>
    <row r="132" spans="1:14" s="2" customFormat="1" x14ac:dyDescent="0.35">
      <c r="A132" s="40"/>
      <c r="B132" s="52"/>
      <c r="C132" s="53"/>
      <c r="D132" s="54"/>
      <c r="E132" s="52"/>
      <c r="F132" s="52"/>
      <c r="G132" s="52"/>
      <c r="H132" s="52"/>
      <c r="I132" s="52"/>
      <c r="J132" s="52"/>
      <c r="K132" s="52"/>
      <c r="L132" s="52"/>
      <c r="M132" s="52"/>
      <c r="N132" s="52"/>
    </row>
    <row r="133" spans="1:14" s="2" customFormat="1" ht="26.15" customHeight="1" x14ac:dyDescent="0.35">
      <c r="A133" s="89" t="s">
        <v>88</v>
      </c>
      <c r="B133" s="89"/>
      <c r="C133" s="89"/>
      <c r="D133" s="89"/>
      <c r="E133" s="89"/>
      <c r="F133" s="89"/>
      <c r="G133" s="89"/>
      <c r="H133" s="89"/>
      <c r="I133" s="89"/>
      <c r="J133" s="89"/>
      <c r="K133" s="55"/>
      <c r="L133" s="55"/>
      <c r="M133" s="55"/>
      <c r="N133" s="55"/>
    </row>
    <row r="134" spans="1:14" s="2" customFormat="1" x14ac:dyDescent="0.35">
      <c r="A134" s="89" t="s">
        <v>89</v>
      </c>
      <c r="B134" s="89"/>
      <c r="C134" s="89"/>
      <c r="D134" s="89"/>
      <c r="E134" s="89"/>
      <c r="F134" s="89"/>
      <c r="G134" s="89"/>
      <c r="H134" s="89"/>
      <c r="I134" s="89"/>
      <c r="J134" s="89"/>
      <c r="K134" s="55"/>
      <c r="L134" s="55"/>
      <c r="M134" s="55"/>
      <c r="N134" s="55"/>
    </row>
    <row r="135" spans="1:14" s="2" customFormat="1" x14ac:dyDescent="0.35">
      <c r="A135" s="40"/>
      <c r="B135" s="52"/>
      <c r="C135" s="53"/>
      <c r="D135" s="54"/>
      <c r="E135" s="52"/>
      <c r="F135" s="52"/>
      <c r="G135" s="52"/>
      <c r="H135" s="52"/>
      <c r="I135" s="52"/>
      <c r="J135" s="52">
        <v>0</v>
      </c>
      <c r="K135" s="52"/>
      <c r="L135" s="52"/>
      <c r="M135" s="52"/>
      <c r="N135" s="52"/>
    </row>
    <row r="136" spans="1:14" s="2" customFormat="1" x14ac:dyDescent="0.35">
      <c r="A136" s="40"/>
      <c r="B136" s="52"/>
      <c r="C136" s="53"/>
      <c r="D136" s="54"/>
      <c r="E136" s="52"/>
      <c r="F136" s="52"/>
      <c r="G136" s="52"/>
      <c r="H136" s="52"/>
      <c r="I136" s="52"/>
      <c r="J136" s="52"/>
      <c r="K136" s="52"/>
      <c r="L136" s="52"/>
      <c r="M136" s="52"/>
      <c r="N136" s="52"/>
    </row>
    <row r="137" spans="1:14" s="2" customFormat="1" x14ac:dyDescent="0.35">
      <c r="A137" s="40"/>
      <c r="B137" s="52"/>
      <c r="C137" s="53"/>
      <c r="D137" s="54"/>
      <c r="E137" s="52"/>
      <c r="F137" s="52"/>
      <c r="G137" s="52"/>
      <c r="H137" s="52"/>
      <c r="I137" s="52"/>
      <c r="J137" s="52"/>
      <c r="K137" s="52"/>
      <c r="L137" s="52"/>
      <c r="M137" s="52"/>
      <c r="N137" s="52"/>
    </row>
    <row r="138" spans="1:14" s="2" customFormat="1" x14ac:dyDescent="0.35">
      <c r="A138" s="40"/>
      <c r="B138" s="52"/>
      <c r="C138" s="53"/>
      <c r="D138" s="54"/>
      <c r="E138" s="52"/>
      <c r="F138" s="52"/>
      <c r="G138" s="52"/>
      <c r="H138" s="52"/>
      <c r="I138" s="52"/>
      <c r="J138" s="52"/>
      <c r="K138" s="52"/>
      <c r="L138" s="52"/>
      <c r="M138" s="52"/>
      <c r="N138" s="52"/>
    </row>
    <row r="139" spans="1:14" s="2" customFormat="1" x14ac:dyDescent="0.35">
      <c r="A139" s="40"/>
      <c r="B139" s="52"/>
      <c r="C139" s="53"/>
      <c r="D139" s="54"/>
      <c r="E139" s="52"/>
      <c r="F139" s="52"/>
      <c r="G139" s="52"/>
      <c r="H139" s="52"/>
      <c r="I139" s="52"/>
      <c r="J139" s="52"/>
      <c r="K139" s="52"/>
      <c r="L139" s="52"/>
      <c r="M139" s="52"/>
      <c r="N139" s="52"/>
    </row>
    <row r="140" spans="1:14" s="2" customFormat="1" x14ac:dyDescent="0.35">
      <c r="A140" s="40"/>
      <c r="B140" s="52"/>
      <c r="C140" s="53"/>
      <c r="D140" s="54"/>
      <c r="E140" s="52"/>
      <c r="F140" s="52"/>
      <c r="G140" s="52"/>
      <c r="H140" s="52"/>
      <c r="I140" s="52"/>
      <c r="J140" s="52"/>
      <c r="K140" s="52"/>
      <c r="L140" s="52"/>
      <c r="M140" s="52"/>
      <c r="N140" s="52"/>
    </row>
    <row r="141" spans="1:14" s="2" customFormat="1" x14ac:dyDescent="0.35">
      <c r="A141" s="40"/>
      <c r="B141" s="52"/>
      <c r="C141" s="53"/>
      <c r="D141" s="54"/>
      <c r="E141" s="52"/>
      <c r="F141" s="52"/>
      <c r="G141" s="52"/>
      <c r="H141" s="52"/>
      <c r="I141" s="52"/>
      <c r="J141" s="52"/>
      <c r="K141" s="52"/>
      <c r="L141" s="52"/>
      <c r="M141" s="52"/>
      <c r="N141" s="52"/>
    </row>
    <row r="142" spans="1:14" s="2" customFormat="1" x14ac:dyDescent="0.35">
      <c r="A142" s="40"/>
      <c r="B142" s="41"/>
      <c r="C142" s="42"/>
      <c r="D142" s="6"/>
      <c r="E142" s="41"/>
      <c r="F142" s="41"/>
      <c r="G142" s="41"/>
      <c r="H142" s="41"/>
      <c r="I142" s="41"/>
      <c r="J142" s="41"/>
      <c r="K142" s="41"/>
      <c r="L142" s="41"/>
      <c r="M142" s="41"/>
      <c r="N142" s="41"/>
    </row>
    <row r="143" spans="1:14" s="2" customFormat="1" x14ac:dyDescent="0.35">
      <c r="A143" s="56"/>
      <c r="B143" s="57"/>
      <c r="C143" s="58"/>
      <c r="D143" s="59"/>
      <c r="E143" s="57"/>
      <c r="F143" s="57"/>
      <c r="G143" s="57"/>
      <c r="H143" s="57"/>
      <c r="I143" s="57"/>
      <c r="J143" s="57"/>
      <c r="K143" s="57"/>
      <c r="L143" s="57"/>
      <c r="M143" s="57"/>
      <c r="N143" s="57"/>
    </row>
    <row r="144" spans="1:14" s="2" customFormat="1" x14ac:dyDescent="0.35">
      <c r="A144" s="40"/>
      <c r="B144" s="60"/>
      <c r="C144" s="61"/>
      <c r="D144" s="62"/>
      <c r="E144" s="60"/>
      <c r="F144" s="60"/>
      <c r="G144" s="60"/>
      <c r="H144" s="60"/>
      <c r="I144" s="60"/>
      <c r="J144" s="60"/>
      <c r="K144" s="60"/>
      <c r="L144" s="60"/>
      <c r="M144" s="60"/>
      <c r="N144" s="60"/>
    </row>
    <row r="145" spans="1:14" s="2" customFormat="1" x14ac:dyDescent="0.35">
      <c r="A145" s="63"/>
      <c r="B145" s="52"/>
      <c r="C145" s="53"/>
      <c r="D145" s="54"/>
      <c r="E145" s="52"/>
      <c r="F145" s="52"/>
      <c r="G145" s="52"/>
      <c r="H145" s="52"/>
      <c r="I145" s="52"/>
      <c r="J145" s="52"/>
      <c r="K145" s="52"/>
      <c r="L145" s="52"/>
      <c r="M145" s="52"/>
      <c r="N145" s="52"/>
    </row>
    <row r="146" spans="1:14" s="2" customFormat="1" x14ac:dyDescent="0.35">
      <c r="A146" s="40"/>
      <c r="B146" s="60"/>
      <c r="C146" s="61"/>
      <c r="D146" s="62"/>
      <c r="E146" s="60"/>
      <c r="F146" s="60"/>
      <c r="G146" s="60"/>
      <c r="H146" s="60"/>
      <c r="I146" s="60"/>
      <c r="J146" s="60"/>
      <c r="K146" s="60"/>
      <c r="L146" s="60"/>
      <c r="M146" s="60"/>
      <c r="N146" s="60"/>
    </row>
    <row r="147" spans="1:14" s="2" customFormat="1" x14ac:dyDescent="0.35">
      <c r="C147" s="42"/>
      <c r="D147" s="6"/>
    </row>
    <row r="148" spans="1:14" s="2" customFormat="1" x14ac:dyDescent="0.35">
      <c r="A148" s="64"/>
      <c r="C148" s="42"/>
      <c r="D148" s="6"/>
    </row>
    <row r="149" spans="1:14" s="2" customFormat="1" x14ac:dyDescent="0.35">
      <c r="C149" s="42"/>
      <c r="D149" s="6"/>
    </row>
    <row r="150" spans="1:14" s="2" customFormat="1" ht="27.75" customHeight="1" x14ac:dyDescent="0.35">
      <c r="A150" s="86"/>
      <c r="B150" s="86"/>
      <c r="C150" s="86"/>
      <c r="D150" s="86"/>
      <c r="E150" s="86"/>
      <c r="F150" s="86"/>
      <c r="G150" s="86"/>
      <c r="H150" s="86"/>
      <c r="I150" s="86"/>
      <c r="J150" s="86"/>
      <c r="K150" s="65"/>
      <c r="L150" s="65"/>
      <c r="M150" s="65"/>
      <c r="N150" s="65"/>
    </row>
    <row r="151" spans="1:14" s="2" customFormat="1" ht="28.5" customHeight="1" x14ac:dyDescent="0.35">
      <c r="A151" s="86"/>
      <c r="B151" s="86"/>
      <c r="C151" s="86"/>
      <c r="D151" s="86"/>
      <c r="E151" s="86"/>
      <c r="F151" s="86"/>
      <c r="G151" s="86"/>
      <c r="H151" s="86"/>
      <c r="I151" s="86"/>
      <c r="J151" s="86"/>
      <c r="K151" s="65"/>
      <c r="L151" s="65"/>
      <c r="M151" s="65"/>
      <c r="N151" s="65"/>
    </row>
  </sheetData>
  <sheetProtection selectLockedCells="1" selectUnlockedCells="1"/>
  <mergeCells count="7">
    <mergeCell ref="A151:J151"/>
    <mergeCell ref="A1:J1"/>
    <mergeCell ref="A2:J2"/>
    <mergeCell ref="A3:J3"/>
    <mergeCell ref="A133:J133"/>
    <mergeCell ref="A134:J134"/>
    <mergeCell ref="A150:J150"/>
  </mergeCells>
  <dataValidations count="1">
    <dataValidation type="list" allowBlank="1" showInputMessage="1" showErrorMessage="1" sqref="B5:N5" xr:uid="{845FB55E-2984-419D-A7FB-B57C043CB503}">
      <formula1>"CGAAP, MIFRS, USGAAP, ASPE"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2AA – Capital Projects FINAL</vt:lpstr>
    </vt:vector>
  </TitlesOfParts>
  <Company>Thunder Bay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Bailey</dc:creator>
  <cp:lastModifiedBy>Katie Speziale</cp:lastModifiedBy>
  <dcterms:created xsi:type="dcterms:W3CDTF">2023-10-25T14:56:55Z</dcterms:created>
  <dcterms:modified xsi:type="dcterms:W3CDTF">2023-11-08T14:29:30Z</dcterms:modified>
</cp:coreProperties>
</file>