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Synergy North\IRs\"/>
    </mc:Choice>
  </mc:AlternateContent>
  <xr:revisionPtr revIDLastSave="0" documentId="13_ncr:1_{5F2823A6-29B2-4B16-9B9B-DAF698DC15CE}" xr6:coauthVersionLast="47" xr6:coauthVersionMax="47" xr10:uidLastSave="{00000000-0000-0000-0000-000000000000}"/>
  <bookViews>
    <workbookView xWindow="-28920" yWindow="-120" windowWidth="29040" windowHeight="15840" activeTab="1" xr2:uid="{C0A6D293-E35E-45FE-8405-211C96C52F83}"/>
  </bookViews>
  <sheets>
    <sheet name="a) 2023 TB Res Consumption" sheetId="1" r:id="rId1"/>
    <sheet name="b) Predicted 2023 TB Res" sheetId="4" r:id="rId2"/>
  </sheet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>#REF!</definedName>
    <definedName name="ApprovedYr">#REF!</definedName>
    <definedName name="CAfile">#REF!</definedName>
    <definedName name="CAPCOSTS">#REF!</definedName>
    <definedName name="CAPITAL">#REF!</definedName>
    <definedName name="CapitalExpListing">#REF!</definedName>
    <definedName name="CArevReq">#REF!</definedName>
    <definedName name="CASHFLOW">#REF!</definedName>
    <definedName name="cc">#REF!</definedName>
    <definedName name="ClassRange1">#REF!</definedName>
    <definedName name="ClassRange2">#REF!</definedName>
    <definedName name="contactf">#REF!</definedName>
    <definedName name="_xlnm.Criteria">#REF!</definedName>
    <definedName name="CRLF">#REF!</definedName>
    <definedName name="_xlnm.Database">#REF!</definedName>
    <definedName name="DaysInPreviousYear">#REF!</definedName>
    <definedName name="DaysInYear">#REF!</definedName>
    <definedName name="DEBTREPAY">#REF!</definedName>
    <definedName name="DeptDiv">#REF!</definedName>
    <definedName name="ExpenseAccountListing">#REF!</definedName>
    <definedName name="_xlnm.Extract">#REF!</definedName>
    <definedName name="FakeBlank">#REF!</definedName>
    <definedName name="FolderPath">#REF!</definedName>
    <definedName name="histdate">#REF!</definedName>
    <definedName name="Incr2000">#REF!</definedName>
    <definedName name="INTERIM">#REF!</definedName>
    <definedName name="LDC_Name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#REF!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Print_Area_MI">#REF!</definedName>
    <definedName name="print_end">#REF!</definedName>
    <definedName name="PRIOR">#REF!</definedName>
    <definedName name="Ratebase">#REF!</definedName>
    <definedName name="RevReqLookupKey">#REF!</definedName>
    <definedName name="RevReqRange">#REF!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#REF!</definedName>
    <definedName name="TestYrPL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F4" i="4"/>
  <c r="F5" i="4"/>
  <c r="F6" i="4"/>
  <c r="F7" i="4"/>
  <c r="F8" i="4"/>
  <c r="F9" i="4"/>
  <c r="F10" i="4"/>
  <c r="F3" i="4"/>
  <c r="D4" i="4"/>
  <c r="D5" i="4"/>
  <c r="D6" i="4"/>
  <c r="D7" i="4"/>
  <c r="D8" i="4"/>
  <c r="D9" i="4"/>
  <c r="D10" i="4"/>
  <c r="D3" i="4"/>
  <c r="E4" i="4"/>
  <c r="E5" i="4"/>
  <c r="E6" i="4"/>
  <c r="E7" i="4"/>
  <c r="E8" i="4"/>
  <c r="E9" i="4"/>
  <c r="E10" i="4"/>
  <c r="E3" i="4"/>
  <c r="C8" i="4"/>
  <c r="C9" i="4"/>
  <c r="C10" i="4"/>
  <c r="C4" i="4"/>
  <c r="C5" i="4"/>
  <c r="C6" i="4"/>
  <c r="C7" i="4"/>
  <c r="C3" i="4"/>
  <c r="M144" i="4"/>
  <c r="T144" i="4"/>
  <c r="S144" i="4"/>
  <c r="R144" i="4"/>
  <c r="Q144" i="4"/>
  <c r="P144" i="4"/>
  <c r="O144" i="4"/>
  <c r="N144" i="4"/>
  <c r="C144" i="4"/>
  <c r="B144" i="4"/>
  <c r="M143" i="4"/>
  <c r="T143" i="4"/>
  <c r="S143" i="4"/>
  <c r="R143" i="4"/>
  <c r="Q143" i="4"/>
  <c r="P143" i="4"/>
  <c r="O143" i="4"/>
  <c r="N143" i="4"/>
  <c r="C143" i="4"/>
  <c r="B143" i="4"/>
  <c r="M142" i="4"/>
  <c r="T142" i="4"/>
  <c r="S142" i="4"/>
  <c r="R142" i="4"/>
  <c r="Q142" i="4"/>
  <c r="P142" i="4"/>
  <c r="O142" i="4"/>
  <c r="N142" i="4"/>
  <c r="C142" i="4"/>
  <c r="B142" i="4"/>
  <c r="M141" i="4"/>
  <c r="T141" i="4"/>
  <c r="S141" i="4"/>
  <c r="R141" i="4"/>
  <c r="Q141" i="4"/>
  <c r="P141" i="4"/>
  <c r="O141" i="4"/>
  <c r="N141" i="4"/>
  <c r="C141" i="4"/>
  <c r="B141" i="4"/>
  <c r="M140" i="4"/>
  <c r="T140" i="4"/>
  <c r="S140" i="4"/>
  <c r="R140" i="4"/>
  <c r="Q140" i="4"/>
  <c r="P140" i="4"/>
  <c r="O140" i="4"/>
  <c r="N140" i="4"/>
  <c r="C140" i="4"/>
  <c r="B140" i="4"/>
  <c r="M139" i="4"/>
  <c r="T139" i="4"/>
  <c r="S139" i="4"/>
  <c r="R139" i="4"/>
  <c r="Q139" i="4"/>
  <c r="P139" i="4"/>
  <c r="O139" i="4"/>
  <c r="N139" i="4"/>
  <c r="C139" i="4"/>
  <c r="B139" i="4"/>
  <c r="M138" i="4"/>
  <c r="T138" i="4"/>
  <c r="S138" i="4"/>
  <c r="R138" i="4"/>
  <c r="Q138" i="4"/>
  <c r="P138" i="4"/>
  <c r="O138" i="4"/>
  <c r="N138" i="4"/>
  <c r="C138" i="4"/>
  <c r="B138" i="4"/>
  <c r="M137" i="4"/>
  <c r="T137" i="4"/>
  <c r="S137" i="4"/>
  <c r="R137" i="4"/>
  <c r="Q137" i="4"/>
  <c r="P137" i="4"/>
  <c r="O137" i="4"/>
  <c r="N137" i="4"/>
  <c r="C137" i="4"/>
  <c r="B137" i="4"/>
  <c r="M136" i="4"/>
  <c r="T136" i="4"/>
  <c r="S136" i="4"/>
  <c r="R136" i="4"/>
  <c r="Q136" i="4"/>
  <c r="P136" i="4"/>
  <c r="O136" i="4"/>
  <c r="N136" i="4"/>
  <c r="C136" i="4"/>
  <c r="B136" i="4"/>
  <c r="M135" i="4"/>
  <c r="T135" i="4"/>
  <c r="S135" i="4"/>
  <c r="R135" i="4"/>
  <c r="Q135" i="4"/>
  <c r="P135" i="4"/>
  <c r="O135" i="4"/>
  <c r="N135" i="4"/>
  <c r="C135" i="4"/>
  <c r="B135" i="4"/>
  <c r="M134" i="4"/>
  <c r="T134" i="4"/>
  <c r="S134" i="4"/>
  <c r="R134" i="4"/>
  <c r="Q134" i="4"/>
  <c r="P134" i="4"/>
  <c r="O134" i="4"/>
  <c r="N134" i="4"/>
  <c r="C134" i="4"/>
  <c r="B134" i="4"/>
  <c r="M133" i="4"/>
  <c r="T133" i="4"/>
  <c r="S133" i="4"/>
  <c r="R133" i="4"/>
  <c r="Q133" i="4"/>
  <c r="P133" i="4"/>
  <c r="O133" i="4"/>
  <c r="N133" i="4"/>
  <c r="C133" i="4"/>
  <c r="B133" i="4"/>
  <c r="M132" i="4"/>
  <c r="T132" i="4"/>
  <c r="S132" i="4"/>
  <c r="R132" i="4"/>
  <c r="Q132" i="4"/>
  <c r="P132" i="4"/>
  <c r="O132" i="4"/>
  <c r="N132" i="4"/>
  <c r="C132" i="4"/>
  <c r="B132" i="4"/>
  <c r="M131" i="4"/>
  <c r="T131" i="4"/>
  <c r="S131" i="4"/>
  <c r="R131" i="4"/>
  <c r="Q131" i="4"/>
  <c r="P131" i="4"/>
  <c r="O131" i="4"/>
  <c r="N131" i="4"/>
  <c r="C131" i="4"/>
  <c r="B131" i="4"/>
  <c r="M130" i="4"/>
  <c r="T130" i="4"/>
  <c r="S130" i="4"/>
  <c r="R130" i="4"/>
  <c r="Q130" i="4"/>
  <c r="P130" i="4"/>
  <c r="O130" i="4"/>
  <c r="N130" i="4"/>
  <c r="C130" i="4"/>
  <c r="B130" i="4"/>
  <c r="M129" i="4"/>
  <c r="T129" i="4"/>
  <c r="S129" i="4"/>
  <c r="R129" i="4"/>
  <c r="Q129" i="4"/>
  <c r="P129" i="4"/>
  <c r="O129" i="4"/>
  <c r="N129" i="4"/>
  <c r="C129" i="4"/>
  <c r="B129" i="4"/>
  <c r="M128" i="4"/>
  <c r="T128" i="4"/>
  <c r="S128" i="4"/>
  <c r="R128" i="4"/>
  <c r="Q128" i="4"/>
  <c r="P128" i="4"/>
  <c r="O128" i="4"/>
  <c r="N128" i="4"/>
  <c r="C128" i="4"/>
  <c r="B128" i="4"/>
  <c r="M127" i="4"/>
  <c r="T127" i="4"/>
  <c r="S127" i="4"/>
  <c r="R127" i="4"/>
  <c r="Q127" i="4"/>
  <c r="P127" i="4"/>
  <c r="O127" i="4"/>
  <c r="N127" i="4"/>
  <c r="C127" i="4"/>
  <c r="B127" i="4"/>
  <c r="M126" i="4"/>
  <c r="T126" i="4"/>
  <c r="S126" i="4"/>
  <c r="R126" i="4"/>
  <c r="Q126" i="4"/>
  <c r="P126" i="4"/>
  <c r="O126" i="4"/>
  <c r="N126" i="4"/>
  <c r="C126" i="4"/>
  <c r="B126" i="4"/>
  <c r="M125" i="4"/>
  <c r="T125" i="4"/>
  <c r="S125" i="4"/>
  <c r="R125" i="4"/>
  <c r="Q125" i="4"/>
  <c r="P125" i="4"/>
  <c r="O125" i="4"/>
  <c r="N125" i="4"/>
  <c r="C125" i="4"/>
  <c r="B125" i="4"/>
  <c r="M124" i="4"/>
  <c r="T124" i="4"/>
  <c r="S124" i="4"/>
  <c r="R124" i="4"/>
  <c r="Q124" i="4"/>
  <c r="P124" i="4"/>
  <c r="O124" i="4"/>
  <c r="N124" i="4"/>
  <c r="C124" i="4"/>
  <c r="B124" i="4"/>
  <c r="M123" i="4"/>
  <c r="T123" i="4"/>
  <c r="S123" i="4"/>
  <c r="R123" i="4"/>
  <c r="Q123" i="4"/>
  <c r="P123" i="4"/>
  <c r="O123" i="4"/>
  <c r="N123" i="4"/>
  <c r="C123" i="4"/>
  <c r="B123" i="4"/>
  <c r="O122" i="4"/>
  <c r="M122" i="4"/>
  <c r="T122" i="4"/>
  <c r="S122" i="4"/>
  <c r="R122" i="4"/>
  <c r="Q122" i="4"/>
  <c r="P122" i="4"/>
  <c r="N122" i="4"/>
  <c r="C122" i="4"/>
  <c r="B122" i="4"/>
  <c r="M121" i="4"/>
  <c r="T121" i="4"/>
  <c r="S121" i="4"/>
  <c r="R121" i="4"/>
  <c r="Q121" i="4"/>
  <c r="P121" i="4"/>
  <c r="O121" i="4"/>
  <c r="N121" i="4"/>
  <c r="C121" i="4"/>
  <c r="B121" i="4"/>
  <c r="M120" i="4"/>
  <c r="T120" i="4"/>
  <c r="S120" i="4"/>
  <c r="R120" i="4"/>
  <c r="Q120" i="4"/>
  <c r="P120" i="4"/>
  <c r="O120" i="4"/>
  <c r="N120" i="4"/>
  <c r="C120" i="4"/>
  <c r="B120" i="4"/>
  <c r="M119" i="4"/>
  <c r="T119" i="4"/>
  <c r="S119" i="4"/>
  <c r="R119" i="4"/>
  <c r="Q119" i="4"/>
  <c r="P119" i="4"/>
  <c r="O119" i="4"/>
  <c r="N119" i="4"/>
  <c r="C119" i="4"/>
  <c r="B119" i="4"/>
  <c r="M118" i="4"/>
  <c r="T118" i="4"/>
  <c r="S118" i="4"/>
  <c r="R118" i="4"/>
  <c r="Q118" i="4"/>
  <c r="P118" i="4"/>
  <c r="O118" i="4"/>
  <c r="N118" i="4"/>
  <c r="C118" i="4"/>
  <c r="B118" i="4"/>
  <c r="M117" i="4"/>
  <c r="T117" i="4"/>
  <c r="S117" i="4"/>
  <c r="R117" i="4"/>
  <c r="Q117" i="4"/>
  <c r="P117" i="4"/>
  <c r="O117" i="4"/>
  <c r="N117" i="4"/>
  <c r="C117" i="4"/>
  <c r="B117" i="4"/>
  <c r="M116" i="4"/>
  <c r="T116" i="4"/>
  <c r="S116" i="4"/>
  <c r="R116" i="4"/>
  <c r="Q116" i="4"/>
  <c r="P116" i="4"/>
  <c r="O116" i="4"/>
  <c r="N116" i="4"/>
  <c r="C116" i="4"/>
  <c r="B116" i="4"/>
  <c r="M115" i="4"/>
  <c r="T115" i="4"/>
  <c r="S115" i="4"/>
  <c r="R115" i="4"/>
  <c r="Q115" i="4"/>
  <c r="P115" i="4"/>
  <c r="O115" i="4"/>
  <c r="N115" i="4"/>
  <c r="C115" i="4"/>
  <c r="B115" i="4"/>
  <c r="M114" i="4"/>
  <c r="T114" i="4"/>
  <c r="S114" i="4"/>
  <c r="R114" i="4"/>
  <c r="Q114" i="4"/>
  <c r="P114" i="4"/>
  <c r="O114" i="4"/>
  <c r="N114" i="4"/>
  <c r="C114" i="4"/>
  <c r="B114" i="4"/>
  <c r="M113" i="4"/>
  <c r="T113" i="4"/>
  <c r="S113" i="4"/>
  <c r="R113" i="4"/>
  <c r="Q113" i="4"/>
  <c r="P113" i="4"/>
  <c r="O113" i="4"/>
  <c r="N113" i="4"/>
  <c r="C113" i="4"/>
  <c r="B113" i="4"/>
  <c r="M112" i="4"/>
  <c r="T112" i="4"/>
  <c r="S112" i="4"/>
  <c r="R112" i="4"/>
  <c r="Q112" i="4"/>
  <c r="P112" i="4"/>
  <c r="O112" i="4"/>
  <c r="N112" i="4"/>
  <c r="C112" i="4"/>
  <c r="B112" i="4"/>
  <c r="M111" i="4"/>
  <c r="T111" i="4"/>
  <c r="S111" i="4"/>
  <c r="R111" i="4"/>
  <c r="Q111" i="4"/>
  <c r="P111" i="4"/>
  <c r="O111" i="4"/>
  <c r="N111" i="4"/>
  <c r="C111" i="4"/>
  <c r="B111" i="4"/>
  <c r="M110" i="4"/>
  <c r="T110" i="4"/>
  <c r="S110" i="4"/>
  <c r="R110" i="4"/>
  <c r="Q110" i="4"/>
  <c r="P110" i="4"/>
  <c r="O110" i="4"/>
  <c r="N110" i="4"/>
  <c r="C110" i="4"/>
  <c r="B110" i="4"/>
  <c r="M109" i="4"/>
  <c r="T109" i="4"/>
  <c r="S109" i="4"/>
  <c r="R109" i="4"/>
  <c r="Q109" i="4"/>
  <c r="P109" i="4"/>
  <c r="O109" i="4"/>
  <c r="N109" i="4"/>
  <c r="C109" i="4"/>
  <c r="B109" i="4"/>
  <c r="M108" i="4"/>
  <c r="T108" i="4"/>
  <c r="S108" i="4"/>
  <c r="R108" i="4"/>
  <c r="Q108" i="4"/>
  <c r="P108" i="4"/>
  <c r="O108" i="4"/>
  <c r="N108" i="4"/>
  <c r="C108" i="4"/>
  <c r="B108" i="4"/>
  <c r="P107" i="4"/>
  <c r="M107" i="4"/>
  <c r="T107" i="4"/>
  <c r="S107" i="4"/>
  <c r="R107" i="4"/>
  <c r="Q107" i="4"/>
  <c r="O107" i="4"/>
  <c r="N107" i="4"/>
  <c r="C107" i="4"/>
  <c r="B107" i="4"/>
  <c r="M106" i="4"/>
  <c r="T106" i="4"/>
  <c r="S106" i="4"/>
  <c r="R106" i="4"/>
  <c r="Q106" i="4"/>
  <c r="P106" i="4"/>
  <c r="O106" i="4"/>
  <c r="N106" i="4"/>
  <c r="C106" i="4"/>
  <c r="B106" i="4"/>
  <c r="M105" i="4"/>
  <c r="T105" i="4"/>
  <c r="S105" i="4"/>
  <c r="R105" i="4"/>
  <c r="Q105" i="4"/>
  <c r="P105" i="4"/>
  <c r="O105" i="4"/>
  <c r="N105" i="4"/>
  <c r="C105" i="4"/>
  <c r="B105" i="4"/>
  <c r="M104" i="4"/>
  <c r="T104" i="4"/>
  <c r="S104" i="4"/>
  <c r="R104" i="4"/>
  <c r="Q104" i="4"/>
  <c r="P104" i="4"/>
  <c r="O104" i="4"/>
  <c r="N104" i="4"/>
  <c r="C104" i="4"/>
  <c r="B104" i="4"/>
  <c r="M103" i="4"/>
  <c r="T103" i="4"/>
  <c r="S103" i="4"/>
  <c r="R103" i="4"/>
  <c r="Q103" i="4"/>
  <c r="P103" i="4"/>
  <c r="O103" i="4"/>
  <c r="N103" i="4"/>
  <c r="C103" i="4"/>
  <c r="B103" i="4"/>
  <c r="M102" i="4"/>
  <c r="T102" i="4"/>
  <c r="S102" i="4"/>
  <c r="R102" i="4"/>
  <c r="Q102" i="4"/>
  <c r="P102" i="4"/>
  <c r="O102" i="4"/>
  <c r="N102" i="4"/>
  <c r="C102" i="4"/>
  <c r="B102" i="4"/>
  <c r="M101" i="4"/>
  <c r="T101" i="4"/>
  <c r="S101" i="4"/>
  <c r="R101" i="4"/>
  <c r="Q101" i="4"/>
  <c r="P101" i="4"/>
  <c r="O101" i="4"/>
  <c r="N101" i="4"/>
  <c r="C101" i="4"/>
  <c r="B101" i="4"/>
  <c r="M100" i="4"/>
  <c r="T100" i="4"/>
  <c r="S100" i="4"/>
  <c r="R100" i="4"/>
  <c r="Q100" i="4"/>
  <c r="P100" i="4"/>
  <c r="O100" i="4"/>
  <c r="N100" i="4"/>
  <c r="C100" i="4"/>
  <c r="B100" i="4"/>
  <c r="M99" i="4"/>
  <c r="T99" i="4"/>
  <c r="S99" i="4"/>
  <c r="R99" i="4"/>
  <c r="Q99" i="4"/>
  <c r="P99" i="4"/>
  <c r="O99" i="4"/>
  <c r="N99" i="4"/>
  <c r="C99" i="4"/>
  <c r="B99" i="4"/>
  <c r="M98" i="4"/>
  <c r="T98" i="4"/>
  <c r="S98" i="4"/>
  <c r="R98" i="4"/>
  <c r="Q98" i="4"/>
  <c r="P98" i="4"/>
  <c r="O98" i="4"/>
  <c r="N98" i="4"/>
  <c r="C98" i="4"/>
  <c r="B98" i="4"/>
  <c r="M97" i="4"/>
  <c r="T97" i="4"/>
  <c r="S97" i="4"/>
  <c r="R97" i="4"/>
  <c r="Q97" i="4"/>
  <c r="P97" i="4"/>
  <c r="O97" i="4"/>
  <c r="N97" i="4"/>
  <c r="C97" i="4"/>
  <c r="B97" i="4"/>
  <c r="M96" i="4"/>
  <c r="T96" i="4"/>
  <c r="S96" i="4"/>
  <c r="R96" i="4"/>
  <c r="Q96" i="4"/>
  <c r="P96" i="4"/>
  <c r="O96" i="4"/>
  <c r="N96" i="4"/>
  <c r="C96" i="4"/>
  <c r="B96" i="4"/>
  <c r="M95" i="4"/>
  <c r="T95" i="4"/>
  <c r="S95" i="4"/>
  <c r="R95" i="4"/>
  <c r="Q95" i="4"/>
  <c r="P95" i="4"/>
  <c r="O95" i="4"/>
  <c r="N95" i="4"/>
  <c r="C95" i="4"/>
  <c r="B95" i="4"/>
  <c r="M94" i="4"/>
  <c r="T94" i="4"/>
  <c r="S94" i="4"/>
  <c r="R94" i="4"/>
  <c r="Q94" i="4"/>
  <c r="P94" i="4"/>
  <c r="O94" i="4"/>
  <c r="N94" i="4"/>
  <c r="C94" i="4"/>
  <c r="B94" i="4"/>
  <c r="P93" i="4"/>
  <c r="M93" i="4"/>
  <c r="T93" i="4"/>
  <c r="S93" i="4"/>
  <c r="R93" i="4"/>
  <c r="Q93" i="4"/>
  <c r="O93" i="4"/>
  <c r="N93" i="4"/>
  <c r="C93" i="4"/>
  <c r="B93" i="4"/>
  <c r="M92" i="4"/>
  <c r="T92" i="4"/>
  <c r="S92" i="4"/>
  <c r="R92" i="4"/>
  <c r="Q92" i="4"/>
  <c r="P92" i="4"/>
  <c r="O92" i="4"/>
  <c r="N92" i="4"/>
  <c r="C92" i="4"/>
  <c r="B92" i="4"/>
  <c r="M91" i="4"/>
  <c r="T91" i="4"/>
  <c r="S91" i="4"/>
  <c r="R91" i="4"/>
  <c r="Q91" i="4"/>
  <c r="P91" i="4"/>
  <c r="O91" i="4"/>
  <c r="N91" i="4"/>
  <c r="C91" i="4"/>
  <c r="B91" i="4"/>
  <c r="M90" i="4"/>
  <c r="T90" i="4"/>
  <c r="S90" i="4"/>
  <c r="R90" i="4"/>
  <c r="Q90" i="4"/>
  <c r="P90" i="4"/>
  <c r="O90" i="4"/>
  <c r="N90" i="4"/>
  <c r="C90" i="4"/>
  <c r="B90" i="4"/>
  <c r="M89" i="4"/>
  <c r="T89" i="4"/>
  <c r="S89" i="4"/>
  <c r="R89" i="4"/>
  <c r="Q89" i="4"/>
  <c r="P89" i="4"/>
  <c r="O89" i="4"/>
  <c r="N89" i="4"/>
  <c r="C89" i="4"/>
  <c r="B89" i="4"/>
  <c r="M88" i="4"/>
  <c r="T88" i="4"/>
  <c r="S88" i="4"/>
  <c r="R88" i="4"/>
  <c r="Q88" i="4"/>
  <c r="P88" i="4"/>
  <c r="O88" i="4"/>
  <c r="N88" i="4"/>
  <c r="C88" i="4"/>
  <c r="B88" i="4"/>
  <c r="M87" i="4"/>
  <c r="T87" i="4"/>
  <c r="S87" i="4"/>
  <c r="R87" i="4"/>
  <c r="Q87" i="4"/>
  <c r="P87" i="4"/>
  <c r="O87" i="4"/>
  <c r="N87" i="4"/>
  <c r="C87" i="4"/>
  <c r="B87" i="4"/>
  <c r="M86" i="4"/>
  <c r="T86" i="4"/>
  <c r="S86" i="4"/>
  <c r="R86" i="4"/>
  <c r="Q86" i="4"/>
  <c r="P86" i="4"/>
  <c r="O86" i="4"/>
  <c r="N86" i="4"/>
  <c r="C86" i="4"/>
  <c r="B86" i="4"/>
  <c r="M85" i="4"/>
  <c r="T85" i="4"/>
  <c r="S85" i="4"/>
  <c r="R85" i="4"/>
  <c r="Q85" i="4"/>
  <c r="P85" i="4"/>
  <c r="O85" i="4"/>
  <c r="N85" i="4"/>
  <c r="C85" i="4"/>
  <c r="B85" i="4"/>
  <c r="M84" i="4"/>
  <c r="T84" i="4"/>
  <c r="S84" i="4"/>
  <c r="R84" i="4"/>
  <c r="Q84" i="4"/>
  <c r="P84" i="4"/>
  <c r="O84" i="4"/>
  <c r="N84" i="4"/>
  <c r="C84" i="4"/>
  <c r="B84" i="4"/>
  <c r="M83" i="4"/>
  <c r="T83" i="4"/>
  <c r="S83" i="4"/>
  <c r="R83" i="4"/>
  <c r="Q83" i="4"/>
  <c r="P83" i="4"/>
  <c r="O83" i="4"/>
  <c r="N83" i="4"/>
  <c r="C83" i="4"/>
  <c r="B83" i="4"/>
  <c r="M82" i="4"/>
  <c r="T82" i="4"/>
  <c r="S82" i="4"/>
  <c r="R82" i="4"/>
  <c r="Q82" i="4"/>
  <c r="P82" i="4"/>
  <c r="O82" i="4"/>
  <c r="N82" i="4"/>
  <c r="C82" i="4"/>
  <c r="B82" i="4"/>
  <c r="M81" i="4"/>
  <c r="T81" i="4"/>
  <c r="S81" i="4"/>
  <c r="R81" i="4"/>
  <c r="Q81" i="4"/>
  <c r="P81" i="4"/>
  <c r="O81" i="4"/>
  <c r="N81" i="4"/>
  <c r="C81" i="4"/>
  <c r="B81" i="4"/>
  <c r="M80" i="4"/>
  <c r="T80" i="4"/>
  <c r="S80" i="4"/>
  <c r="R80" i="4"/>
  <c r="Q80" i="4"/>
  <c r="P80" i="4"/>
  <c r="O80" i="4"/>
  <c r="N80" i="4"/>
  <c r="C80" i="4"/>
  <c r="B80" i="4"/>
  <c r="M79" i="4"/>
  <c r="T79" i="4"/>
  <c r="S79" i="4"/>
  <c r="R79" i="4"/>
  <c r="Q79" i="4"/>
  <c r="P79" i="4"/>
  <c r="O79" i="4"/>
  <c r="N79" i="4"/>
  <c r="C79" i="4"/>
  <c r="B79" i="4"/>
  <c r="M78" i="4"/>
  <c r="T78" i="4"/>
  <c r="S78" i="4"/>
  <c r="R78" i="4"/>
  <c r="Q78" i="4"/>
  <c r="P78" i="4"/>
  <c r="O78" i="4"/>
  <c r="N78" i="4"/>
  <c r="C78" i="4"/>
  <c r="B78" i="4"/>
  <c r="M77" i="4"/>
  <c r="T77" i="4"/>
  <c r="S77" i="4"/>
  <c r="R77" i="4"/>
  <c r="Q77" i="4"/>
  <c r="P77" i="4"/>
  <c r="O77" i="4"/>
  <c r="N77" i="4"/>
  <c r="C77" i="4"/>
  <c r="B77" i="4"/>
  <c r="M76" i="4"/>
  <c r="T76" i="4"/>
  <c r="S76" i="4"/>
  <c r="R76" i="4"/>
  <c r="Q76" i="4"/>
  <c r="P76" i="4"/>
  <c r="O76" i="4"/>
  <c r="N76" i="4"/>
  <c r="C76" i="4"/>
  <c r="B76" i="4"/>
  <c r="M75" i="4"/>
  <c r="T75" i="4"/>
  <c r="S75" i="4"/>
  <c r="R75" i="4"/>
  <c r="Q75" i="4"/>
  <c r="P75" i="4"/>
  <c r="O75" i="4"/>
  <c r="N75" i="4"/>
  <c r="C75" i="4"/>
  <c r="B75" i="4"/>
  <c r="M74" i="4"/>
  <c r="T74" i="4"/>
  <c r="S74" i="4"/>
  <c r="R74" i="4"/>
  <c r="Q74" i="4"/>
  <c r="P74" i="4"/>
  <c r="O74" i="4"/>
  <c r="N74" i="4"/>
  <c r="C74" i="4"/>
  <c r="B74" i="4"/>
  <c r="Q73" i="4"/>
  <c r="M73" i="4"/>
  <c r="T73" i="4"/>
  <c r="S73" i="4"/>
  <c r="R73" i="4"/>
  <c r="P73" i="4"/>
  <c r="O73" i="4"/>
  <c r="N73" i="4"/>
  <c r="C73" i="4"/>
  <c r="B73" i="4"/>
  <c r="M72" i="4"/>
  <c r="T72" i="4"/>
  <c r="S72" i="4"/>
  <c r="R72" i="4"/>
  <c r="Q72" i="4"/>
  <c r="P72" i="4"/>
  <c r="O72" i="4"/>
  <c r="N72" i="4"/>
  <c r="C72" i="4"/>
  <c r="B72" i="4"/>
  <c r="M71" i="4"/>
  <c r="T71" i="4"/>
  <c r="S71" i="4"/>
  <c r="R71" i="4"/>
  <c r="Q71" i="4"/>
  <c r="P71" i="4"/>
  <c r="O71" i="4"/>
  <c r="N71" i="4"/>
  <c r="C71" i="4"/>
  <c r="B71" i="4"/>
  <c r="M70" i="4"/>
  <c r="T70" i="4"/>
  <c r="S70" i="4"/>
  <c r="R70" i="4"/>
  <c r="Q70" i="4"/>
  <c r="P70" i="4"/>
  <c r="O70" i="4"/>
  <c r="N70" i="4"/>
  <c r="C70" i="4"/>
  <c r="B70" i="4"/>
  <c r="M69" i="4"/>
  <c r="T69" i="4"/>
  <c r="S69" i="4"/>
  <c r="R69" i="4"/>
  <c r="Q69" i="4"/>
  <c r="P69" i="4"/>
  <c r="O69" i="4"/>
  <c r="N69" i="4"/>
  <c r="C69" i="4"/>
  <c r="B69" i="4"/>
  <c r="M68" i="4"/>
  <c r="T68" i="4"/>
  <c r="S68" i="4"/>
  <c r="R68" i="4"/>
  <c r="Q68" i="4"/>
  <c r="P68" i="4"/>
  <c r="O68" i="4"/>
  <c r="N68" i="4"/>
  <c r="C68" i="4"/>
  <c r="B68" i="4"/>
  <c r="M67" i="4"/>
  <c r="T67" i="4"/>
  <c r="S67" i="4"/>
  <c r="R67" i="4"/>
  <c r="Q67" i="4"/>
  <c r="P67" i="4"/>
  <c r="O67" i="4"/>
  <c r="N67" i="4"/>
  <c r="C67" i="4"/>
  <c r="B67" i="4"/>
  <c r="M66" i="4"/>
  <c r="T66" i="4"/>
  <c r="S66" i="4"/>
  <c r="R66" i="4"/>
  <c r="Q66" i="4"/>
  <c r="P66" i="4"/>
  <c r="O66" i="4"/>
  <c r="N66" i="4"/>
  <c r="C66" i="4"/>
  <c r="B66" i="4"/>
  <c r="M65" i="4"/>
  <c r="T65" i="4"/>
  <c r="S65" i="4"/>
  <c r="R65" i="4"/>
  <c r="Q65" i="4"/>
  <c r="P65" i="4"/>
  <c r="O65" i="4"/>
  <c r="N65" i="4"/>
  <c r="C65" i="4"/>
  <c r="B65" i="4"/>
  <c r="M64" i="4"/>
  <c r="T64" i="4"/>
  <c r="S64" i="4"/>
  <c r="R64" i="4"/>
  <c r="Q64" i="4"/>
  <c r="P64" i="4"/>
  <c r="O64" i="4"/>
  <c r="N64" i="4"/>
  <c r="C64" i="4"/>
  <c r="B64" i="4"/>
  <c r="M63" i="4"/>
  <c r="T63" i="4"/>
  <c r="S63" i="4"/>
  <c r="R63" i="4"/>
  <c r="Q63" i="4"/>
  <c r="P63" i="4"/>
  <c r="O63" i="4"/>
  <c r="N63" i="4"/>
  <c r="C63" i="4"/>
  <c r="B63" i="4"/>
  <c r="M62" i="4"/>
  <c r="T62" i="4"/>
  <c r="S62" i="4"/>
  <c r="R62" i="4"/>
  <c r="Q62" i="4"/>
  <c r="P62" i="4"/>
  <c r="O62" i="4"/>
  <c r="N62" i="4"/>
  <c r="C62" i="4"/>
  <c r="B62" i="4"/>
  <c r="M61" i="4"/>
  <c r="T61" i="4"/>
  <c r="S61" i="4"/>
  <c r="R61" i="4"/>
  <c r="Q61" i="4"/>
  <c r="P61" i="4"/>
  <c r="O61" i="4"/>
  <c r="N61" i="4"/>
  <c r="C61" i="4"/>
  <c r="B61" i="4"/>
  <c r="M60" i="4"/>
  <c r="T60" i="4"/>
  <c r="S60" i="4"/>
  <c r="R60" i="4"/>
  <c r="Q60" i="4"/>
  <c r="P60" i="4"/>
  <c r="O60" i="4"/>
  <c r="N60" i="4"/>
  <c r="C60" i="4"/>
  <c r="B60" i="4"/>
  <c r="M59" i="4"/>
  <c r="T59" i="4"/>
  <c r="S59" i="4"/>
  <c r="R59" i="4"/>
  <c r="Q59" i="4"/>
  <c r="P59" i="4"/>
  <c r="O59" i="4"/>
  <c r="N59" i="4"/>
  <c r="C59" i="4"/>
  <c r="B59" i="4"/>
  <c r="Q58" i="4"/>
  <c r="P58" i="4"/>
  <c r="M58" i="4"/>
  <c r="T58" i="4"/>
  <c r="S58" i="4"/>
  <c r="R58" i="4"/>
  <c r="O58" i="4"/>
  <c r="N58" i="4"/>
  <c r="C58" i="4"/>
  <c r="B58" i="4"/>
  <c r="M57" i="4"/>
  <c r="T57" i="4"/>
  <c r="S57" i="4"/>
  <c r="R57" i="4"/>
  <c r="Q57" i="4"/>
  <c r="P57" i="4"/>
  <c r="O57" i="4"/>
  <c r="N57" i="4"/>
  <c r="C57" i="4"/>
  <c r="B57" i="4"/>
  <c r="M56" i="4"/>
  <c r="T56" i="4"/>
  <c r="S56" i="4"/>
  <c r="R56" i="4"/>
  <c r="Q56" i="4"/>
  <c r="P56" i="4"/>
  <c r="O56" i="4"/>
  <c r="N56" i="4"/>
  <c r="C56" i="4"/>
  <c r="B56" i="4"/>
  <c r="M55" i="4"/>
  <c r="T55" i="4"/>
  <c r="S55" i="4"/>
  <c r="R55" i="4"/>
  <c r="Q55" i="4"/>
  <c r="P55" i="4"/>
  <c r="O55" i="4"/>
  <c r="N55" i="4"/>
  <c r="C55" i="4"/>
  <c r="B55" i="4"/>
  <c r="M54" i="4"/>
  <c r="T54" i="4"/>
  <c r="S54" i="4"/>
  <c r="R54" i="4"/>
  <c r="Q54" i="4"/>
  <c r="P54" i="4"/>
  <c r="O54" i="4"/>
  <c r="N54" i="4"/>
  <c r="C54" i="4"/>
  <c r="B54" i="4"/>
  <c r="M53" i="4"/>
  <c r="T53" i="4"/>
  <c r="S53" i="4"/>
  <c r="R53" i="4"/>
  <c r="Q53" i="4"/>
  <c r="P53" i="4"/>
  <c r="O53" i="4"/>
  <c r="N53" i="4"/>
  <c r="C53" i="4"/>
  <c r="B53" i="4"/>
  <c r="M52" i="4"/>
  <c r="T52" i="4"/>
  <c r="S52" i="4"/>
  <c r="R52" i="4"/>
  <c r="Q52" i="4"/>
  <c r="P52" i="4"/>
  <c r="O52" i="4"/>
  <c r="N52" i="4"/>
  <c r="C52" i="4"/>
  <c r="B52" i="4"/>
  <c r="M51" i="4"/>
  <c r="T51" i="4"/>
  <c r="S51" i="4"/>
  <c r="R51" i="4"/>
  <c r="Q51" i="4"/>
  <c r="P51" i="4"/>
  <c r="O51" i="4"/>
  <c r="N51" i="4"/>
  <c r="C51" i="4"/>
  <c r="B51" i="4"/>
  <c r="M50" i="4"/>
  <c r="T50" i="4"/>
  <c r="S50" i="4"/>
  <c r="R50" i="4"/>
  <c r="Q50" i="4"/>
  <c r="P50" i="4"/>
  <c r="O50" i="4"/>
  <c r="N50" i="4"/>
  <c r="C50" i="4"/>
  <c r="B50" i="4"/>
  <c r="M49" i="4"/>
  <c r="T49" i="4"/>
  <c r="S49" i="4"/>
  <c r="R49" i="4"/>
  <c r="Q49" i="4"/>
  <c r="P49" i="4"/>
  <c r="O49" i="4"/>
  <c r="N49" i="4"/>
  <c r="C49" i="4"/>
  <c r="B49" i="4"/>
  <c r="M48" i="4"/>
  <c r="T48" i="4"/>
  <c r="S48" i="4"/>
  <c r="R48" i="4"/>
  <c r="Q48" i="4"/>
  <c r="P48" i="4"/>
  <c r="O48" i="4"/>
  <c r="N48" i="4"/>
  <c r="C48" i="4"/>
  <c r="B48" i="4"/>
  <c r="M47" i="4"/>
  <c r="T47" i="4"/>
  <c r="S47" i="4"/>
  <c r="R47" i="4"/>
  <c r="Q47" i="4"/>
  <c r="P47" i="4"/>
  <c r="O47" i="4"/>
  <c r="N47" i="4"/>
  <c r="C47" i="4"/>
  <c r="B47" i="4"/>
  <c r="M46" i="4"/>
  <c r="T46" i="4"/>
  <c r="S46" i="4"/>
  <c r="R46" i="4"/>
  <c r="Q46" i="4"/>
  <c r="P46" i="4"/>
  <c r="O46" i="4"/>
  <c r="N46" i="4"/>
  <c r="C46" i="4"/>
  <c r="B46" i="4"/>
  <c r="M45" i="4"/>
  <c r="T45" i="4"/>
  <c r="S45" i="4"/>
  <c r="R45" i="4"/>
  <c r="Q45" i="4"/>
  <c r="P45" i="4"/>
  <c r="O45" i="4"/>
  <c r="N45" i="4"/>
  <c r="C45" i="4"/>
  <c r="B45" i="4"/>
  <c r="T44" i="4"/>
  <c r="M44" i="4"/>
  <c r="S44" i="4"/>
  <c r="R44" i="4"/>
  <c r="Q44" i="4"/>
  <c r="P44" i="4"/>
  <c r="O44" i="4"/>
  <c r="N44" i="4"/>
  <c r="C44" i="4"/>
  <c r="B44" i="4"/>
  <c r="M43" i="4"/>
  <c r="T43" i="4"/>
  <c r="S43" i="4"/>
  <c r="R43" i="4"/>
  <c r="Q43" i="4"/>
  <c r="P43" i="4"/>
  <c r="O43" i="4"/>
  <c r="N43" i="4"/>
  <c r="C43" i="4"/>
  <c r="B43" i="4"/>
  <c r="T42" i="4"/>
  <c r="M42" i="4"/>
  <c r="S42" i="4"/>
  <c r="R42" i="4"/>
  <c r="Q42" i="4"/>
  <c r="P42" i="4"/>
  <c r="O42" i="4"/>
  <c r="N42" i="4"/>
  <c r="C42" i="4"/>
  <c r="B42" i="4"/>
  <c r="M41" i="4"/>
  <c r="T41" i="4"/>
  <c r="S41" i="4"/>
  <c r="R41" i="4"/>
  <c r="Q41" i="4"/>
  <c r="P41" i="4"/>
  <c r="O41" i="4"/>
  <c r="N41" i="4"/>
  <c r="C41" i="4"/>
  <c r="B41" i="4"/>
  <c r="M40" i="4"/>
  <c r="T40" i="4"/>
  <c r="S40" i="4"/>
  <c r="R40" i="4"/>
  <c r="Q40" i="4"/>
  <c r="P40" i="4"/>
  <c r="O40" i="4"/>
  <c r="N40" i="4"/>
  <c r="C40" i="4"/>
  <c r="B40" i="4"/>
  <c r="M39" i="4"/>
  <c r="T39" i="4"/>
  <c r="S39" i="4"/>
  <c r="R39" i="4"/>
  <c r="Q39" i="4"/>
  <c r="P39" i="4"/>
  <c r="O39" i="4"/>
  <c r="N39" i="4"/>
  <c r="C39" i="4"/>
  <c r="B39" i="4"/>
  <c r="M38" i="4"/>
  <c r="T38" i="4"/>
  <c r="S38" i="4"/>
  <c r="R38" i="4"/>
  <c r="Q38" i="4"/>
  <c r="P38" i="4"/>
  <c r="O38" i="4"/>
  <c r="N38" i="4"/>
  <c r="C38" i="4"/>
  <c r="B38" i="4"/>
  <c r="M37" i="4"/>
  <c r="U37" i="4" s="1"/>
  <c r="T37" i="4"/>
  <c r="S37" i="4"/>
  <c r="R37" i="4"/>
  <c r="Q37" i="4"/>
  <c r="P37" i="4"/>
  <c r="O37" i="4"/>
  <c r="N37" i="4"/>
  <c r="C37" i="4"/>
  <c r="B37" i="4"/>
  <c r="M36" i="4"/>
  <c r="T36" i="4"/>
  <c r="S36" i="4"/>
  <c r="R36" i="4"/>
  <c r="Q36" i="4"/>
  <c r="P36" i="4"/>
  <c r="O36" i="4"/>
  <c r="N36" i="4"/>
  <c r="C36" i="4"/>
  <c r="B36" i="4"/>
  <c r="M35" i="4"/>
  <c r="T35" i="4"/>
  <c r="S35" i="4"/>
  <c r="R35" i="4"/>
  <c r="Q35" i="4"/>
  <c r="P35" i="4"/>
  <c r="O35" i="4"/>
  <c r="N35" i="4"/>
  <c r="C35" i="4"/>
  <c r="B35" i="4"/>
  <c r="M34" i="4"/>
  <c r="T34" i="4"/>
  <c r="S34" i="4"/>
  <c r="R34" i="4"/>
  <c r="Q34" i="4"/>
  <c r="P34" i="4"/>
  <c r="O34" i="4"/>
  <c r="N34" i="4"/>
  <c r="C34" i="4"/>
  <c r="B34" i="4"/>
  <c r="M33" i="4"/>
  <c r="T33" i="4"/>
  <c r="S33" i="4"/>
  <c r="R33" i="4"/>
  <c r="Q33" i="4"/>
  <c r="P33" i="4"/>
  <c r="O33" i="4"/>
  <c r="N33" i="4"/>
  <c r="C33" i="4"/>
  <c r="B33" i="4"/>
  <c r="M32" i="4"/>
  <c r="T32" i="4"/>
  <c r="S32" i="4"/>
  <c r="R32" i="4"/>
  <c r="Q32" i="4"/>
  <c r="P32" i="4"/>
  <c r="O32" i="4"/>
  <c r="N32" i="4"/>
  <c r="C32" i="4"/>
  <c r="B32" i="4"/>
  <c r="M31" i="4"/>
  <c r="T31" i="4"/>
  <c r="S31" i="4"/>
  <c r="R31" i="4"/>
  <c r="Q31" i="4"/>
  <c r="P31" i="4"/>
  <c r="O31" i="4"/>
  <c r="N31" i="4"/>
  <c r="C31" i="4"/>
  <c r="B31" i="4"/>
  <c r="M30" i="4"/>
  <c r="T30" i="4"/>
  <c r="S30" i="4"/>
  <c r="R30" i="4"/>
  <c r="Q30" i="4"/>
  <c r="P30" i="4"/>
  <c r="O30" i="4"/>
  <c r="N30" i="4"/>
  <c r="C30" i="4"/>
  <c r="B30" i="4"/>
  <c r="M29" i="4"/>
  <c r="T29" i="4"/>
  <c r="S29" i="4"/>
  <c r="R29" i="4"/>
  <c r="Q29" i="4"/>
  <c r="P29" i="4"/>
  <c r="O29" i="4"/>
  <c r="N29" i="4"/>
  <c r="C29" i="4"/>
  <c r="B29" i="4"/>
  <c r="M28" i="4"/>
  <c r="T28" i="4"/>
  <c r="S28" i="4"/>
  <c r="R28" i="4"/>
  <c r="Q28" i="4"/>
  <c r="P28" i="4"/>
  <c r="O28" i="4"/>
  <c r="N28" i="4"/>
  <c r="C28" i="4"/>
  <c r="B28" i="4"/>
  <c r="M27" i="4"/>
  <c r="T27" i="4"/>
  <c r="S27" i="4"/>
  <c r="R27" i="4"/>
  <c r="Q27" i="4"/>
  <c r="P27" i="4"/>
  <c r="O27" i="4"/>
  <c r="N27" i="4"/>
  <c r="C27" i="4"/>
  <c r="B27" i="4"/>
  <c r="M26" i="4"/>
  <c r="T26" i="4"/>
  <c r="S26" i="4"/>
  <c r="R26" i="4"/>
  <c r="Q26" i="4"/>
  <c r="P26" i="4"/>
  <c r="O26" i="4"/>
  <c r="N26" i="4"/>
  <c r="C26" i="4"/>
  <c r="B26" i="4"/>
  <c r="M25" i="4"/>
  <c r="T25" i="4"/>
  <c r="S25" i="4"/>
  <c r="R25" i="4"/>
  <c r="Q25" i="4"/>
  <c r="P25" i="4"/>
  <c r="O25" i="4"/>
  <c r="N25" i="4"/>
  <c r="C25" i="4"/>
  <c r="B25" i="4"/>
  <c r="M24" i="4"/>
  <c r="T24" i="4"/>
  <c r="S24" i="4"/>
  <c r="R24" i="4"/>
  <c r="Q24" i="4"/>
  <c r="P24" i="4"/>
  <c r="O24" i="4"/>
  <c r="N24" i="4"/>
  <c r="C24" i="4"/>
  <c r="B24" i="4"/>
  <c r="M23" i="4"/>
  <c r="T23" i="4"/>
  <c r="S23" i="4"/>
  <c r="R23" i="4"/>
  <c r="Q23" i="4"/>
  <c r="P23" i="4"/>
  <c r="O23" i="4"/>
  <c r="N23" i="4"/>
  <c r="C23" i="4"/>
  <c r="B23" i="4"/>
  <c r="M22" i="4"/>
  <c r="T22" i="4"/>
  <c r="S22" i="4"/>
  <c r="R22" i="4"/>
  <c r="Q22" i="4"/>
  <c r="P22" i="4"/>
  <c r="O22" i="4"/>
  <c r="N22" i="4"/>
  <c r="C22" i="4"/>
  <c r="B22" i="4"/>
  <c r="M21" i="4"/>
  <c r="T21" i="4"/>
  <c r="S21" i="4"/>
  <c r="R21" i="4"/>
  <c r="Q21" i="4"/>
  <c r="P21" i="4"/>
  <c r="O21" i="4"/>
  <c r="N21" i="4"/>
  <c r="C21" i="4"/>
  <c r="B21" i="4"/>
  <c r="M20" i="4"/>
  <c r="T20" i="4"/>
  <c r="S20" i="4"/>
  <c r="R20" i="4"/>
  <c r="Q20" i="4"/>
  <c r="P20" i="4"/>
  <c r="O20" i="4"/>
  <c r="N20" i="4"/>
  <c r="C20" i="4"/>
  <c r="B20" i="4"/>
  <c r="M19" i="4"/>
  <c r="T19" i="4"/>
  <c r="S19" i="4"/>
  <c r="R19" i="4"/>
  <c r="Q19" i="4"/>
  <c r="P19" i="4"/>
  <c r="O19" i="4"/>
  <c r="N19" i="4"/>
  <c r="C19" i="4"/>
  <c r="B19" i="4"/>
  <c r="M18" i="4"/>
  <c r="T18" i="4"/>
  <c r="S18" i="4"/>
  <c r="R18" i="4"/>
  <c r="Q18" i="4"/>
  <c r="P18" i="4"/>
  <c r="O18" i="4"/>
  <c r="N18" i="4"/>
  <c r="C18" i="4"/>
  <c r="B18" i="4"/>
  <c r="M17" i="4"/>
  <c r="T17" i="4"/>
  <c r="S17" i="4"/>
  <c r="R17" i="4"/>
  <c r="Q17" i="4"/>
  <c r="P17" i="4"/>
  <c r="O17" i="4"/>
  <c r="N17" i="4"/>
  <c r="C17" i="4"/>
  <c r="B17" i="4"/>
  <c r="T16" i="4"/>
  <c r="S16" i="4"/>
  <c r="R16" i="4"/>
  <c r="Q16" i="4"/>
  <c r="P16" i="4"/>
  <c r="O16" i="4"/>
  <c r="N16" i="4"/>
  <c r="U30" i="4" l="1"/>
  <c r="U63" i="4"/>
  <c r="U40" i="4"/>
  <c r="W40" i="4" s="1"/>
  <c r="U62" i="4"/>
  <c r="W62" i="4" s="1"/>
  <c r="U103" i="4"/>
  <c r="W103" i="4" s="1"/>
  <c r="U56" i="4"/>
  <c r="W56" i="4" s="1"/>
  <c r="U105" i="4"/>
  <c r="U71" i="4"/>
  <c r="W71" i="4" s="1"/>
  <c r="U111" i="4"/>
  <c r="W111" i="4" s="1"/>
  <c r="U25" i="4"/>
  <c r="V25" i="4" s="1"/>
  <c r="U32" i="4"/>
  <c r="W32" i="4" s="1"/>
  <c r="U54" i="4"/>
  <c r="W54" i="4" s="1"/>
  <c r="U38" i="4"/>
  <c r="V38" i="4" s="1"/>
  <c r="U79" i="4"/>
  <c r="W79" i="4" s="1"/>
  <c r="U24" i="4"/>
  <c r="V24" i="4" s="1"/>
  <c r="U89" i="4"/>
  <c r="W89" i="4" s="1"/>
  <c r="U95" i="4"/>
  <c r="V95" i="4" s="1"/>
  <c r="U46" i="4"/>
  <c r="V46" i="4" s="1"/>
  <c r="U97" i="4"/>
  <c r="W97" i="4" s="1"/>
  <c r="U116" i="4"/>
  <c r="V116" i="4" s="1"/>
  <c r="U131" i="4"/>
  <c r="V131" i="4" s="1"/>
  <c r="U48" i="4"/>
  <c r="W48" i="4" s="1"/>
  <c r="U73" i="4"/>
  <c r="V73" i="4" s="1"/>
  <c r="U118" i="4"/>
  <c r="V118" i="4" s="1"/>
  <c r="W105" i="4"/>
  <c r="V105" i="4"/>
  <c r="W24" i="4"/>
  <c r="U20" i="4"/>
  <c r="W38" i="4"/>
  <c r="W131" i="4"/>
  <c r="W30" i="4"/>
  <c r="V30" i="4"/>
  <c r="U117" i="4"/>
  <c r="U22" i="4"/>
  <c r="U28" i="4"/>
  <c r="W46" i="4"/>
  <c r="V54" i="4"/>
  <c r="V56" i="4"/>
  <c r="W63" i="4"/>
  <c r="V63" i="4"/>
  <c r="W95" i="4"/>
  <c r="V111" i="4"/>
  <c r="U31" i="4"/>
  <c r="U50" i="4"/>
  <c r="V103" i="4"/>
  <c r="U115" i="4"/>
  <c r="U141" i="4"/>
  <c r="U36" i="4"/>
  <c r="U41" i="4"/>
  <c r="U69" i="4"/>
  <c r="U74" i="4"/>
  <c r="U138" i="4"/>
  <c r="U26" i="4"/>
  <c r="U42" i="4"/>
  <c r="U58" i="4"/>
  <c r="U65" i="4"/>
  <c r="U83" i="4"/>
  <c r="U84" i="4"/>
  <c r="U85" i="4"/>
  <c r="U90" i="4"/>
  <c r="U124" i="4"/>
  <c r="U133" i="4"/>
  <c r="U134" i="4"/>
  <c r="U27" i="4"/>
  <c r="U34" i="4"/>
  <c r="V97" i="4"/>
  <c r="W116" i="4"/>
  <c r="U18" i="4"/>
  <c r="U35" i="4"/>
  <c r="U51" i="4"/>
  <c r="U52" i="4"/>
  <c r="U57" i="4"/>
  <c r="U67" i="4"/>
  <c r="U68" i="4"/>
  <c r="U113" i="4"/>
  <c r="U135" i="4"/>
  <c r="U17" i="4"/>
  <c r="U19" i="4"/>
  <c r="U23" i="4"/>
  <c r="U33" i="4"/>
  <c r="U43" i="4"/>
  <c r="U44" i="4"/>
  <c r="U49" i="4"/>
  <c r="U59" i="4"/>
  <c r="U60" i="4"/>
  <c r="U81" i="4"/>
  <c r="U87" i="4"/>
  <c r="U99" i="4"/>
  <c r="U100" i="4"/>
  <c r="U101" i="4"/>
  <c r="U106" i="4"/>
  <c r="U123" i="4"/>
  <c r="U144" i="4"/>
  <c r="U39" i="4"/>
  <c r="U47" i="4"/>
  <c r="U55" i="4"/>
  <c r="U75" i="4"/>
  <c r="U91" i="4"/>
  <c r="U107" i="4"/>
  <c r="U119" i="4"/>
  <c r="U127" i="4"/>
  <c r="U132" i="4"/>
  <c r="U21" i="4"/>
  <c r="U29" i="4"/>
  <c r="U45" i="4"/>
  <c r="U53" i="4"/>
  <c r="U61" i="4"/>
  <c r="U66" i="4"/>
  <c r="U76" i="4"/>
  <c r="U77" i="4"/>
  <c r="U82" i="4"/>
  <c r="U92" i="4"/>
  <c r="U93" i="4"/>
  <c r="U98" i="4"/>
  <c r="U108" i="4"/>
  <c r="U109" i="4"/>
  <c r="U114" i="4"/>
  <c r="U125" i="4"/>
  <c r="U126" i="4"/>
  <c r="U139" i="4"/>
  <c r="U64" i="4"/>
  <c r="U72" i="4"/>
  <c r="U80" i="4"/>
  <c r="U88" i="4"/>
  <c r="U96" i="4"/>
  <c r="U104" i="4"/>
  <c r="U112" i="4"/>
  <c r="U137" i="4"/>
  <c r="U140" i="4"/>
  <c r="U143" i="4"/>
  <c r="U70" i="4"/>
  <c r="U78" i="4"/>
  <c r="U86" i="4"/>
  <c r="U94" i="4"/>
  <c r="U102" i="4"/>
  <c r="U110" i="4"/>
  <c r="U120" i="4"/>
  <c r="U121" i="4"/>
  <c r="U122" i="4"/>
  <c r="U128" i="4"/>
  <c r="U129" i="4"/>
  <c r="U130" i="4"/>
  <c r="U136" i="4"/>
  <c r="U142" i="4"/>
  <c r="V71" i="4" l="1"/>
  <c r="V89" i="4"/>
  <c r="V62" i="4"/>
  <c r="W118" i="4"/>
  <c r="V40" i="4"/>
  <c r="W73" i="4"/>
  <c r="V79" i="4"/>
  <c r="V48" i="4"/>
  <c r="V32" i="4"/>
  <c r="W25" i="4"/>
  <c r="V130" i="4"/>
  <c r="W130" i="4"/>
  <c r="W121" i="4"/>
  <c r="V121" i="4"/>
  <c r="W94" i="4"/>
  <c r="V94" i="4"/>
  <c r="W143" i="4"/>
  <c r="V143" i="4"/>
  <c r="W104" i="4"/>
  <c r="V104" i="4"/>
  <c r="W72" i="4"/>
  <c r="V72" i="4"/>
  <c r="V114" i="4"/>
  <c r="W114" i="4"/>
  <c r="W93" i="4"/>
  <c r="V93" i="4"/>
  <c r="V76" i="4"/>
  <c r="W76" i="4"/>
  <c r="W45" i="4"/>
  <c r="V45" i="4"/>
  <c r="W119" i="4"/>
  <c r="V119" i="4"/>
  <c r="W123" i="4"/>
  <c r="V123" i="4"/>
  <c r="W99" i="4"/>
  <c r="V99" i="4"/>
  <c r="V33" i="4"/>
  <c r="W33" i="4"/>
  <c r="W135" i="4"/>
  <c r="V135" i="4"/>
  <c r="W57" i="4"/>
  <c r="V57" i="4"/>
  <c r="W18" i="4"/>
  <c r="V18" i="4"/>
  <c r="W22" i="4"/>
  <c r="V22" i="4"/>
  <c r="W117" i="4"/>
  <c r="V117" i="4"/>
  <c r="W129" i="4"/>
  <c r="V129" i="4"/>
  <c r="V120" i="4"/>
  <c r="W120" i="4"/>
  <c r="W86" i="4"/>
  <c r="V86" i="4"/>
  <c r="V140" i="4"/>
  <c r="W140" i="4"/>
  <c r="W96" i="4"/>
  <c r="V96" i="4"/>
  <c r="W64" i="4"/>
  <c r="V64" i="4"/>
  <c r="W139" i="4"/>
  <c r="V139" i="4"/>
  <c r="W109" i="4"/>
  <c r="V109" i="4"/>
  <c r="V92" i="4"/>
  <c r="W92" i="4"/>
  <c r="V66" i="4"/>
  <c r="W66" i="4"/>
  <c r="W37" i="4"/>
  <c r="V37" i="4"/>
  <c r="W55" i="4"/>
  <c r="V55" i="4"/>
  <c r="V59" i="4"/>
  <c r="W59" i="4"/>
  <c r="W90" i="4"/>
  <c r="V90" i="4"/>
  <c r="W42" i="4"/>
  <c r="V42" i="4"/>
  <c r="W74" i="4"/>
  <c r="V74" i="4"/>
  <c r="V141" i="4"/>
  <c r="W141" i="4"/>
  <c r="W50" i="4"/>
  <c r="V50" i="4"/>
  <c r="W107" i="4"/>
  <c r="V107" i="4"/>
  <c r="W47" i="4"/>
  <c r="V47" i="4"/>
  <c r="W106" i="4"/>
  <c r="V106" i="4"/>
  <c r="W87" i="4"/>
  <c r="V87" i="4"/>
  <c r="V49" i="4"/>
  <c r="W49" i="4"/>
  <c r="W23" i="4"/>
  <c r="V23" i="4"/>
  <c r="W113" i="4"/>
  <c r="V113" i="4"/>
  <c r="W52" i="4"/>
  <c r="V52" i="4"/>
  <c r="V134" i="4"/>
  <c r="W134" i="4"/>
  <c r="W85" i="4"/>
  <c r="V85" i="4"/>
  <c r="W26" i="4"/>
  <c r="V26" i="4"/>
  <c r="W69" i="4"/>
  <c r="V69" i="4"/>
  <c r="W115" i="4"/>
  <c r="V115" i="4"/>
  <c r="W31" i="4"/>
  <c r="V31" i="4"/>
  <c r="W20" i="4"/>
  <c r="V20" i="4"/>
  <c r="W142" i="4"/>
  <c r="V142" i="4"/>
  <c r="V128" i="4"/>
  <c r="W128" i="4"/>
  <c r="W110" i="4"/>
  <c r="V110" i="4"/>
  <c r="W78" i="4"/>
  <c r="V78" i="4"/>
  <c r="V137" i="4"/>
  <c r="W137" i="4"/>
  <c r="W88" i="4"/>
  <c r="V88" i="4"/>
  <c r="V126" i="4"/>
  <c r="W126" i="4"/>
  <c r="V108" i="4"/>
  <c r="W108" i="4"/>
  <c r="V82" i="4"/>
  <c r="W82" i="4"/>
  <c r="W61" i="4"/>
  <c r="V61" i="4"/>
  <c r="W29" i="4"/>
  <c r="V29" i="4"/>
  <c r="V132" i="4"/>
  <c r="W132" i="4"/>
  <c r="W91" i="4"/>
  <c r="V91" i="4"/>
  <c r="W39" i="4"/>
  <c r="V39" i="4"/>
  <c r="W101" i="4"/>
  <c r="V101" i="4"/>
  <c r="W81" i="4"/>
  <c r="V81" i="4"/>
  <c r="W44" i="4"/>
  <c r="V44" i="4"/>
  <c r="V19" i="4"/>
  <c r="W19" i="4"/>
  <c r="V68" i="4"/>
  <c r="W68" i="4"/>
  <c r="V51" i="4"/>
  <c r="W51" i="4"/>
  <c r="W34" i="4"/>
  <c r="V34" i="4"/>
  <c r="W133" i="4"/>
  <c r="V133" i="4"/>
  <c r="V84" i="4"/>
  <c r="W84" i="4"/>
  <c r="W65" i="4"/>
  <c r="V65" i="4"/>
  <c r="V41" i="4"/>
  <c r="W41" i="4"/>
  <c r="V136" i="4"/>
  <c r="W136" i="4"/>
  <c r="V122" i="4"/>
  <c r="W122" i="4"/>
  <c r="W102" i="4"/>
  <c r="V102" i="4"/>
  <c r="W70" i="4"/>
  <c r="V70" i="4"/>
  <c r="W112" i="4"/>
  <c r="V112" i="4"/>
  <c r="W80" i="4"/>
  <c r="V80" i="4"/>
  <c r="W125" i="4"/>
  <c r="V125" i="4"/>
  <c r="V98" i="4"/>
  <c r="W98" i="4"/>
  <c r="W77" i="4"/>
  <c r="V77" i="4"/>
  <c r="W53" i="4"/>
  <c r="V53" i="4"/>
  <c r="W21" i="4"/>
  <c r="V21" i="4"/>
  <c r="W127" i="4"/>
  <c r="V127" i="4"/>
  <c r="W75" i="4"/>
  <c r="V75" i="4"/>
  <c r="V144" i="4"/>
  <c r="W144" i="4"/>
  <c r="V100" i="4"/>
  <c r="W100" i="4"/>
  <c r="W60" i="4"/>
  <c r="V60" i="4"/>
  <c r="V43" i="4"/>
  <c r="W43" i="4"/>
  <c r="W17" i="4"/>
  <c r="V17" i="4"/>
  <c r="W67" i="4"/>
  <c r="V67" i="4"/>
  <c r="V35" i="4"/>
  <c r="W35" i="4"/>
  <c r="V27" i="4"/>
  <c r="W27" i="4"/>
  <c r="V124" i="4"/>
  <c r="W124" i="4"/>
  <c r="W83" i="4"/>
  <c r="V83" i="4"/>
  <c r="W58" i="4"/>
  <c r="V58" i="4"/>
  <c r="W138" i="4"/>
  <c r="V138" i="4"/>
  <c r="W36" i="4"/>
  <c r="V36" i="4"/>
  <c r="W28" i="4"/>
  <c r="V28" i="4"/>
  <c r="W145" i="4" l="1"/>
</calcChain>
</file>

<file path=xl/sharedStrings.xml><?xml version="1.0" encoding="utf-8"?>
<sst xmlns="http://schemas.openxmlformats.org/spreadsheetml/2006/main" count="46" uniqueCount="39">
  <si>
    <t xml:space="preserve">Residential </t>
  </si>
  <si>
    <t>Date</t>
  </si>
  <si>
    <t>Month</t>
  </si>
  <si>
    <t>Year</t>
  </si>
  <si>
    <t>const</t>
  </si>
  <si>
    <t>Predicted</t>
  </si>
  <si>
    <t>Model 3: Prais-Winsten, using observations 2013:01-2022:12 (T = 120)</t>
  </si>
  <si>
    <t>Dependent variable: TB_ReskWh_NoCDM</t>
  </si>
  <si>
    <t>rho = 0.12194</t>
  </si>
  <si>
    <t>coefficient</t>
  </si>
  <si>
    <t>std. error</t>
  </si>
  <si>
    <t>t-ratio</t>
  </si>
  <si>
    <t>p-value</t>
  </si>
  <si>
    <t>TB_HDD14</t>
  </si>
  <si>
    <t>TB_CDD16</t>
  </si>
  <si>
    <t>MonthDays</t>
  </si>
  <si>
    <t>Shoulder</t>
  </si>
  <si>
    <t>Trend17</t>
  </si>
  <si>
    <t>TB_COVIDHDD14</t>
  </si>
  <si>
    <t>TB_COVIDCDD16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</si>
  <si>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</si>
  <si>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</si>
  <si>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</si>
  <si>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</si>
  <si>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</si>
  <si>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</si>
  <si>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</si>
  <si>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F(7, 112)</t>
  </si>
  <si>
    <t>P-value(F)</t>
  </si>
  <si>
    <t>rho</t>
  </si>
  <si>
    <t>Durbin-Watson</t>
  </si>
  <si>
    <t>Model Error</t>
  </si>
  <si>
    <t>TB_ReskWh_NoCDM</t>
  </si>
  <si>
    <t>Month Days</t>
  </si>
  <si>
    <t>Actual</t>
  </si>
  <si>
    <t>Actual (CDM Removed)</t>
  </si>
  <si>
    <t>Predicted 
(CDM Removed)</t>
  </si>
  <si>
    <t>Predicted
 (no CDM)</t>
  </si>
  <si>
    <t>Actual
 (no CDM)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</si>
</sst>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mmm\-yyyy"/>
    <numFmt numFmtId="167" formatCode="_(* #,##0.0000_);_(* \(#,##0.0000\);_(* &quot;-&quot;??_);_(@_)"/>
    <numFmt numFmtId="168" formatCode="_(* #,##0.000_);_(* \(#,##0.000\);_(* &quot;-&quot;??_);_(@_)"/>
    <numFmt numFmtId="169" formatCode="0.0%"/>
    <numFmt numFmtId="170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7" fontId="0" fillId="0" borderId="0" xfId="0" applyNumberFormat="1"/>
    <xf numFmtId="164" fontId="0" fillId="0" borderId="0" xfId="1" applyNumberFormat="1" applyFont="1"/>
    <xf numFmtId="164" fontId="0" fillId="0" borderId="0" xfId="2" applyNumberFormat="1" applyFont="1"/>
    <xf numFmtId="166" fontId="0" fillId="0" borderId="0" xfId="0" applyNumberFormat="1"/>
    <xf numFmtId="167" fontId="0" fillId="0" borderId="0" xfId="2" applyNumberFormat="1" applyFont="1"/>
    <xf numFmtId="11" fontId="0" fillId="0" borderId="0" xfId="2" applyNumberFormat="1" applyFont="1"/>
    <xf numFmtId="168" fontId="0" fillId="0" borderId="0" xfId="2" applyNumberFormat="1" applyFont="1"/>
    <xf numFmtId="169" fontId="0" fillId="0" borderId="0" xfId="3" applyNumberFormat="1" applyFont="1"/>
    <xf numFmtId="170" fontId="0" fillId="0" borderId="0" xfId="0" applyNumberFormat="1"/>
    <xf numFmtId="165" fontId="0" fillId="0" borderId="0" xfId="2" applyNumberFormat="1" applyFont="1"/>
    <xf numFmtId="43" fontId="0" fillId="0" borderId="0" xfId="2" applyFont="1"/>
    <xf numFmtId="11" fontId="0" fillId="0" borderId="0" xfId="0" applyNumberFormat="1"/>
    <xf numFmtId="169" fontId="0" fillId="0" borderId="0" xfId="0" applyNumberFormat="1"/>
    <xf numFmtId="10" fontId="0" fillId="0" borderId="0" xfId="3" applyNumberFormat="1" applyFont="1"/>
    <xf numFmtId="164" fontId="0" fillId="0" borderId="2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6" fontId="0" fillId="2" borderId="0" xfId="0" applyNumberFormat="1" applyFill="1"/>
    <xf numFmtId="0" fontId="0" fillId="2" borderId="0" xfId="0" applyFill="1"/>
    <xf numFmtId="164" fontId="0" fillId="2" borderId="0" xfId="2" applyNumberFormat="1" applyFont="1" applyFill="1"/>
    <xf numFmtId="170" fontId="0" fillId="2" borderId="0" xfId="0" applyNumberFormat="1" applyFill="1"/>
    <xf numFmtId="165" fontId="0" fillId="2" borderId="0" xfId="2" applyNumberFormat="1" applyFont="1" applyFill="1"/>
    <xf numFmtId="169" fontId="0" fillId="2" borderId="0" xfId="3" applyNumberFormat="1" applyFont="1" applyFill="1"/>
    <xf numFmtId="164" fontId="2" fillId="2" borderId="0" xfId="2" applyNumberFormat="1" applyFont="1" applyFill="1"/>
    <xf numFmtId="0" fontId="0" fillId="0" borderId="11" xfId="0" applyBorder="1"/>
    <xf numFmtId="17" fontId="0" fillId="0" borderId="1" xfId="0" applyNumberFormat="1" applyBorder="1"/>
    <xf numFmtId="164" fontId="0" fillId="0" borderId="2" xfId="1" applyNumberFormat="1" applyFont="1" applyBorder="1"/>
    <xf numFmtId="17" fontId="0" fillId="0" borderId="3" xfId="0" applyNumberFormat="1" applyBorder="1"/>
    <xf numFmtId="164" fontId="0" fillId="0" borderId="4" xfId="1" applyNumberFormat="1" applyFont="1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0" fillId="0" borderId="13" xfId="0" applyNumberFormat="1" applyBorder="1"/>
    <xf numFmtId="0" fontId="2" fillId="0" borderId="14" xfId="0" applyFont="1" applyBorder="1"/>
    <xf numFmtId="166" fontId="0" fillId="0" borderId="15" xfId="0" applyNumberFormat="1" applyBorder="1"/>
    <xf numFmtId="166" fontId="0" fillId="0" borderId="16" xfId="0" applyNumberFormat="1" applyBorder="1"/>
    <xf numFmtId="166" fontId="0" fillId="0" borderId="17" xfId="0" applyNumberFormat="1" applyBorder="1"/>
    <xf numFmtId="164" fontId="0" fillId="0" borderId="5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18" xfId="0" applyNumberFormat="1" applyBorder="1"/>
    <xf numFmtId="0" fontId="2" fillId="0" borderId="8" xfId="0" applyFont="1" applyBorder="1" applyAlignment="1">
      <alignment horizontal="center" vertical="center" wrapText="1"/>
    </xf>
    <xf numFmtId="164" fontId="0" fillId="0" borderId="0" xfId="0" applyNumberFormat="1"/>
  </cellXfs>
  <cellStyles count="4">
    <cellStyle name="Comma" xfId="1" builtinId="3"/>
    <cellStyle name="Comma 2" xfId="2" xr:uid="{91A44C69-1D25-4547-B0B6-F7D45F4CC4CF}"/>
    <cellStyle name="Normal" xfId="0" builtinId="0"/>
    <cellStyle name="Percent 2" xfId="3" xr:uid="{88F0B317-A57E-4D21-B4D2-0168F2FE37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59872515935508E-2"/>
          <c:y val="3.6445382928273033E-2"/>
          <c:w val="0.89197822272215976"/>
          <c:h val="0.71851433279252241"/>
        </c:manualLayout>
      </c:layout>
      <c:lineChart>
        <c:grouping val="standard"/>
        <c:varyColors val="0"/>
        <c:ser>
          <c:idx val="0"/>
          <c:order val="0"/>
          <c:tx>
            <c:strRef>
              <c:f>'b) Predicted 2023 TB Res'!$D$16</c:f>
              <c:strCache>
                <c:ptCount val="1"/>
                <c:pt idx="0">
                  <c:v> TB_ReskWh_NoCDM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'b) Predicted 2023 TB Res'!$A$17:$A$144</c:f>
              <c:numCache>
                <c:formatCode>mmm\-yyyy</c:formatCode>
                <c:ptCount val="12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</c:numCache>
            </c:numRef>
          </c:cat>
          <c:val>
            <c:numRef>
              <c:f>'b) Predicted 2023 TB Res'!$D$17:$D$144</c:f>
              <c:numCache>
                <c:formatCode>_(* #,##0_);_(* \(#,##0\);_(* "-"??_);_(@_)</c:formatCode>
                <c:ptCount val="128"/>
                <c:pt idx="0">
                  <c:v>35689845.146455593</c:v>
                </c:pt>
                <c:pt idx="1">
                  <c:v>31052127.796455856</c:v>
                </c:pt>
                <c:pt idx="2">
                  <c:v>30945132.106455661</c:v>
                </c:pt>
                <c:pt idx="3">
                  <c:v>26962832.126455847</c:v>
                </c:pt>
                <c:pt idx="4">
                  <c:v>25149158.314805839</c:v>
                </c:pt>
                <c:pt idx="5">
                  <c:v>23450319.231905892</c:v>
                </c:pt>
                <c:pt idx="6">
                  <c:v>24735877.700845346</c:v>
                </c:pt>
                <c:pt idx="7">
                  <c:v>25109638.237445828</c:v>
                </c:pt>
                <c:pt idx="8">
                  <c:v>24471325.835455954</c:v>
                </c:pt>
                <c:pt idx="9">
                  <c:v>27110771.749455821</c:v>
                </c:pt>
                <c:pt idx="10">
                  <c:v>31297710.257456016</c:v>
                </c:pt>
                <c:pt idx="11">
                  <c:v>37011327.809555583</c:v>
                </c:pt>
                <c:pt idx="12">
                  <c:v>39189589.660393476</c:v>
                </c:pt>
                <c:pt idx="13">
                  <c:v>33260942.973283816</c:v>
                </c:pt>
                <c:pt idx="14">
                  <c:v>32512530.244174119</c:v>
                </c:pt>
                <c:pt idx="15">
                  <c:v>27471876.573284268</c:v>
                </c:pt>
                <c:pt idx="16">
                  <c:v>24996353.421283912</c:v>
                </c:pt>
                <c:pt idx="17">
                  <c:v>22922312.02928406</c:v>
                </c:pt>
                <c:pt idx="18">
                  <c:v>23771550.725313846</c:v>
                </c:pt>
                <c:pt idx="19">
                  <c:v>24031683.393284082</c:v>
                </c:pt>
                <c:pt idx="20">
                  <c:v>23963843.630283989</c:v>
                </c:pt>
                <c:pt idx="21">
                  <c:v>26712038.725283641</c:v>
                </c:pt>
                <c:pt idx="22">
                  <c:v>29944342.142283786</c:v>
                </c:pt>
                <c:pt idx="23">
                  <c:v>34458609.621283635</c:v>
                </c:pt>
                <c:pt idx="24">
                  <c:v>37064996.953135245</c:v>
                </c:pt>
                <c:pt idx="25">
                  <c:v>32217111.653135628</c:v>
                </c:pt>
                <c:pt idx="26">
                  <c:v>31301706.556135852</c:v>
                </c:pt>
                <c:pt idx="27">
                  <c:v>26180701.402135961</c:v>
                </c:pt>
                <c:pt idx="28">
                  <c:v>24136502.647135749</c:v>
                </c:pt>
                <c:pt idx="29">
                  <c:v>22732536.41013588</c:v>
                </c:pt>
                <c:pt idx="30">
                  <c:v>24438562.096135926</c:v>
                </c:pt>
                <c:pt idx="31">
                  <c:v>24929794.74213608</c:v>
                </c:pt>
                <c:pt idx="32">
                  <c:v>24119574.695136014</c:v>
                </c:pt>
                <c:pt idx="33">
                  <c:v>25555975.494135614</c:v>
                </c:pt>
                <c:pt idx="34">
                  <c:v>27427810.28013593</c:v>
                </c:pt>
                <c:pt idx="35">
                  <c:v>31250808.425136063</c:v>
                </c:pt>
                <c:pt idx="36">
                  <c:v>33776564.9538536</c:v>
                </c:pt>
                <c:pt idx="37">
                  <c:v>30585847.143853836</c:v>
                </c:pt>
                <c:pt idx="38">
                  <c:v>29298158.343853869</c:v>
                </c:pt>
                <c:pt idx="39">
                  <c:v>25624655.273853697</c:v>
                </c:pt>
                <c:pt idx="40">
                  <c:v>24196684.173853468</c:v>
                </c:pt>
                <c:pt idx="41">
                  <c:v>23552213.983853932</c:v>
                </c:pt>
                <c:pt idx="42">
                  <c:v>25950194.053853396</c:v>
                </c:pt>
                <c:pt idx="43">
                  <c:v>26241116.263853874</c:v>
                </c:pt>
                <c:pt idx="44">
                  <c:v>24033402.15385364</c:v>
                </c:pt>
                <c:pt idx="45">
                  <c:v>24813024.903853867</c:v>
                </c:pt>
                <c:pt idx="46">
                  <c:v>27231106.703853983</c:v>
                </c:pt>
                <c:pt idx="47">
                  <c:v>34133699.603853822</c:v>
                </c:pt>
                <c:pt idx="48">
                  <c:v>34375735.265900187</c:v>
                </c:pt>
                <c:pt idx="49">
                  <c:v>28862039.975900423</c:v>
                </c:pt>
                <c:pt idx="50">
                  <c:v>29313338.525900368</c:v>
                </c:pt>
                <c:pt idx="51">
                  <c:v>25616855.235900313</c:v>
                </c:pt>
                <c:pt idx="52">
                  <c:v>24267876.095900469</c:v>
                </c:pt>
                <c:pt idx="53">
                  <c:v>22619349.445900396</c:v>
                </c:pt>
                <c:pt idx="54">
                  <c:v>25223991.015900459</c:v>
                </c:pt>
                <c:pt idx="55">
                  <c:v>24749042.545900472</c:v>
                </c:pt>
                <c:pt idx="56">
                  <c:v>23222723.395900417</c:v>
                </c:pt>
                <c:pt idx="57">
                  <c:v>25942437.685900681</c:v>
                </c:pt>
                <c:pt idx="58">
                  <c:v>29254107.975900408</c:v>
                </c:pt>
                <c:pt idx="59">
                  <c:v>35918162.395901039</c:v>
                </c:pt>
                <c:pt idx="60">
                  <c:v>37426201.476736017</c:v>
                </c:pt>
                <c:pt idx="61">
                  <c:v>30894907.026735522</c:v>
                </c:pt>
                <c:pt idx="62">
                  <c:v>30252996.416735217</c:v>
                </c:pt>
                <c:pt idx="63">
                  <c:v>26280461.92673523</c:v>
                </c:pt>
                <c:pt idx="64">
                  <c:v>23798270.966735676</c:v>
                </c:pt>
                <c:pt idx="65">
                  <c:v>23584371.38673538</c:v>
                </c:pt>
                <c:pt idx="66">
                  <c:v>26647830.006735422</c:v>
                </c:pt>
                <c:pt idx="67">
                  <c:v>25954937.806735739</c:v>
                </c:pt>
                <c:pt idx="68">
                  <c:v>24590132.806735635</c:v>
                </c:pt>
                <c:pt idx="69">
                  <c:v>27495530.446735434</c:v>
                </c:pt>
                <c:pt idx="70">
                  <c:v>30232415.62673533</c:v>
                </c:pt>
                <c:pt idx="71">
                  <c:v>33728818.676735342</c:v>
                </c:pt>
                <c:pt idx="72">
                  <c:v>37095969.906736806</c:v>
                </c:pt>
                <c:pt idx="73">
                  <c:v>32923536.046737112</c:v>
                </c:pt>
                <c:pt idx="74">
                  <c:v>30677549.546737101</c:v>
                </c:pt>
                <c:pt idx="75">
                  <c:v>26406823.316737082</c:v>
                </c:pt>
                <c:pt idx="76">
                  <c:v>24624588.956737202</c:v>
                </c:pt>
                <c:pt idx="77">
                  <c:v>23737027.866737057</c:v>
                </c:pt>
                <c:pt idx="78">
                  <c:v>27339633.226737123</c:v>
                </c:pt>
                <c:pt idx="79">
                  <c:v>25699766.866737057</c:v>
                </c:pt>
                <c:pt idx="80">
                  <c:v>23697975.436736908</c:v>
                </c:pt>
                <c:pt idx="81">
                  <c:v>26912547.216737308</c:v>
                </c:pt>
                <c:pt idx="82">
                  <c:v>30189156.75673718</c:v>
                </c:pt>
                <c:pt idx="83">
                  <c:v>34313694.176737517</c:v>
                </c:pt>
                <c:pt idx="84">
                  <c:v>33970222.518295504</c:v>
                </c:pt>
                <c:pt idx="85">
                  <c:v>30935407.83829483</c:v>
                </c:pt>
                <c:pt idx="86">
                  <c:v>30730949.938295327</c:v>
                </c:pt>
                <c:pt idx="87">
                  <c:v>27953163.758295137</c:v>
                </c:pt>
                <c:pt idx="88">
                  <c:v>26109322.268295303</c:v>
                </c:pt>
                <c:pt idx="89">
                  <c:v>26663373.718295079</c:v>
                </c:pt>
                <c:pt idx="90">
                  <c:v>29922003.018295165</c:v>
                </c:pt>
                <c:pt idx="91">
                  <c:v>27779800.828295305</c:v>
                </c:pt>
                <c:pt idx="92">
                  <c:v>24833834.528295454</c:v>
                </c:pt>
                <c:pt idx="93">
                  <c:v>27734205.528295334</c:v>
                </c:pt>
                <c:pt idx="94">
                  <c:v>29890958.268295217</c:v>
                </c:pt>
                <c:pt idx="95">
                  <c:v>34237817.038295418</c:v>
                </c:pt>
                <c:pt idx="96">
                  <c:v>36252205.372237101</c:v>
                </c:pt>
                <c:pt idx="97">
                  <c:v>33658266.862237066</c:v>
                </c:pt>
                <c:pt idx="98">
                  <c:v>31082945.672237288</c:v>
                </c:pt>
                <c:pt idx="99">
                  <c:v>27236593.692237053</c:v>
                </c:pt>
                <c:pt idx="100">
                  <c:v>26135130.122237101</c:v>
                </c:pt>
                <c:pt idx="101">
                  <c:v>26757872.082237005</c:v>
                </c:pt>
                <c:pt idx="102">
                  <c:v>29262236.01223693</c:v>
                </c:pt>
                <c:pt idx="103">
                  <c:v>28466496.252237048</c:v>
                </c:pt>
                <c:pt idx="104">
                  <c:v>24758728.932237212</c:v>
                </c:pt>
                <c:pt idx="105">
                  <c:v>25972076.08223699</c:v>
                </c:pt>
                <c:pt idx="106">
                  <c:v>29314486.912236944</c:v>
                </c:pt>
                <c:pt idx="107">
                  <c:v>35925187.642236941</c:v>
                </c:pt>
                <c:pt idx="108">
                  <c:v>39460829.931513704</c:v>
                </c:pt>
                <c:pt idx="109">
                  <c:v>34504919.931513704</c:v>
                </c:pt>
                <c:pt idx="110">
                  <c:v>33467695.931513708</c:v>
                </c:pt>
                <c:pt idx="111">
                  <c:v>29281245.931513708</c:v>
                </c:pt>
                <c:pt idx="112">
                  <c:v>26654974.931513708</c:v>
                </c:pt>
                <c:pt idx="113">
                  <c:v>24864707.931513708</c:v>
                </c:pt>
                <c:pt idx="114">
                  <c:v>27741150.931513708</c:v>
                </c:pt>
                <c:pt idx="115">
                  <c:v>27716404.931513708</c:v>
                </c:pt>
                <c:pt idx="116">
                  <c:v>25210070.931513708</c:v>
                </c:pt>
                <c:pt idx="117">
                  <c:v>26525634.931513708</c:v>
                </c:pt>
                <c:pt idx="118">
                  <c:v>30105441.931513708</c:v>
                </c:pt>
                <c:pt idx="119">
                  <c:v>34971634.931513704</c:v>
                </c:pt>
                <c:pt idx="120">
                  <c:v>35277607.156459592</c:v>
                </c:pt>
                <c:pt idx="121">
                  <c:v>31245963.09646032</c:v>
                </c:pt>
                <c:pt idx="122">
                  <c:v>31590654.536459886</c:v>
                </c:pt>
                <c:pt idx="123">
                  <c:v>28025485.796459775</c:v>
                </c:pt>
                <c:pt idx="124">
                  <c:v>26046049.846459892</c:v>
                </c:pt>
                <c:pt idx="125">
                  <c:v>25180673.596459892</c:v>
                </c:pt>
                <c:pt idx="126">
                  <c:v>27328851.486459978</c:v>
                </c:pt>
                <c:pt idx="127">
                  <c:v>27253100.586459715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8-44CE-93B5-1192FE97F2CD}"/>
            </c:ext>
          </c:extLst>
        </c:ser>
        <c:ser>
          <c:idx val="1"/>
          <c:order val="1"/>
          <c:tx>
            <c:strRef>
              <c:f>'b) Predicted 2023 TB Res'!$U$16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'b) Predicted 2023 TB Res'!$A$17:$A$144</c:f>
              <c:numCache>
                <c:formatCode>mmm\-yyyy</c:formatCode>
                <c:ptCount val="12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</c:numCache>
            </c:numRef>
          </c:cat>
          <c:val>
            <c:numRef>
              <c:f>'b) Predicted 2023 TB Res'!$U$17:$U$144</c:f>
              <c:numCache>
                <c:formatCode>_(* #,##0_);_(* \(#,##0\);_(* "-"??_);_(@_)</c:formatCode>
                <c:ptCount val="128"/>
                <c:pt idx="0">
                  <c:v>34999162.425386451</c:v>
                </c:pt>
                <c:pt idx="1">
                  <c:v>30957976.552418955</c:v>
                </c:pt>
                <c:pt idx="2">
                  <c:v>31477292.639854472</c:v>
                </c:pt>
                <c:pt idx="3">
                  <c:v>27197700.430998471</c:v>
                </c:pt>
                <c:pt idx="4">
                  <c:v>25241189.290572748</c:v>
                </c:pt>
                <c:pt idx="5">
                  <c:v>23603416.746698488</c:v>
                </c:pt>
                <c:pt idx="6">
                  <c:v>25102953.606806222</c:v>
                </c:pt>
                <c:pt idx="7">
                  <c:v>25434084.345004492</c:v>
                </c:pt>
                <c:pt idx="8">
                  <c:v>23492788.575471826</c:v>
                </c:pt>
                <c:pt idx="9">
                  <c:v>26089267.330377597</c:v>
                </c:pt>
                <c:pt idx="10">
                  <c:v>28325662.730430432</c:v>
                </c:pt>
                <c:pt idx="11">
                  <c:v>37639470.01540418</c:v>
                </c:pt>
                <c:pt idx="12">
                  <c:v>37735351.104038969</c:v>
                </c:pt>
                <c:pt idx="13">
                  <c:v>32557902.777697984</c:v>
                </c:pt>
                <c:pt idx="14">
                  <c:v>33140185.550207097</c:v>
                </c:pt>
                <c:pt idx="15">
                  <c:v>26927516.109591778</c:v>
                </c:pt>
                <c:pt idx="16">
                  <c:v>24594020.858285721</c:v>
                </c:pt>
                <c:pt idx="17">
                  <c:v>23388786.251422308</c:v>
                </c:pt>
                <c:pt idx="18">
                  <c:v>24421521.149406135</c:v>
                </c:pt>
                <c:pt idx="19">
                  <c:v>24555000.526380055</c:v>
                </c:pt>
                <c:pt idx="20">
                  <c:v>23744885.613292605</c:v>
                </c:pt>
                <c:pt idx="21">
                  <c:v>25972000.878988251</c:v>
                </c:pt>
                <c:pt idx="22">
                  <c:v>29935749.488982704</c:v>
                </c:pt>
                <c:pt idx="23">
                  <c:v>33118462.027120173</c:v>
                </c:pt>
                <c:pt idx="24">
                  <c:v>36044981.822017863</c:v>
                </c:pt>
                <c:pt idx="25">
                  <c:v>33629767.484973475</c:v>
                </c:pt>
                <c:pt idx="26">
                  <c:v>30663018.916970957</c:v>
                </c:pt>
                <c:pt idx="27">
                  <c:v>25963696.509658478</c:v>
                </c:pt>
                <c:pt idx="28">
                  <c:v>24655905.949075352</c:v>
                </c:pt>
                <c:pt idx="29">
                  <c:v>23143042.497831911</c:v>
                </c:pt>
                <c:pt idx="30">
                  <c:v>25520059.134780865</c:v>
                </c:pt>
                <c:pt idx="31">
                  <c:v>25334979.090999968</c:v>
                </c:pt>
                <c:pt idx="32">
                  <c:v>23750129.675311297</c:v>
                </c:pt>
                <c:pt idx="33">
                  <c:v>25936653.671685573</c:v>
                </c:pt>
                <c:pt idx="34">
                  <c:v>26467859.308554545</c:v>
                </c:pt>
                <c:pt idx="35">
                  <c:v>31186672.750282813</c:v>
                </c:pt>
                <c:pt idx="36">
                  <c:v>34388099.367967717</c:v>
                </c:pt>
                <c:pt idx="37">
                  <c:v>31672223.325085171</c:v>
                </c:pt>
                <c:pt idx="38">
                  <c:v>29922874.155151356</c:v>
                </c:pt>
                <c:pt idx="39">
                  <c:v>26816322.667995911</c:v>
                </c:pt>
                <c:pt idx="40">
                  <c:v>24161038.408025358</c:v>
                </c:pt>
                <c:pt idx="41">
                  <c:v>23467789.273053247</c:v>
                </c:pt>
                <c:pt idx="42">
                  <c:v>25677328.019867025</c:v>
                </c:pt>
                <c:pt idx="43">
                  <c:v>25773470.332251444</c:v>
                </c:pt>
                <c:pt idx="44">
                  <c:v>23247781.485103801</c:v>
                </c:pt>
                <c:pt idx="45">
                  <c:v>25212679.899441689</c:v>
                </c:pt>
                <c:pt idx="46">
                  <c:v>26232163.557835892</c:v>
                </c:pt>
                <c:pt idx="47">
                  <c:v>33690886.436880112</c:v>
                </c:pt>
                <c:pt idx="48">
                  <c:v>34154320.860234119</c:v>
                </c:pt>
                <c:pt idx="49">
                  <c:v>29156670.662211087</c:v>
                </c:pt>
                <c:pt idx="50">
                  <c:v>30601367.671676885</c:v>
                </c:pt>
                <c:pt idx="51">
                  <c:v>25886503.562851783</c:v>
                </c:pt>
                <c:pt idx="52">
                  <c:v>25117798.65958577</c:v>
                </c:pt>
                <c:pt idx="53">
                  <c:v>22844027.733018726</c:v>
                </c:pt>
                <c:pt idx="54">
                  <c:v>25424389.132290974</c:v>
                </c:pt>
                <c:pt idx="55">
                  <c:v>24688265.939572673</c:v>
                </c:pt>
                <c:pt idx="56">
                  <c:v>23784131.781385049</c:v>
                </c:pt>
                <c:pt idx="57">
                  <c:v>25656877.45353898</c:v>
                </c:pt>
                <c:pt idx="58">
                  <c:v>28932056.362245556</c:v>
                </c:pt>
                <c:pt idx="59">
                  <c:v>35662712.255728468</c:v>
                </c:pt>
                <c:pt idx="60">
                  <c:v>35778112.637948431</c:v>
                </c:pt>
                <c:pt idx="61">
                  <c:v>31729255.899102502</c:v>
                </c:pt>
                <c:pt idx="62">
                  <c:v>31273503.868165299</c:v>
                </c:pt>
                <c:pt idx="63">
                  <c:v>27678158.798728198</c:v>
                </c:pt>
                <c:pt idx="64">
                  <c:v>24412590.514316972</c:v>
                </c:pt>
                <c:pt idx="65">
                  <c:v>23675176.643072702</c:v>
                </c:pt>
                <c:pt idx="66">
                  <c:v>26217121.65131091</c:v>
                </c:pt>
                <c:pt idx="67">
                  <c:v>25385417.560832322</c:v>
                </c:pt>
                <c:pt idx="68">
                  <c:v>24823448.176261555</c:v>
                </c:pt>
                <c:pt idx="69">
                  <c:v>27372257.136814885</c:v>
                </c:pt>
                <c:pt idx="70">
                  <c:v>29912299.997287262</c:v>
                </c:pt>
                <c:pt idx="71">
                  <c:v>33704558.289369956</c:v>
                </c:pt>
                <c:pt idx="72">
                  <c:v>37265953.618344754</c:v>
                </c:pt>
                <c:pt idx="73">
                  <c:v>31886210.126806971</c:v>
                </c:pt>
                <c:pt idx="74">
                  <c:v>31431889.15689417</c:v>
                </c:pt>
                <c:pt idx="75">
                  <c:v>26815768.258752655</c:v>
                </c:pt>
                <c:pt idx="76">
                  <c:v>25783891.233099509</c:v>
                </c:pt>
                <c:pt idx="77">
                  <c:v>24289560.52766636</c:v>
                </c:pt>
                <c:pt idx="78">
                  <c:v>26742652.542276103</c:v>
                </c:pt>
                <c:pt idx="79">
                  <c:v>25121894.267594587</c:v>
                </c:pt>
                <c:pt idx="80">
                  <c:v>24209572.485866942</c:v>
                </c:pt>
                <c:pt idx="81">
                  <c:v>26909132.622646898</c:v>
                </c:pt>
                <c:pt idx="82">
                  <c:v>29697321.464750208</c:v>
                </c:pt>
                <c:pt idx="83">
                  <c:v>34647165.019469947</c:v>
                </c:pt>
                <c:pt idx="84">
                  <c:v>34436283.48812674</c:v>
                </c:pt>
                <c:pt idx="85">
                  <c:v>32714765.508650545</c:v>
                </c:pt>
                <c:pt idx="86">
                  <c:v>31620036.823300101</c:v>
                </c:pt>
                <c:pt idx="87">
                  <c:v>27709768.420552861</c:v>
                </c:pt>
                <c:pt idx="88">
                  <c:v>26198242.571799643</c:v>
                </c:pt>
                <c:pt idx="89">
                  <c:v>26044718.455112364</c:v>
                </c:pt>
                <c:pt idx="90">
                  <c:v>30228017.739175677</c:v>
                </c:pt>
                <c:pt idx="91">
                  <c:v>27211059.287681222</c:v>
                </c:pt>
                <c:pt idx="92">
                  <c:v>24847706.140597101</c:v>
                </c:pt>
                <c:pt idx="93">
                  <c:v>28886158.443105623</c:v>
                </c:pt>
                <c:pt idx="94">
                  <c:v>28904308.809260707</c:v>
                </c:pt>
                <c:pt idx="95">
                  <c:v>35069717.571854025</c:v>
                </c:pt>
                <c:pt idx="96">
                  <c:v>35649438.287209757</c:v>
                </c:pt>
                <c:pt idx="97">
                  <c:v>33522873.334208805</c:v>
                </c:pt>
                <c:pt idx="98">
                  <c:v>31185747.810441699</c:v>
                </c:pt>
                <c:pt idx="99">
                  <c:v>27173631.513685882</c:v>
                </c:pt>
                <c:pt idx="100">
                  <c:v>26228277.447678328</c:v>
                </c:pt>
                <c:pt idx="101">
                  <c:v>26175665.876195289</c:v>
                </c:pt>
                <c:pt idx="102">
                  <c:v>29083281.593171775</c:v>
                </c:pt>
                <c:pt idx="103">
                  <c:v>29204118.263198785</c:v>
                </c:pt>
                <c:pt idx="104">
                  <c:v>24981553.261126235</c:v>
                </c:pt>
                <c:pt idx="105">
                  <c:v>25793053.2259124</c:v>
                </c:pt>
                <c:pt idx="106">
                  <c:v>29223818.039292552</c:v>
                </c:pt>
                <c:pt idx="107">
                  <c:v>35660098.860419318</c:v>
                </c:pt>
                <c:pt idx="108">
                  <c:v>39612523.548939556</c:v>
                </c:pt>
                <c:pt idx="109">
                  <c:v>34326965.918438599</c:v>
                </c:pt>
                <c:pt idx="110">
                  <c:v>32852553.735041004</c:v>
                </c:pt>
                <c:pt idx="111">
                  <c:v>28505080.175433971</c:v>
                </c:pt>
                <c:pt idx="112">
                  <c:v>25883324.040164568</c:v>
                </c:pt>
                <c:pt idx="113">
                  <c:v>25187826.840994854</c:v>
                </c:pt>
                <c:pt idx="114">
                  <c:v>27113709.88997839</c:v>
                </c:pt>
                <c:pt idx="115">
                  <c:v>27525164.347092189</c:v>
                </c:pt>
                <c:pt idx="116">
                  <c:v>25300352.22104964</c:v>
                </c:pt>
                <c:pt idx="117">
                  <c:v>27056149.061280981</c:v>
                </c:pt>
                <c:pt idx="118">
                  <c:v>29397947.448099598</c:v>
                </c:pt>
                <c:pt idx="119">
                  <c:v>35586127.407809988</c:v>
                </c:pt>
                <c:pt idx="120">
                  <c:v>35530925.565430358</c:v>
                </c:pt>
                <c:pt idx="121">
                  <c:v>31978035.454101142</c:v>
                </c:pt>
                <c:pt idx="122">
                  <c:v>32791147.551753588</c:v>
                </c:pt>
                <c:pt idx="123">
                  <c:v>28333635.802795127</c:v>
                </c:pt>
                <c:pt idx="124">
                  <c:v>25863568.037480235</c:v>
                </c:pt>
                <c:pt idx="125">
                  <c:v>25243341.277544286</c:v>
                </c:pt>
                <c:pt idx="126">
                  <c:v>26852418.130734921</c:v>
                </c:pt>
                <c:pt idx="127">
                  <c:v>26583241.992634945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8-44CE-93B5-1192FE97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51944"/>
        <c:axId val="487650376"/>
      </c:lineChart>
      <c:dateAx>
        <c:axId val="48765194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50376"/>
        <c:crosses val="autoZero"/>
        <c:auto val="1"/>
        <c:lblOffset val="100"/>
        <c:baseTimeUnit val="months"/>
      </c:dateAx>
      <c:valAx>
        <c:axId val="487650376"/>
        <c:scaling>
          <c:orientation val="minMax"/>
          <c:min val="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5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466724</xdr:colOff>
      <xdr:row>38</xdr:row>
      <xdr:rowOff>95250</xdr:rowOff>
    </xdr:from>
    <xdr:to>
      <xdr:col>38</xdr:col>
      <xdr:colOff>266699</xdr:colOff>
      <xdr:row>58</xdr:row>
      <xdr:rowOff>118383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F07E0-E11F-4DA8-B5CB-7DAAB1DA0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4CE6-ACE1-4522-8E75-014E88CF6320}">
  <dimension ref="B2:C12"/>
  <sheetViews>
    <sheetView workbookViewId="0">
      <selection sqref="A1:XFD1"/>
    </sheetView>
  </sheetViews>
  <sheetFormatPr defaultRowHeight="15" x14ac:dyDescent="0.25"/>
  <cols>
    <col min="3" max="3" width="12.85546875" customWidth="1"/>
  </cols>
  <sheetData>
    <row r="2" spans="2:3" ht="15.75" thickBot="1" x14ac:dyDescent="0.3">
      <c r="C2" s="31" t="s">
        <v>34</v>
      </c>
    </row>
    <row r="3" spans="2:3" x14ac:dyDescent="0.25">
      <c r="B3" s="26"/>
      <c r="C3" s="32" t="s">
        <v>0</v>
      </c>
    </row>
    <row r="4" spans="2:3" x14ac:dyDescent="0.25">
      <c r="B4" s="27">
        <v>44927</v>
      </c>
      <c r="C4" s="28">
        <v>33703206.789999731</v>
      </c>
    </row>
    <row r="5" spans="2:3" x14ac:dyDescent="0.25">
      <c r="B5" s="27">
        <v>44958</v>
      </c>
      <c r="C5" s="28">
        <v>29671562.730000459</v>
      </c>
    </row>
    <row r="6" spans="2:3" x14ac:dyDescent="0.25">
      <c r="B6" s="27">
        <v>44986</v>
      </c>
      <c r="C6" s="28">
        <v>30016254.170000024</v>
      </c>
    </row>
    <row r="7" spans="2:3" x14ac:dyDescent="0.25">
      <c r="B7" s="27">
        <v>45017</v>
      </c>
      <c r="C7" s="28">
        <v>26451085.429999914</v>
      </c>
    </row>
    <row r="8" spans="2:3" x14ac:dyDescent="0.25">
      <c r="B8" s="27">
        <v>45047</v>
      </c>
      <c r="C8" s="28">
        <v>24471649.48000003</v>
      </c>
    </row>
    <row r="9" spans="2:3" x14ac:dyDescent="0.25">
      <c r="B9" s="27">
        <v>45078</v>
      </c>
      <c r="C9" s="28">
        <v>23606273.23000003</v>
      </c>
    </row>
    <row r="10" spans="2:3" x14ac:dyDescent="0.25">
      <c r="B10" s="27">
        <v>45108</v>
      </c>
      <c r="C10" s="28">
        <v>25754451.120000117</v>
      </c>
    </row>
    <row r="11" spans="2:3" ht="15.75" thickBot="1" x14ac:dyDescent="0.3">
      <c r="B11" s="29">
        <v>45139</v>
      </c>
      <c r="C11" s="30">
        <v>25678700.219999854</v>
      </c>
    </row>
    <row r="12" spans="2:3" x14ac:dyDescent="0.25">
      <c r="B12" s="1"/>
      <c r="C1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8CFA-26CD-4826-B326-6C73B429B180}">
  <sheetPr>
    <tabColor theme="3" tint="0.79998168889431442"/>
  </sheetPr>
  <dimension ref="A1:AK177"/>
  <sheetViews>
    <sheetView tabSelected="1" topLeftCell="A119" workbookViewId="0">
      <selection activeCell="J9" sqref="J9"/>
    </sheetView>
  </sheetViews>
  <sheetFormatPr defaultRowHeight="15" x14ac:dyDescent="0.25"/>
  <cols>
    <col min="1" max="1" width="11.7109375" customWidth="1"/>
    <col min="3" max="3" width="10.140625" customWidth="1"/>
    <col min="4" max="4" width="17.7109375" customWidth="1"/>
    <col min="5" max="5" width="14.7109375" customWidth="1"/>
    <col min="6" max="6" width="13.85546875" customWidth="1"/>
    <col min="7" max="7" width="16" customWidth="1"/>
    <col min="8" max="8" width="11.42578125" customWidth="1"/>
    <col min="9" max="9" width="16.28515625" bestFit="1" customWidth="1"/>
    <col min="10" max="10" width="16.5703125" customWidth="1"/>
    <col min="11" max="11" width="17" customWidth="1"/>
    <col min="13" max="22" width="12.5703125" customWidth="1"/>
    <col min="23" max="23" width="13.42578125" customWidth="1"/>
    <col min="26" max="26" width="14" bestFit="1" customWidth="1"/>
    <col min="27" max="27" width="17.140625" customWidth="1"/>
    <col min="28" max="28" width="13.28515625" bestFit="1" customWidth="1"/>
    <col min="29" max="29" width="11.42578125" customWidth="1"/>
  </cols>
  <sheetData>
    <row r="1" spans="1:23" ht="15.75" thickBot="1" x14ac:dyDescent="0.3"/>
    <row r="2" spans="1:23" ht="30.75" thickBot="1" x14ac:dyDescent="0.3">
      <c r="C2" s="36"/>
      <c r="D2" s="44" t="s">
        <v>38</v>
      </c>
      <c r="E2" s="34" t="s">
        <v>37</v>
      </c>
      <c r="F2" s="33" t="s">
        <v>35</v>
      </c>
      <c r="G2" s="34" t="s">
        <v>36</v>
      </c>
    </row>
    <row r="3" spans="1:23" x14ac:dyDescent="0.25">
      <c r="C3" s="37">
        <f t="shared" ref="C3:C10" si="0">A137</f>
        <v>44927</v>
      </c>
      <c r="D3" s="40">
        <f>D137</f>
        <v>35277607.156459592</v>
      </c>
      <c r="E3" s="18">
        <f t="shared" ref="E3:E10" si="1">U137</f>
        <v>35530925.565430358</v>
      </c>
      <c r="F3" s="17">
        <f>D3-1574400.37</f>
        <v>33703206.786459595</v>
      </c>
      <c r="G3" s="18">
        <f>E3-1574400.37</f>
        <v>33956525.195430361</v>
      </c>
      <c r="H3" s="45"/>
    </row>
    <row r="4" spans="1:23" x14ac:dyDescent="0.25">
      <c r="C4" s="38">
        <f t="shared" si="0"/>
        <v>44958</v>
      </c>
      <c r="D4" s="41">
        <f t="shared" ref="D4:D10" si="2">D138</f>
        <v>31245963.09646032</v>
      </c>
      <c r="E4" s="15">
        <f t="shared" si="1"/>
        <v>31978035.454101142</v>
      </c>
      <c r="F4" s="17">
        <f t="shared" ref="F4:G10" si="3">D4-1574400.37</f>
        <v>29671562.726460319</v>
      </c>
      <c r="G4" s="18">
        <f t="shared" si="3"/>
        <v>30403635.08410114</v>
      </c>
      <c r="H4" s="45"/>
    </row>
    <row r="5" spans="1:23" x14ac:dyDescent="0.25">
      <c r="C5" s="38">
        <f t="shared" si="0"/>
        <v>44986</v>
      </c>
      <c r="D5" s="41">
        <f t="shared" si="2"/>
        <v>31590654.536459886</v>
      </c>
      <c r="E5" s="15">
        <f t="shared" si="1"/>
        <v>32791147.551753588</v>
      </c>
      <c r="F5" s="17">
        <f t="shared" si="3"/>
        <v>30016254.166459884</v>
      </c>
      <c r="G5" s="18">
        <f t="shared" si="3"/>
        <v>31216747.181753587</v>
      </c>
      <c r="H5" s="45"/>
    </row>
    <row r="6" spans="1:23" x14ac:dyDescent="0.25">
      <c r="C6" s="38">
        <f t="shared" si="0"/>
        <v>45017</v>
      </c>
      <c r="D6" s="41">
        <f t="shared" si="2"/>
        <v>28025485.796459775</v>
      </c>
      <c r="E6" s="15">
        <f t="shared" si="1"/>
        <v>28333635.802795127</v>
      </c>
      <c r="F6" s="17">
        <f t="shared" si="3"/>
        <v>26451085.426459774</v>
      </c>
      <c r="G6" s="18">
        <f t="shared" si="3"/>
        <v>26759235.432795126</v>
      </c>
      <c r="H6" s="45"/>
    </row>
    <row r="7" spans="1:23" x14ac:dyDescent="0.25">
      <c r="C7" s="38">
        <f t="shared" si="0"/>
        <v>45047</v>
      </c>
      <c r="D7" s="41">
        <f t="shared" si="2"/>
        <v>26046049.846459892</v>
      </c>
      <c r="E7" s="15">
        <f t="shared" si="1"/>
        <v>25863568.037480235</v>
      </c>
      <c r="F7" s="17">
        <f t="shared" si="3"/>
        <v>24471649.476459891</v>
      </c>
      <c r="G7" s="18">
        <f t="shared" si="3"/>
        <v>24289167.667480234</v>
      </c>
      <c r="H7" s="45"/>
    </row>
    <row r="8" spans="1:23" x14ac:dyDescent="0.25">
      <c r="C8" s="38">
        <f t="shared" si="0"/>
        <v>45078</v>
      </c>
      <c r="D8" s="41">
        <f t="shared" si="2"/>
        <v>25180673.596459892</v>
      </c>
      <c r="E8" s="15">
        <f t="shared" si="1"/>
        <v>25243341.277544286</v>
      </c>
      <c r="F8" s="17">
        <f t="shared" si="3"/>
        <v>23606273.226459891</v>
      </c>
      <c r="G8" s="18">
        <f t="shared" si="3"/>
        <v>23668940.907544285</v>
      </c>
      <c r="H8" s="45"/>
    </row>
    <row r="9" spans="1:23" x14ac:dyDescent="0.25">
      <c r="C9" s="38">
        <f t="shared" si="0"/>
        <v>45108</v>
      </c>
      <c r="D9" s="41">
        <f t="shared" si="2"/>
        <v>27328851.486459978</v>
      </c>
      <c r="E9" s="15">
        <f t="shared" si="1"/>
        <v>26852418.130734921</v>
      </c>
      <c r="F9" s="17">
        <f t="shared" si="3"/>
        <v>25754451.116459977</v>
      </c>
      <c r="G9" s="18">
        <f t="shared" si="3"/>
        <v>25278017.760734919</v>
      </c>
      <c r="H9" s="45"/>
    </row>
    <row r="10" spans="1:23" ht="15.75" thickBot="1" x14ac:dyDescent="0.3">
      <c r="C10" s="39">
        <f t="shared" si="0"/>
        <v>45139</v>
      </c>
      <c r="D10" s="42">
        <f t="shared" si="2"/>
        <v>27253100.586459715</v>
      </c>
      <c r="E10" s="16">
        <f t="shared" si="1"/>
        <v>26583241.992634945</v>
      </c>
      <c r="F10" s="43">
        <f t="shared" si="3"/>
        <v>25678700.216459714</v>
      </c>
      <c r="G10" s="35">
        <f t="shared" si="3"/>
        <v>25008841.622634944</v>
      </c>
      <c r="H10" s="45"/>
    </row>
    <row r="16" spans="1:23" x14ac:dyDescent="0.25">
      <c r="A16" t="s">
        <v>1</v>
      </c>
      <c r="B16" t="s">
        <v>2</v>
      </c>
      <c r="C16" t="s">
        <v>3</v>
      </c>
      <c r="D16" s="3" t="s">
        <v>32</v>
      </c>
      <c r="E16" t="s">
        <v>13</v>
      </c>
      <c r="F16" t="s">
        <v>14</v>
      </c>
      <c r="G16" t="s">
        <v>33</v>
      </c>
      <c r="H16" t="s">
        <v>16</v>
      </c>
      <c r="I16" t="s">
        <v>17</v>
      </c>
      <c r="J16" t="s">
        <v>18</v>
      </c>
      <c r="K16" t="s">
        <v>19</v>
      </c>
      <c r="M16" t="s">
        <v>4</v>
      </c>
      <c r="N16" t="str">
        <f t="shared" ref="N16:T16" si="4">E16</f>
        <v>TB_HDD14</v>
      </c>
      <c r="O16" t="str">
        <f t="shared" si="4"/>
        <v>TB_CDD16</v>
      </c>
      <c r="P16" t="str">
        <f t="shared" si="4"/>
        <v>Month Days</v>
      </c>
      <c r="Q16" t="str">
        <f t="shared" si="4"/>
        <v>Shoulder</v>
      </c>
      <c r="R16" t="str">
        <f t="shared" si="4"/>
        <v>Trend17</v>
      </c>
      <c r="S16" t="str">
        <f t="shared" si="4"/>
        <v>TB_COVIDHDD14</v>
      </c>
      <c r="T16" t="str">
        <f t="shared" si="4"/>
        <v>TB_COVIDCDD16</v>
      </c>
      <c r="U16" t="s">
        <v>5</v>
      </c>
      <c r="W16" t="s">
        <v>31</v>
      </c>
    </row>
    <row r="17" spans="1:37" x14ac:dyDescent="0.25">
      <c r="A17" s="4">
        <v>41275</v>
      </c>
      <c r="B17">
        <f t="shared" ref="B17:B80" si="5">MONTH(A17)</f>
        <v>1</v>
      </c>
      <c r="C17">
        <f t="shared" ref="C17:C80" si="6">YEAR(A17)</f>
        <v>2013</v>
      </c>
      <c r="D17" s="3">
        <v>35689845.146455593</v>
      </c>
      <c r="E17" s="9">
        <v>804.4</v>
      </c>
      <c r="F17" s="9">
        <v>0</v>
      </c>
      <c r="G17">
        <v>31</v>
      </c>
      <c r="H17">
        <v>0</v>
      </c>
      <c r="I17">
        <v>0</v>
      </c>
      <c r="J17" s="10">
        <v>0</v>
      </c>
      <c r="K17" s="10">
        <v>0</v>
      </c>
      <c r="M17" s="3">
        <f t="shared" ref="M17:M80" si="7">$AA$22</f>
        <v>-10906973.1106552</v>
      </c>
      <c r="N17" s="3">
        <f t="shared" ref="N17:N48" si="8">E17*$AA$23</f>
        <v>11511454.880272394</v>
      </c>
      <c r="O17" s="3">
        <f t="shared" ref="O17:O48" si="9">F17*$AA$24</f>
        <v>0</v>
      </c>
      <c r="P17" s="3">
        <f t="shared" ref="P17:P48" si="10">G17*$AA$25</f>
        <v>34394680.655769259</v>
      </c>
      <c r="Q17" s="3">
        <f t="shared" ref="Q17:Q48" si="11">H17*$AA$26</f>
        <v>0</v>
      </c>
      <c r="R17" s="3">
        <f t="shared" ref="R17:R48" si="12">I17*$AA$27</f>
        <v>0</v>
      </c>
      <c r="S17" s="3">
        <f t="shared" ref="S17:S48" si="13">J17*$AA$28</f>
        <v>0</v>
      </c>
      <c r="T17" s="3">
        <f t="shared" ref="T17:T48" si="14">K17*$AA$29</f>
        <v>0</v>
      </c>
      <c r="U17" s="3">
        <f t="shared" ref="U17:U48" si="15">SUM(M17:T17)</f>
        <v>34999162.425386451</v>
      </c>
      <c r="V17" s="3">
        <f t="shared" ref="V17:V48" si="16">U17-D17</f>
        <v>-690682.72106914222</v>
      </c>
      <c r="W17" s="8">
        <f t="shared" ref="W17:W48" si="17">ABS(U17-D17)/D17</f>
        <v>1.9352359704416785E-2</v>
      </c>
      <c r="Z17" t="s">
        <v>6</v>
      </c>
    </row>
    <row r="18" spans="1:37" x14ac:dyDescent="0.25">
      <c r="A18" s="4">
        <v>41306</v>
      </c>
      <c r="B18">
        <f t="shared" si="5"/>
        <v>2</v>
      </c>
      <c r="C18">
        <f t="shared" si="6"/>
        <v>2013</v>
      </c>
      <c r="D18" s="3">
        <v>31052127.796455856</v>
      </c>
      <c r="E18" s="9">
        <v>754.6</v>
      </c>
      <c r="F18" s="9">
        <v>0</v>
      </c>
      <c r="G18">
        <v>28</v>
      </c>
      <c r="H18">
        <v>0</v>
      </c>
      <c r="I18">
        <v>0</v>
      </c>
      <c r="J18" s="10">
        <v>0</v>
      </c>
      <c r="K18" s="10">
        <v>0</v>
      </c>
      <c r="M18" s="3">
        <f t="shared" si="7"/>
        <v>-10906973.1106552</v>
      </c>
      <c r="N18" s="3">
        <f t="shared" si="8"/>
        <v>10798786.49012127</v>
      </c>
      <c r="O18" s="3">
        <f t="shared" si="9"/>
        <v>0</v>
      </c>
      <c r="P18" s="3">
        <f t="shared" si="10"/>
        <v>31066163.172952883</v>
      </c>
      <c r="Q18" s="3">
        <f t="shared" si="11"/>
        <v>0</v>
      </c>
      <c r="R18" s="3">
        <f t="shared" si="12"/>
        <v>0</v>
      </c>
      <c r="S18" s="3">
        <f t="shared" si="13"/>
        <v>0</v>
      </c>
      <c r="T18" s="3">
        <f t="shared" si="14"/>
        <v>0</v>
      </c>
      <c r="U18" s="3">
        <f t="shared" si="15"/>
        <v>30957976.552418955</v>
      </c>
      <c r="V18" s="3">
        <f t="shared" si="16"/>
        <v>-94151.244036901742</v>
      </c>
      <c r="W18" s="8">
        <f t="shared" si="17"/>
        <v>3.0320384050347661E-3</v>
      </c>
      <c r="Z18" t="s">
        <v>7</v>
      </c>
    </row>
    <row r="19" spans="1:37" x14ac:dyDescent="0.25">
      <c r="A19" s="4">
        <v>41334</v>
      </c>
      <c r="B19">
        <f t="shared" si="5"/>
        <v>3</v>
      </c>
      <c r="C19">
        <f t="shared" si="6"/>
        <v>2013</v>
      </c>
      <c r="D19" s="3">
        <v>30945132.106455661</v>
      </c>
      <c r="E19" s="9">
        <v>643.29999999999995</v>
      </c>
      <c r="F19" s="9">
        <v>0</v>
      </c>
      <c r="G19">
        <v>31</v>
      </c>
      <c r="H19">
        <v>1</v>
      </c>
      <c r="I19">
        <v>0</v>
      </c>
      <c r="J19" s="10">
        <v>0</v>
      </c>
      <c r="K19" s="10">
        <v>0</v>
      </c>
      <c r="M19" s="3">
        <f t="shared" si="7"/>
        <v>-10906973.1106552</v>
      </c>
      <c r="N19" s="3">
        <f t="shared" si="8"/>
        <v>9206015.5699642356</v>
      </c>
      <c r="O19" s="3">
        <f t="shared" si="9"/>
        <v>0</v>
      </c>
      <c r="P19" s="3">
        <f t="shared" si="10"/>
        <v>34394680.655769259</v>
      </c>
      <c r="Q19" s="3">
        <f t="shared" si="11"/>
        <v>-1216430.47522382</v>
      </c>
      <c r="R19" s="3">
        <f t="shared" si="12"/>
        <v>0</v>
      </c>
      <c r="S19" s="3">
        <f t="shared" si="13"/>
        <v>0</v>
      </c>
      <c r="T19" s="3">
        <f t="shared" si="14"/>
        <v>0</v>
      </c>
      <c r="U19" s="3">
        <f t="shared" si="15"/>
        <v>31477292.639854472</v>
      </c>
      <c r="V19" s="3">
        <f t="shared" si="16"/>
        <v>532160.53339881077</v>
      </c>
      <c r="W19" s="8">
        <f t="shared" si="17"/>
        <v>1.7196906174712805E-2</v>
      </c>
      <c r="Z19" t="s">
        <v>8</v>
      </c>
    </row>
    <row r="20" spans="1:37" x14ac:dyDescent="0.25">
      <c r="A20" s="4">
        <v>41365</v>
      </c>
      <c r="B20">
        <f t="shared" si="5"/>
        <v>4</v>
      </c>
      <c r="C20">
        <f t="shared" si="6"/>
        <v>2013</v>
      </c>
      <c r="D20" s="3">
        <v>26962832.126455847</v>
      </c>
      <c r="E20" s="9">
        <v>421.78</v>
      </c>
      <c r="F20" s="9">
        <v>0</v>
      </c>
      <c r="G20">
        <v>30</v>
      </c>
      <c r="H20">
        <v>1</v>
      </c>
      <c r="I20">
        <v>0</v>
      </c>
      <c r="J20" s="10">
        <v>0</v>
      </c>
      <c r="K20" s="10">
        <v>0</v>
      </c>
      <c r="M20" s="3">
        <f t="shared" si="7"/>
        <v>-10906973.1106552</v>
      </c>
      <c r="N20" s="3">
        <f t="shared" si="8"/>
        <v>6035929.1887136875</v>
      </c>
      <c r="O20" s="3">
        <f t="shared" si="9"/>
        <v>0</v>
      </c>
      <c r="P20" s="3">
        <f t="shared" si="10"/>
        <v>33285174.828163803</v>
      </c>
      <c r="Q20" s="3">
        <f t="shared" si="11"/>
        <v>-1216430.47522382</v>
      </c>
      <c r="R20" s="3">
        <f t="shared" si="12"/>
        <v>0</v>
      </c>
      <c r="S20" s="3">
        <f t="shared" si="13"/>
        <v>0</v>
      </c>
      <c r="T20" s="3">
        <f t="shared" si="14"/>
        <v>0</v>
      </c>
      <c r="U20" s="3">
        <f t="shared" si="15"/>
        <v>27197700.430998471</v>
      </c>
      <c r="V20" s="3">
        <f t="shared" si="16"/>
        <v>234868.30454262346</v>
      </c>
      <c r="W20" s="8">
        <f t="shared" si="17"/>
        <v>8.7108172999442231E-3</v>
      </c>
    </row>
    <row r="21" spans="1:37" x14ac:dyDescent="0.25">
      <c r="A21" s="4">
        <v>41395</v>
      </c>
      <c r="B21">
        <f t="shared" si="5"/>
        <v>5</v>
      </c>
      <c r="C21">
        <f t="shared" si="6"/>
        <v>2013</v>
      </c>
      <c r="D21" s="3">
        <v>25149158.314805839</v>
      </c>
      <c r="E21" s="9">
        <v>206.1</v>
      </c>
      <c r="F21" s="9">
        <v>0.8</v>
      </c>
      <c r="G21">
        <v>31</v>
      </c>
      <c r="H21">
        <v>1</v>
      </c>
      <c r="I21">
        <v>0</v>
      </c>
      <c r="J21" s="10">
        <v>0</v>
      </c>
      <c r="K21" s="10">
        <v>0</v>
      </c>
      <c r="M21" s="3">
        <f t="shared" si="7"/>
        <v>-10906973.1106552</v>
      </c>
      <c r="N21" s="3">
        <f t="shared" si="8"/>
        <v>2949416.7712880909</v>
      </c>
      <c r="O21" s="3">
        <f t="shared" si="9"/>
        <v>20495.449394417519</v>
      </c>
      <c r="P21" s="3">
        <f t="shared" si="10"/>
        <v>34394680.655769259</v>
      </c>
      <c r="Q21" s="3">
        <f t="shared" si="11"/>
        <v>-1216430.47522382</v>
      </c>
      <c r="R21" s="3">
        <f t="shared" si="12"/>
        <v>0</v>
      </c>
      <c r="S21" s="3">
        <f t="shared" si="13"/>
        <v>0</v>
      </c>
      <c r="T21" s="3">
        <f t="shared" si="14"/>
        <v>0</v>
      </c>
      <c r="U21" s="3">
        <f t="shared" si="15"/>
        <v>25241189.290572748</v>
      </c>
      <c r="V21" s="3">
        <f t="shared" si="16"/>
        <v>92030.975766908377</v>
      </c>
      <c r="W21" s="8">
        <f t="shared" si="17"/>
        <v>3.6594057985919874E-3</v>
      </c>
      <c r="AA21" t="s">
        <v>9</v>
      </c>
      <c r="AB21" t="s">
        <v>10</v>
      </c>
      <c r="AC21" t="s">
        <v>11</v>
      </c>
      <c r="AD21" t="s">
        <v>12</v>
      </c>
    </row>
    <row r="22" spans="1:37" x14ac:dyDescent="0.25">
      <c r="A22" s="4">
        <v>41426</v>
      </c>
      <c r="B22">
        <f t="shared" si="5"/>
        <v>6</v>
      </c>
      <c r="C22">
        <f t="shared" si="6"/>
        <v>2013</v>
      </c>
      <c r="D22" s="3">
        <v>23450319.231905892</v>
      </c>
      <c r="E22" s="9">
        <v>48.2</v>
      </c>
      <c r="F22" s="9">
        <v>20.9</v>
      </c>
      <c r="G22">
        <v>30</v>
      </c>
      <c r="H22">
        <v>0</v>
      </c>
      <c r="I22">
        <v>0</v>
      </c>
      <c r="J22" s="10">
        <v>0</v>
      </c>
      <c r="K22" s="10">
        <v>0</v>
      </c>
      <c r="M22" s="3">
        <f t="shared" si="7"/>
        <v>-10906973.1106552</v>
      </c>
      <c r="N22" s="3">
        <f t="shared" si="8"/>
        <v>689771.41376072774</v>
      </c>
      <c r="O22" s="3">
        <f t="shared" si="9"/>
        <v>535443.61542915762</v>
      </c>
      <c r="P22" s="3">
        <f t="shared" si="10"/>
        <v>33285174.828163803</v>
      </c>
      <c r="Q22" s="3">
        <f t="shared" si="11"/>
        <v>0</v>
      </c>
      <c r="R22" s="3">
        <f t="shared" si="12"/>
        <v>0</v>
      </c>
      <c r="S22" s="3">
        <f t="shared" si="13"/>
        <v>0</v>
      </c>
      <c r="T22" s="3">
        <f t="shared" si="14"/>
        <v>0</v>
      </c>
      <c r="U22" s="3">
        <f t="shared" si="15"/>
        <v>23603416.746698488</v>
      </c>
      <c r="V22" s="3">
        <f t="shared" si="16"/>
        <v>153097.51479259506</v>
      </c>
      <c r="W22" s="8">
        <f t="shared" si="17"/>
        <v>6.5285897935365659E-3</v>
      </c>
      <c r="Z22" t="s">
        <v>4</v>
      </c>
      <c r="AA22" s="3">
        <v>-10906973.1106552</v>
      </c>
      <c r="AB22" s="3">
        <v>2470088.1887083598</v>
      </c>
      <c r="AC22" s="11">
        <v>-4.4156209322868696</v>
      </c>
      <c r="AD22" s="5">
        <v>2.3331717359564299E-5</v>
      </c>
      <c r="AK22" s="12"/>
    </row>
    <row r="23" spans="1:37" x14ac:dyDescent="0.25">
      <c r="A23" s="4">
        <v>41456</v>
      </c>
      <c r="B23">
        <f t="shared" si="5"/>
        <v>7</v>
      </c>
      <c r="C23">
        <f t="shared" si="6"/>
        <v>2013</v>
      </c>
      <c r="D23" s="3">
        <v>24735877.700845346</v>
      </c>
      <c r="E23" s="9">
        <v>8.5</v>
      </c>
      <c r="F23" s="9">
        <v>58.3</v>
      </c>
      <c r="G23">
        <v>31</v>
      </c>
      <c r="H23">
        <v>0</v>
      </c>
      <c r="I23">
        <v>0</v>
      </c>
      <c r="J23" s="10">
        <v>0</v>
      </c>
      <c r="K23" s="10">
        <v>0</v>
      </c>
      <c r="M23" s="3">
        <f t="shared" si="7"/>
        <v>-10906973.1106552</v>
      </c>
      <c r="N23" s="3">
        <f t="shared" si="8"/>
        <v>121640.18707398725</v>
      </c>
      <c r="O23" s="3">
        <f t="shared" si="9"/>
        <v>1493605.8746181766</v>
      </c>
      <c r="P23" s="3">
        <f t="shared" si="10"/>
        <v>34394680.655769259</v>
      </c>
      <c r="Q23" s="3">
        <f t="shared" si="11"/>
        <v>0</v>
      </c>
      <c r="R23" s="3">
        <f t="shared" si="12"/>
        <v>0</v>
      </c>
      <c r="S23" s="3">
        <f t="shared" si="13"/>
        <v>0</v>
      </c>
      <c r="T23" s="3">
        <f t="shared" si="14"/>
        <v>0</v>
      </c>
      <c r="U23" s="3">
        <f t="shared" si="15"/>
        <v>25102953.606806222</v>
      </c>
      <c r="V23" s="3">
        <f t="shared" si="16"/>
        <v>367075.90596087649</v>
      </c>
      <c r="W23" s="8">
        <f t="shared" si="17"/>
        <v>1.4839817305060969E-2</v>
      </c>
      <c r="Z23" t="s">
        <v>13</v>
      </c>
      <c r="AA23" s="3">
        <v>14310.610243998501</v>
      </c>
      <c r="AB23" s="3">
        <v>311.81938240099902</v>
      </c>
      <c r="AC23" s="11">
        <v>45.893908626869901</v>
      </c>
      <c r="AD23" s="5">
        <v>1.8493627354458201E-74</v>
      </c>
      <c r="AK23" s="12"/>
    </row>
    <row r="24" spans="1:37" x14ac:dyDescent="0.25">
      <c r="A24" s="4">
        <v>41487</v>
      </c>
      <c r="B24">
        <f t="shared" si="5"/>
        <v>8</v>
      </c>
      <c r="C24">
        <f t="shared" si="6"/>
        <v>2013</v>
      </c>
      <c r="D24" s="3">
        <v>25109638.237445828</v>
      </c>
      <c r="E24" s="9">
        <v>2.1</v>
      </c>
      <c r="F24" s="9">
        <v>74.8</v>
      </c>
      <c r="G24">
        <v>31</v>
      </c>
      <c r="H24">
        <v>0</v>
      </c>
      <c r="I24">
        <v>0</v>
      </c>
      <c r="J24" s="10">
        <v>0</v>
      </c>
      <c r="K24" s="10">
        <v>0</v>
      </c>
      <c r="M24" s="3">
        <f t="shared" si="7"/>
        <v>-10906973.1106552</v>
      </c>
      <c r="N24" s="3">
        <f t="shared" si="8"/>
        <v>30052.281512396854</v>
      </c>
      <c r="O24" s="3">
        <f t="shared" si="9"/>
        <v>1916324.518378038</v>
      </c>
      <c r="P24" s="3">
        <f t="shared" si="10"/>
        <v>34394680.655769259</v>
      </c>
      <c r="Q24" s="3">
        <f t="shared" si="11"/>
        <v>0</v>
      </c>
      <c r="R24" s="3">
        <f t="shared" si="12"/>
        <v>0</v>
      </c>
      <c r="S24" s="3">
        <f t="shared" si="13"/>
        <v>0</v>
      </c>
      <c r="T24" s="3">
        <f t="shared" si="14"/>
        <v>0</v>
      </c>
      <c r="U24" s="3">
        <f t="shared" si="15"/>
        <v>25434084.345004492</v>
      </c>
      <c r="V24" s="3">
        <f t="shared" si="16"/>
        <v>324446.10755866393</v>
      </c>
      <c r="W24" s="8">
        <f t="shared" si="17"/>
        <v>1.2921178094665647E-2</v>
      </c>
      <c r="Z24" t="s">
        <v>14</v>
      </c>
      <c r="AA24" s="3">
        <v>25619.311743021899</v>
      </c>
      <c r="AB24" s="3">
        <v>4288.6895333105604</v>
      </c>
      <c r="AC24" s="11">
        <v>5.9736923235022799</v>
      </c>
      <c r="AD24" s="5">
        <v>2.7984556952095201E-8</v>
      </c>
      <c r="AK24" s="12"/>
    </row>
    <row r="25" spans="1:37" x14ac:dyDescent="0.25">
      <c r="A25" s="4">
        <v>41518</v>
      </c>
      <c r="B25">
        <f t="shared" si="5"/>
        <v>9</v>
      </c>
      <c r="C25">
        <f t="shared" si="6"/>
        <v>2013</v>
      </c>
      <c r="D25" s="3">
        <v>24471325.835455954</v>
      </c>
      <c r="E25" s="9">
        <v>75.2</v>
      </c>
      <c r="F25" s="9">
        <v>1.5</v>
      </c>
      <c r="G25">
        <v>30</v>
      </c>
      <c r="H25">
        <v>0</v>
      </c>
      <c r="I25">
        <v>0</v>
      </c>
      <c r="J25" s="10">
        <v>0</v>
      </c>
      <c r="K25" s="10">
        <v>0</v>
      </c>
      <c r="M25" s="3">
        <f t="shared" si="7"/>
        <v>-10906973.1106552</v>
      </c>
      <c r="N25" s="3">
        <f t="shared" si="8"/>
        <v>1076157.8903486873</v>
      </c>
      <c r="O25" s="3">
        <f t="shared" si="9"/>
        <v>38428.967614532849</v>
      </c>
      <c r="P25" s="3">
        <f t="shared" si="10"/>
        <v>33285174.828163803</v>
      </c>
      <c r="Q25" s="3">
        <f t="shared" si="11"/>
        <v>0</v>
      </c>
      <c r="R25" s="3">
        <f t="shared" si="12"/>
        <v>0</v>
      </c>
      <c r="S25" s="3">
        <f t="shared" si="13"/>
        <v>0</v>
      </c>
      <c r="T25" s="3">
        <f t="shared" si="14"/>
        <v>0</v>
      </c>
      <c r="U25" s="3">
        <f t="shared" si="15"/>
        <v>23492788.575471826</v>
      </c>
      <c r="V25" s="3">
        <f t="shared" si="16"/>
        <v>-978537.25998412818</v>
      </c>
      <c r="W25" s="8">
        <f t="shared" si="17"/>
        <v>3.9987096186114589E-2</v>
      </c>
      <c r="Z25" t="s">
        <v>15</v>
      </c>
      <c r="AA25" s="3">
        <v>1109505.8276054601</v>
      </c>
      <c r="AB25" s="3">
        <v>82163.608241719703</v>
      </c>
      <c r="AC25" s="11">
        <v>13.5036161549938</v>
      </c>
      <c r="AD25" s="5">
        <v>3.0064176370029899E-25</v>
      </c>
      <c r="AK25" s="12"/>
    </row>
    <row r="26" spans="1:37" x14ac:dyDescent="0.25">
      <c r="A26" s="4">
        <v>41548</v>
      </c>
      <c r="B26">
        <f t="shared" si="5"/>
        <v>10</v>
      </c>
      <c r="C26">
        <f t="shared" si="6"/>
        <v>2013</v>
      </c>
      <c r="D26" s="3">
        <v>27110771.749455821</v>
      </c>
      <c r="E26" s="9">
        <v>263.93</v>
      </c>
      <c r="F26" s="9">
        <v>1.6</v>
      </c>
      <c r="G26">
        <v>31</v>
      </c>
      <c r="H26">
        <v>1</v>
      </c>
      <c r="I26">
        <v>0</v>
      </c>
      <c r="J26" s="10">
        <v>0</v>
      </c>
      <c r="K26" s="10">
        <v>0</v>
      </c>
      <c r="M26" s="3">
        <f t="shared" si="7"/>
        <v>-10906973.1106552</v>
      </c>
      <c r="N26" s="3">
        <f t="shared" si="8"/>
        <v>3776999.3616985246</v>
      </c>
      <c r="O26" s="3">
        <f t="shared" si="9"/>
        <v>40990.898788835038</v>
      </c>
      <c r="P26" s="3">
        <f t="shared" si="10"/>
        <v>34394680.655769259</v>
      </c>
      <c r="Q26" s="3">
        <f t="shared" si="11"/>
        <v>-1216430.47522382</v>
      </c>
      <c r="R26" s="3">
        <f t="shared" si="12"/>
        <v>0</v>
      </c>
      <c r="S26" s="3">
        <f t="shared" si="13"/>
        <v>0</v>
      </c>
      <c r="T26" s="3">
        <f t="shared" si="14"/>
        <v>0</v>
      </c>
      <c r="U26" s="3">
        <f t="shared" si="15"/>
        <v>26089267.330377597</v>
      </c>
      <c r="V26" s="3">
        <f t="shared" si="16"/>
        <v>-1021504.4190782234</v>
      </c>
      <c r="W26" s="8">
        <f t="shared" si="17"/>
        <v>3.7678913330776997E-2</v>
      </c>
      <c r="Z26" t="s">
        <v>16</v>
      </c>
      <c r="AA26" s="3">
        <v>-1216430.47522382</v>
      </c>
      <c r="AB26" s="3">
        <v>166800.60702251099</v>
      </c>
      <c r="AC26" s="11">
        <v>-7.2927221125739301</v>
      </c>
      <c r="AD26" s="5">
        <v>4.6216818802539E-11</v>
      </c>
      <c r="AK26" s="12"/>
    </row>
    <row r="27" spans="1:37" x14ac:dyDescent="0.25">
      <c r="A27" s="4">
        <v>41579</v>
      </c>
      <c r="B27">
        <f t="shared" si="5"/>
        <v>11</v>
      </c>
      <c r="C27">
        <f t="shared" si="6"/>
        <v>2013</v>
      </c>
      <c r="D27" s="3">
        <v>31297710.257456016</v>
      </c>
      <c r="E27" s="9">
        <v>500.6</v>
      </c>
      <c r="F27" s="9">
        <v>0</v>
      </c>
      <c r="G27">
        <v>30</v>
      </c>
      <c r="H27">
        <v>1</v>
      </c>
      <c r="I27">
        <v>0</v>
      </c>
      <c r="J27" s="10">
        <v>0</v>
      </c>
      <c r="K27" s="10">
        <v>0</v>
      </c>
      <c r="M27" s="3">
        <f t="shared" si="7"/>
        <v>-10906973.1106552</v>
      </c>
      <c r="N27" s="3">
        <f t="shared" si="8"/>
        <v>7163891.4881456494</v>
      </c>
      <c r="O27" s="3">
        <f t="shared" si="9"/>
        <v>0</v>
      </c>
      <c r="P27" s="3">
        <f t="shared" si="10"/>
        <v>33285174.828163803</v>
      </c>
      <c r="Q27" s="3">
        <f t="shared" si="11"/>
        <v>-1216430.47522382</v>
      </c>
      <c r="R27" s="3">
        <f t="shared" si="12"/>
        <v>0</v>
      </c>
      <c r="S27" s="3">
        <f t="shared" si="13"/>
        <v>0</v>
      </c>
      <c r="T27" s="3">
        <f t="shared" si="14"/>
        <v>0</v>
      </c>
      <c r="U27" s="3">
        <f t="shared" si="15"/>
        <v>28325662.730430432</v>
      </c>
      <c r="V27" s="3">
        <f t="shared" si="16"/>
        <v>-2972047.5270255841</v>
      </c>
      <c r="W27" s="8">
        <f t="shared" si="17"/>
        <v>9.4960541923911415E-2</v>
      </c>
      <c r="Z27" t="s">
        <v>17</v>
      </c>
      <c r="AA27" s="3">
        <v>20950.354609571499</v>
      </c>
      <c r="AB27" s="3">
        <v>4237.52745745024</v>
      </c>
      <c r="AC27" s="11">
        <v>4.9440044506938801</v>
      </c>
      <c r="AD27" s="5">
        <v>2.7081117857783202E-6</v>
      </c>
      <c r="AK27" s="12"/>
    </row>
    <row r="28" spans="1:37" x14ac:dyDescent="0.25">
      <c r="A28" s="4">
        <v>41609</v>
      </c>
      <c r="B28">
        <f t="shared" si="5"/>
        <v>12</v>
      </c>
      <c r="C28">
        <f t="shared" si="6"/>
        <v>2013</v>
      </c>
      <c r="D28" s="3">
        <v>37011327.809555583</v>
      </c>
      <c r="E28" s="9">
        <v>988.9</v>
      </c>
      <c r="F28" s="9">
        <v>0</v>
      </c>
      <c r="G28">
        <v>31</v>
      </c>
      <c r="H28">
        <v>0</v>
      </c>
      <c r="I28">
        <v>0</v>
      </c>
      <c r="J28" s="10">
        <v>0</v>
      </c>
      <c r="K28" s="10">
        <v>0</v>
      </c>
      <c r="M28" s="3">
        <f t="shared" si="7"/>
        <v>-10906973.1106552</v>
      </c>
      <c r="N28" s="3">
        <f t="shared" si="8"/>
        <v>14151762.470290117</v>
      </c>
      <c r="O28" s="3">
        <f t="shared" si="9"/>
        <v>0</v>
      </c>
      <c r="P28" s="3">
        <f t="shared" si="10"/>
        <v>34394680.655769259</v>
      </c>
      <c r="Q28" s="3">
        <f t="shared" si="11"/>
        <v>0</v>
      </c>
      <c r="R28" s="3">
        <f t="shared" si="12"/>
        <v>0</v>
      </c>
      <c r="S28" s="3">
        <f t="shared" si="13"/>
        <v>0</v>
      </c>
      <c r="T28" s="3">
        <f t="shared" si="14"/>
        <v>0</v>
      </c>
      <c r="U28" s="3">
        <f t="shared" si="15"/>
        <v>37639470.01540418</v>
      </c>
      <c r="V28" s="3">
        <f t="shared" si="16"/>
        <v>628142.20584859699</v>
      </c>
      <c r="W28" s="8">
        <f t="shared" si="17"/>
        <v>1.6971620393646705E-2</v>
      </c>
      <c r="Z28" t="s">
        <v>18</v>
      </c>
      <c r="AA28" s="3">
        <v>1167.7931007703201</v>
      </c>
      <c r="AB28" s="3">
        <v>563.58497887626402</v>
      </c>
      <c r="AC28" s="11">
        <v>2.0720798895293302</v>
      </c>
      <c r="AD28" s="5">
        <v>4.0553979536961798E-2</v>
      </c>
    </row>
    <row r="29" spans="1:37" x14ac:dyDescent="0.25">
      <c r="A29" s="4">
        <v>41640</v>
      </c>
      <c r="B29">
        <f t="shared" si="5"/>
        <v>1</v>
      </c>
      <c r="C29">
        <f t="shared" si="6"/>
        <v>2014</v>
      </c>
      <c r="D29" s="3">
        <v>39189589.660393476</v>
      </c>
      <c r="E29" s="9">
        <v>995.6</v>
      </c>
      <c r="F29" s="9">
        <v>0</v>
      </c>
      <c r="G29">
        <v>31</v>
      </c>
      <c r="H29">
        <v>0</v>
      </c>
      <c r="I29">
        <v>0</v>
      </c>
      <c r="J29" s="10">
        <v>0</v>
      </c>
      <c r="K29" s="10">
        <v>0</v>
      </c>
      <c r="M29" s="3">
        <f t="shared" si="7"/>
        <v>-10906973.1106552</v>
      </c>
      <c r="N29" s="3">
        <f t="shared" si="8"/>
        <v>14247643.558924908</v>
      </c>
      <c r="O29" s="3">
        <f t="shared" si="9"/>
        <v>0</v>
      </c>
      <c r="P29" s="3">
        <f t="shared" si="10"/>
        <v>34394680.655769259</v>
      </c>
      <c r="Q29" s="3">
        <f t="shared" si="11"/>
        <v>0</v>
      </c>
      <c r="R29" s="3">
        <f t="shared" si="12"/>
        <v>0</v>
      </c>
      <c r="S29" s="3">
        <f t="shared" si="13"/>
        <v>0</v>
      </c>
      <c r="T29" s="3">
        <f t="shared" si="14"/>
        <v>0</v>
      </c>
      <c r="U29" s="3">
        <f t="shared" si="15"/>
        <v>37735351.104038969</v>
      </c>
      <c r="V29" s="3">
        <f t="shared" si="16"/>
        <v>-1454238.5563545078</v>
      </c>
      <c r="W29" s="8">
        <f t="shared" si="17"/>
        <v>3.7107777064178289E-2</v>
      </c>
      <c r="Z29" t="s">
        <v>19</v>
      </c>
      <c r="AA29" s="3">
        <v>21058.9052501839</v>
      </c>
      <c r="AB29" s="3">
        <v>5327.0359412282896</v>
      </c>
      <c r="AC29" s="11">
        <v>3.9532125336717998</v>
      </c>
      <c r="AD29" s="5">
        <v>1.3540694552797701E-4</v>
      </c>
    </row>
    <row r="30" spans="1:37" x14ac:dyDescent="0.25">
      <c r="A30" s="4">
        <v>41671</v>
      </c>
      <c r="B30">
        <f t="shared" si="5"/>
        <v>2</v>
      </c>
      <c r="C30">
        <f t="shared" si="6"/>
        <v>2014</v>
      </c>
      <c r="D30" s="3">
        <v>33260942.973283816</v>
      </c>
      <c r="E30" s="9">
        <v>866.4</v>
      </c>
      <c r="F30" s="9">
        <v>0</v>
      </c>
      <c r="G30">
        <v>28</v>
      </c>
      <c r="H30">
        <v>0</v>
      </c>
      <c r="I30">
        <v>0</v>
      </c>
      <c r="J30" s="10">
        <v>0</v>
      </c>
      <c r="K30" s="10">
        <v>0</v>
      </c>
      <c r="M30" s="3">
        <f t="shared" si="7"/>
        <v>-10906973.1106552</v>
      </c>
      <c r="N30" s="3">
        <f t="shared" si="8"/>
        <v>12398712.715400301</v>
      </c>
      <c r="O30" s="3">
        <f t="shared" si="9"/>
        <v>0</v>
      </c>
      <c r="P30" s="3">
        <f t="shared" si="10"/>
        <v>31066163.172952883</v>
      </c>
      <c r="Q30" s="3">
        <f t="shared" si="11"/>
        <v>0</v>
      </c>
      <c r="R30" s="3">
        <f t="shared" si="12"/>
        <v>0</v>
      </c>
      <c r="S30" s="3">
        <f t="shared" si="13"/>
        <v>0</v>
      </c>
      <c r="T30" s="3">
        <f t="shared" si="14"/>
        <v>0</v>
      </c>
      <c r="U30" s="3">
        <f t="shared" si="15"/>
        <v>32557902.777697984</v>
      </c>
      <c r="V30" s="3">
        <f t="shared" si="16"/>
        <v>-703040.195585832</v>
      </c>
      <c r="W30" s="8">
        <f t="shared" si="17"/>
        <v>2.1137109556711452E-2</v>
      </c>
    </row>
    <row r="31" spans="1:37" x14ac:dyDescent="0.25">
      <c r="A31" s="4">
        <v>41699</v>
      </c>
      <c r="B31">
        <f t="shared" si="5"/>
        <v>3</v>
      </c>
      <c r="C31">
        <f t="shared" si="6"/>
        <v>2014</v>
      </c>
      <c r="D31" s="3">
        <v>32512530.244174119</v>
      </c>
      <c r="E31" s="9">
        <v>759.5</v>
      </c>
      <c r="F31" s="9">
        <v>0</v>
      </c>
      <c r="G31">
        <v>31</v>
      </c>
      <c r="H31">
        <v>1</v>
      </c>
      <c r="I31">
        <v>0</v>
      </c>
      <c r="J31" s="10">
        <v>0</v>
      </c>
      <c r="K31" s="10">
        <v>0</v>
      </c>
      <c r="M31" s="3">
        <f t="shared" si="7"/>
        <v>-10906973.1106552</v>
      </c>
      <c r="N31" s="3">
        <f t="shared" si="8"/>
        <v>10868908.480316861</v>
      </c>
      <c r="O31" s="3">
        <f t="shared" si="9"/>
        <v>0</v>
      </c>
      <c r="P31" s="3">
        <f t="shared" si="10"/>
        <v>34394680.655769259</v>
      </c>
      <c r="Q31" s="3">
        <f t="shared" si="11"/>
        <v>-1216430.47522382</v>
      </c>
      <c r="R31" s="3">
        <f t="shared" si="12"/>
        <v>0</v>
      </c>
      <c r="S31" s="3">
        <f t="shared" si="13"/>
        <v>0</v>
      </c>
      <c r="T31" s="3">
        <f t="shared" si="14"/>
        <v>0</v>
      </c>
      <c r="U31" s="3">
        <f t="shared" si="15"/>
        <v>33140185.550207097</v>
      </c>
      <c r="V31" s="3">
        <f t="shared" si="16"/>
        <v>627655.306032978</v>
      </c>
      <c r="W31" s="8">
        <f t="shared" si="17"/>
        <v>1.9305027979034231E-2</v>
      </c>
      <c r="Z31" t="s">
        <v>20</v>
      </c>
    </row>
    <row r="32" spans="1:37" x14ac:dyDescent="0.25">
      <c r="A32" s="4">
        <v>41730</v>
      </c>
      <c r="B32">
        <f t="shared" si="5"/>
        <v>4</v>
      </c>
      <c r="C32">
        <f t="shared" si="6"/>
        <v>2014</v>
      </c>
      <c r="D32" s="3">
        <v>27471876.573284268</v>
      </c>
      <c r="E32" s="9">
        <v>402.9</v>
      </c>
      <c r="F32" s="9">
        <v>0</v>
      </c>
      <c r="G32">
        <v>30</v>
      </c>
      <c r="H32">
        <v>1</v>
      </c>
      <c r="I32">
        <v>0</v>
      </c>
      <c r="J32" s="10">
        <v>0</v>
      </c>
      <c r="K32" s="10">
        <v>0</v>
      </c>
      <c r="M32" s="3">
        <f t="shared" si="7"/>
        <v>-10906973.1106552</v>
      </c>
      <c r="N32" s="3">
        <f t="shared" si="8"/>
        <v>5765744.8673069952</v>
      </c>
      <c r="O32" s="3">
        <f t="shared" si="9"/>
        <v>0</v>
      </c>
      <c r="P32" s="3">
        <f t="shared" si="10"/>
        <v>33285174.828163803</v>
      </c>
      <c r="Q32" s="3">
        <f t="shared" si="11"/>
        <v>-1216430.47522382</v>
      </c>
      <c r="R32" s="3">
        <f t="shared" si="12"/>
        <v>0</v>
      </c>
      <c r="S32" s="3">
        <f t="shared" si="13"/>
        <v>0</v>
      </c>
      <c r="T32" s="3">
        <f t="shared" si="14"/>
        <v>0</v>
      </c>
      <c r="U32" s="3">
        <f t="shared" si="15"/>
        <v>26927516.109591778</v>
      </c>
      <c r="V32" s="3">
        <f t="shared" si="16"/>
        <v>-544360.46369249001</v>
      </c>
      <c r="W32" s="8">
        <f t="shared" si="17"/>
        <v>1.9815190354410202E-2</v>
      </c>
      <c r="Z32" t="s">
        <v>21</v>
      </c>
      <c r="AA32" s="3">
        <v>28558110.749000799</v>
      </c>
      <c r="AB32" t="s">
        <v>22</v>
      </c>
      <c r="AC32" s="6">
        <v>4169296.2602071799</v>
      </c>
    </row>
    <row r="33" spans="1:36" x14ac:dyDescent="0.25">
      <c r="A33" s="4">
        <v>41760</v>
      </c>
      <c r="B33">
        <f t="shared" si="5"/>
        <v>5</v>
      </c>
      <c r="C33">
        <f t="shared" si="6"/>
        <v>2014</v>
      </c>
      <c r="D33" s="3">
        <v>24996353.421283912</v>
      </c>
      <c r="E33" s="9">
        <v>153</v>
      </c>
      <c r="F33" s="9">
        <v>5.2</v>
      </c>
      <c r="G33">
        <v>31</v>
      </c>
      <c r="H33">
        <v>1</v>
      </c>
      <c r="I33">
        <v>0</v>
      </c>
      <c r="J33" s="10">
        <v>0</v>
      </c>
      <c r="K33" s="10">
        <v>0</v>
      </c>
      <c r="M33" s="3">
        <f t="shared" si="7"/>
        <v>-10906973.1106552</v>
      </c>
      <c r="N33" s="3">
        <f t="shared" si="8"/>
        <v>2189523.3673317707</v>
      </c>
      <c r="O33" s="3">
        <f t="shared" si="9"/>
        <v>133220.42106371387</v>
      </c>
      <c r="P33" s="3">
        <f t="shared" si="10"/>
        <v>34394680.655769259</v>
      </c>
      <c r="Q33" s="3">
        <f t="shared" si="11"/>
        <v>-1216430.47522382</v>
      </c>
      <c r="R33" s="3">
        <f t="shared" si="12"/>
        <v>0</v>
      </c>
      <c r="S33" s="3">
        <f t="shared" si="13"/>
        <v>0</v>
      </c>
      <c r="T33" s="3">
        <f t="shared" si="14"/>
        <v>0</v>
      </c>
      <c r="U33" s="3">
        <f t="shared" si="15"/>
        <v>24594020.858285721</v>
      </c>
      <c r="V33" s="3">
        <f t="shared" si="16"/>
        <v>-402332.56299819052</v>
      </c>
      <c r="W33" s="8">
        <f t="shared" si="17"/>
        <v>1.6095650282157242E-2</v>
      </c>
      <c r="Z33" t="s">
        <v>23</v>
      </c>
      <c r="AA33" s="6">
        <v>58679715399376</v>
      </c>
      <c r="AB33" t="s">
        <v>24</v>
      </c>
      <c r="AC33" s="6">
        <v>723827.34844130604</v>
      </c>
    </row>
    <row r="34" spans="1:36" x14ac:dyDescent="0.25">
      <c r="A34" s="4">
        <v>41791</v>
      </c>
      <c r="B34">
        <f t="shared" si="5"/>
        <v>6</v>
      </c>
      <c r="C34">
        <f t="shared" si="6"/>
        <v>2014</v>
      </c>
      <c r="D34" s="3">
        <v>22922312.02928406</v>
      </c>
      <c r="E34" s="9">
        <v>40.9</v>
      </c>
      <c r="F34" s="9">
        <v>16.600000000000001</v>
      </c>
      <c r="G34">
        <v>30</v>
      </c>
      <c r="H34">
        <v>0</v>
      </c>
      <c r="I34">
        <v>0</v>
      </c>
      <c r="J34" s="10">
        <v>0</v>
      </c>
      <c r="K34" s="10">
        <v>0</v>
      </c>
      <c r="M34" s="3">
        <f t="shared" si="7"/>
        <v>-10906973.1106552</v>
      </c>
      <c r="N34" s="3">
        <f t="shared" si="8"/>
        <v>585303.95897953864</v>
      </c>
      <c r="O34" s="3">
        <f t="shared" si="9"/>
        <v>425280.57493416354</v>
      </c>
      <c r="P34" s="3">
        <f t="shared" si="10"/>
        <v>33285174.828163803</v>
      </c>
      <c r="Q34" s="3">
        <f t="shared" si="11"/>
        <v>0</v>
      </c>
      <c r="R34" s="3">
        <f t="shared" si="12"/>
        <v>0</v>
      </c>
      <c r="S34" s="3">
        <f t="shared" si="13"/>
        <v>0</v>
      </c>
      <c r="T34" s="3">
        <f t="shared" si="14"/>
        <v>0</v>
      </c>
      <c r="U34" s="3">
        <f t="shared" si="15"/>
        <v>23388786.251422308</v>
      </c>
      <c r="V34" s="3">
        <f t="shared" si="16"/>
        <v>466474.22213824838</v>
      </c>
      <c r="W34" s="8">
        <f t="shared" si="17"/>
        <v>2.035022564662374E-2</v>
      </c>
      <c r="Z34" t="s">
        <v>25</v>
      </c>
      <c r="AA34" s="7">
        <v>0.97163297660701398</v>
      </c>
      <c r="AB34" t="s">
        <v>26</v>
      </c>
      <c r="AC34" s="5">
        <v>0.96986003764495299</v>
      </c>
    </row>
    <row r="35" spans="1:36" x14ac:dyDescent="0.25">
      <c r="A35" s="4">
        <v>41821</v>
      </c>
      <c r="B35">
        <f t="shared" si="5"/>
        <v>7</v>
      </c>
      <c r="C35">
        <f t="shared" si="6"/>
        <v>2014</v>
      </c>
      <c r="D35" s="3">
        <v>23771550.725313846</v>
      </c>
      <c r="E35" s="9">
        <v>1.7</v>
      </c>
      <c r="F35" s="9">
        <v>35.5</v>
      </c>
      <c r="G35">
        <v>31</v>
      </c>
      <c r="H35">
        <v>0</v>
      </c>
      <c r="I35">
        <v>0</v>
      </c>
      <c r="J35" s="10">
        <v>0</v>
      </c>
      <c r="K35" s="10">
        <v>0</v>
      </c>
      <c r="M35" s="3">
        <f t="shared" si="7"/>
        <v>-10906973.1106552</v>
      </c>
      <c r="N35" s="3">
        <f t="shared" si="8"/>
        <v>24328.037414797451</v>
      </c>
      <c r="O35" s="3">
        <f t="shared" si="9"/>
        <v>909485.56687727745</v>
      </c>
      <c r="P35" s="3">
        <f t="shared" si="10"/>
        <v>34394680.655769259</v>
      </c>
      <c r="Q35" s="3">
        <f t="shared" si="11"/>
        <v>0</v>
      </c>
      <c r="R35" s="3">
        <f t="shared" si="12"/>
        <v>0</v>
      </c>
      <c r="S35" s="3">
        <f t="shared" si="13"/>
        <v>0</v>
      </c>
      <c r="T35" s="3">
        <f t="shared" si="14"/>
        <v>0</v>
      </c>
      <c r="U35" s="3">
        <f t="shared" si="15"/>
        <v>24421521.149406135</v>
      </c>
      <c r="V35" s="3">
        <f t="shared" si="16"/>
        <v>649970.42409228906</v>
      </c>
      <c r="W35" s="8">
        <f t="shared" si="17"/>
        <v>2.73423653173854E-2</v>
      </c>
      <c r="Z35" t="s">
        <v>27</v>
      </c>
      <c r="AA35" s="7">
        <v>472.05078578983699</v>
      </c>
      <c r="AB35" t="s">
        <v>28</v>
      </c>
      <c r="AC35" s="5">
        <v>5.2889034416374702E-80</v>
      </c>
      <c r="AJ35" s="12"/>
    </row>
    <row r="36" spans="1:36" x14ac:dyDescent="0.25">
      <c r="A36" s="4">
        <v>41852</v>
      </c>
      <c r="B36">
        <f t="shared" si="5"/>
        <v>8</v>
      </c>
      <c r="C36">
        <f t="shared" si="6"/>
        <v>2014</v>
      </c>
      <c r="D36" s="3">
        <v>24031683.393284082</v>
      </c>
      <c r="E36" s="9">
        <v>8.6999999999999993</v>
      </c>
      <c r="F36" s="9">
        <v>36.799999999999997</v>
      </c>
      <c r="G36">
        <v>31</v>
      </c>
      <c r="H36">
        <v>0</v>
      </c>
      <c r="I36">
        <v>0</v>
      </c>
      <c r="J36" s="10">
        <v>0</v>
      </c>
      <c r="K36" s="10">
        <v>0</v>
      </c>
      <c r="M36" s="3">
        <f t="shared" si="7"/>
        <v>-10906973.1106552</v>
      </c>
      <c r="N36" s="3">
        <f t="shared" si="8"/>
        <v>124502.30912278694</v>
      </c>
      <c r="O36" s="3">
        <f t="shared" si="9"/>
        <v>942790.67214320577</v>
      </c>
      <c r="P36" s="3">
        <f t="shared" si="10"/>
        <v>34394680.655769259</v>
      </c>
      <c r="Q36" s="3">
        <f t="shared" si="11"/>
        <v>0</v>
      </c>
      <c r="R36" s="3">
        <f t="shared" si="12"/>
        <v>0</v>
      </c>
      <c r="S36" s="3">
        <f t="shared" si="13"/>
        <v>0</v>
      </c>
      <c r="T36" s="3">
        <f t="shared" si="14"/>
        <v>0</v>
      </c>
      <c r="U36" s="3">
        <f t="shared" si="15"/>
        <v>24555000.526380055</v>
      </c>
      <c r="V36" s="3">
        <f t="shared" si="16"/>
        <v>523317.13309597224</v>
      </c>
      <c r="W36" s="8">
        <f t="shared" si="17"/>
        <v>2.1776132971284855E-2</v>
      </c>
      <c r="Z36" t="s">
        <v>29</v>
      </c>
      <c r="AA36" s="7">
        <v>-1.39800468926918E-2</v>
      </c>
      <c r="AB36" t="s">
        <v>30</v>
      </c>
      <c r="AC36" s="5">
        <v>2.01134872649927</v>
      </c>
    </row>
    <row r="37" spans="1:36" x14ac:dyDescent="0.25">
      <c r="A37" s="4">
        <v>41883</v>
      </c>
      <c r="B37">
        <f t="shared" si="5"/>
        <v>9</v>
      </c>
      <c r="C37">
        <f t="shared" si="6"/>
        <v>2014</v>
      </c>
      <c r="D37" s="3">
        <v>23963843.630283989</v>
      </c>
      <c r="E37" s="9">
        <v>92.1</v>
      </c>
      <c r="F37" s="9">
        <v>1.9</v>
      </c>
      <c r="G37">
        <v>30</v>
      </c>
      <c r="H37">
        <v>0</v>
      </c>
      <c r="I37">
        <v>0</v>
      </c>
      <c r="J37" s="10">
        <v>0</v>
      </c>
      <c r="K37" s="10">
        <v>0</v>
      </c>
      <c r="M37" s="3">
        <f t="shared" si="7"/>
        <v>-10906973.1106552</v>
      </c>
      <c r="N37" s="3">
        <f t="shared" si="8"/>
        <v>1318007.2034722618</v>
      </c>
      <c r="O37" s="3">
        <f t="shared" si="9"/>
        <v>48676.692311741608</v>
      </c>
      <c r="P37" s="3">
        <f t="shared" si="10"/>
        <v>33285174.828163803</v>
      </c>
      <c r="Q37" s="3">
        <f t="shared" si="11"/>
        <v>0</v>
      </c>
      <c r="R37" s="3">
        <f t="shared" si="12"/>
        <v>0</v>
      </c>
      <c r="S37" s="3">
        <f t="shared" si="13"/>
        <v>0</v>
      </c>
      <c r="T37" s="3">
        <f t="shared" si="14"/>
        <v>0</v>
      </c>
      <c r="U37" s="3">
        <f t="shared" si="15"/>
        <v>23744885.613292605</v>
      </c>
      <c r="V37" s="3">
        <f t="shared" si="16"/>
        <v>-218958.01699138433</v>
      </c>
      <c r="W37" s="8">
        <f t="shared" si="17"/>
        <v>9.137015762975478E-3</v>
      </c>
    </row>
    <row r="38" spans="1:36" x14ac:dyDescent="0.25">
      <c r="A38" s="4">
        <v>41913</v>
      </c>
      <c r="B38">
        <f t="shared" si="5"/>
        <v>10</v>
      </c>
      <c r="C38">
        <f t="shared" si="6"/>
        <v>2014</v>
      </c>
      <c r="D38" s="3">
        <v>26712038.725283641</v>
      </c>
      <c r="E38" s="9">
        <v>258.60000000000002</v>
      </c>
      <c r="F38" s="9">
        <v>0</v>
      </c>
      <c r="G38">
        <v>31</v>
      </c>
      <c r="H38">
        <v>1</v>
      </c>
      <c r="I38">
        <v>0</v>
      </c>
      <c r="J38" s="10">
        <v>0</v>
      </c>
      <c r="K38" s="10">
        <v>0</v>
      </c>
      <c r="M38" s="3">
        <f t="shared" si="7"/>
        <v>-10906973.1106552</v>
      </c>
      <c r="N38" s="3">
        <f t="shared" si="8"/>
        <v>3700723.8090980127</v>
      </c>
      <c r="O38" s="3">
        <f t="shared" si="9"/>
        <v>0</v>
      </c>
      <c r="P38" s="3">
        <f t="shared" si="10"/>
        <v>34394680.655769259</v>
      </c>
      <c r="Q38" s="3">
        <f t="shared" si="11"/>
        <v>-1216430.47522382</v>
      </c>
      <c r="R38" s="3">
        <f t="shared" si="12"/>
        <v>0</v>
      </c>
      <c r="S38" s="3">
        <f t="shared" si="13"/>
        <v>0</v>
      </c>
      <c r="T38" s="3">
        <f t="shared" si="14"/>
        <v>0</v>
      </c>
      <c r="U38" s="3">
        <f t="shared" si="15"/>
        <v>25972000.878988251</v>
      </c>
      <c r="V38" s="3">
        <f t="shared" si="16"/>
        <v>-740037.84629539028</v>
      </c>
      <c r="W38" s="8">
        <f t="shared" si="17"/>
        <v>2.7704281725038273E-2</v>
      </c>
    </row>
    <row r="39" spans="1:36" x14ac:dyDescent="0.25">
      <c r="A39" s="4">
        <v>41944</v>
      </c>
      <c r="B39">
        <f t="shared" si="5"/>
        <v>11</v>
      </c>
      <c r="C39">
        <f t="shared" si="6"/>
        <v>2014</v>
      </c>
      <c r="D39" s="3">
        <v>29944342.142283786</v>
      </c>
      <c r="E39" s="9">
        <v>613.11</v>
      </c>
      <c r="F39" s="9">
        <v>0</v>
      </c>
      <c r="G39">
        <v>30</v>
      </c>
      <c r="H39">
        <v>1</v>
      </c>
      <c r="I39">
        <v>0</v>
      </c>
      <c r="J39" s="10">
        <v>0</v>
      </c>
      <c r="K39" s="10">
        <v>0</v>
      </c>
      <c r="M39" s="3">
        <f t="shared" si="7"/>
        <v>-10906973.1106552</v>
      </c>
      <c r="N39" s="3">
        <f t="shared" si="8"/>
        <v>8773978.2466979213</v>
      </c>
      <c r="O39" s="3">
        <f t="shared" si="9"/>
        <v>0</v>
      </c>
      <c r="P39" s="3">
        <f t="shared" si="10"/>
        <v>33285174.828163803</v>
      </c>
      <c r="Q39" s="3">
        <f t="shared" si="11"/>
        <v>-1216430.47522382</v>
      </c>
      <c r="R39" s="3">
        <f t="shared" si="12"/>
        <v>0</v>
      </c>
      <c r="S39" s="3">
        <f t="shared" si="13"/>
        <v>0</v>
      </c>
      <c r="T39" s="3">
        <f t="shared" si="14"/>
        <v>0</v>
      </c>
      <c r="U39" s="3">
        <f t="shared" si="15"/>
        <v>29935749.488982704</v>
      </c>
      <c r="V39" s="3">
        <f t="shared" si="16"/>
        <v>-8592.6533010825515</v>
      </c>
      <c r="W39" s="8">
        <f t="shared" si="17"/>
        <v>2.8695415181451069E-4</v>
      </c>
    </row>
    <row r="40" spans="1:36" x14ac:dyDescent="0.25">
      <c r="A40" s="4">
        <v>41974</v>
      </c>
      <c r="B40">
        <f t="shared" si="5"/>
        <v>12</v>
      </c>
      <c r="C40">
        <f t="shared" si="6"/>
        <v>2014</v>
      </c>
      <c r="D40" s="3">
        <v>34458609.621283635</v>
      </c>
      <c r="E40" s="9">
        <v>672.98</v>
      </c>
      <c r="F40" s="9">
        <v>0</v>
      </c>
      <c r="G40">
        <v>31</v>
      </c>
      <c r="H40">
        <v>0</v>
      </c>
      <c r="I40">
        <v>0</v>
      </c>
      <c r="J40" s="10">
        <v>0</v>
      </c>
      <c r="K40" s="10">
        <v>0</v>
      </c>
      <c r="M40" s="3">
        <f t="shared" si="7"/>
        <v>-10906973.1106552</v>
      </c>
      <c r="N40" s="3">
        <f t="shared" si="8"/>
        <v>9630754.4820061121</v>
      </c>
      <c r="O40" s="3">
        <f t="shared" si="9"/>
        <v>0</v>
      </c>
      <c r="P40" s="3">
        <f t="shared" si="10"/>
        <v>34394680.655769259</v>
      </c>
      <c r="Q40" s="3">
        <f t="shared" si="11"/>
        <v>0</v>
      </c>
      <c r="R40" s="3">
        <f t="shared" si="12"/>
        <v>0</v>
      </c>
      <c r="S40" s="3">
        <f t="shared" si="13"/>
        <v>0</v>
      </c>
      <c r="T40" s="3">
        <f t="shared" si="14"/>
        <v>0</v>
      </c>
      <c r="U40" s="3">
        <f t="shared" si="15"/>
        <v>33118462.027120173</v>
      </c>
      <c r="V40" s="3">
        <f t="shared" si="16"/>
        <v>-1340147.5941634625</v>
      </c>
      <c r="W40" s="8">
        <f t="shared" si="17"/>
        <v>3.8891516775990571E-2</v>
      </c>
    </row>
    <row r="41" spans="1:36" x14ac:dyDescent="0.25">
      <c r="A41" s="4">
        <v>42005</v>
      </c>
      <c r="B41">
        <f t="shared" si="5"/>
        <v>1</v>
      </c>
      <c r="C41">
        <f t="shared" si="6"/>
        <v>2015</v>
      </c>
      <c r="D41" s="3">
        <v>37064996.953135245</v>
      </c>
      <c r="E41" s="9">
        <v>877.48</v>
      </c>
      <c r="F41" s="9">
        <v>0</v>
      </c>
      <c r="G41">
        <v>31</v>
      </c>
      <c r="H41">
        <v>0</v>
      </c>
      <c r="I41">
        <v>0</v>
      </c>
      <c r="J41" s="10">
        <v>0</v>
      </c>
      <c r="K41" s="10">
        <v>0</v>
      </c>
      <c r="M41" s="3">
        <f t="shared" si="7"/>
        <v>-10906973.1106552</v>
      </c>
      <c r="N41" s="3">
        <f t="shared" si="8"/>
        <v>12557274.276903804</v>
      </c>
      <c r="O41" s="3">
        <f t="shared" si="9"/>
        <v>0</v>
      </c>
      <c r="P41" s="3">
        <f t="shared" si="10"/>
        <v>34394680.655769259</v>
      </c>
      <c r="Q41" s="3">
        <f t="shared" si="11"/>
        <v>0</v>
      </c>
      <c r="R41" s="3">
        <f t="shared" si="12"/>
        <v>0</v>
      </c>
      <c r="S41" s="3">
        <f t="shared" si="13"/>
        <v>0</v>
      </c>
      <c r="T41" s="3">
        <f t="shared" si="14"/>
        <v>0</v>
      </c>
      <c r="U41" s="3">
        <f t="shared" si="15"/>
        <v>36044981.822017863</v>
      </c>
      <c r="V41" s="3">
        <f t="shared" si="16"/>
        <v>-1020015.1311173812</v>
      </c>
      <c r="W41" s="8">
        <f t="shared" si="17"/>
        <v>2.751963348080352E-2</v>
      </c>
    </row>
    <row r="42" spans="1:36" x14ac:dyDescent="0.25">
      <c r="A42" s="4">
        <v>42036</v>
      </c>
      <c r="B42">
        <f t="shared" si="5"/>
        <v>2</v>
      </c>
      <c r="C42">
        <f t="shared" si="6"/>
        <v>2015</v>
      </c>
      <c r="D42" s="3">
        <v>32217111.653135628</v>
      </c>
      <c r="E42" s="9">
        <v>941.3</v>
      </c>
      <c r="F42" s="9">
        <v>0</v>
      </c>
      <c r="G42">
        <v>28</v>
      </c>
      <c r="H42">
        <v>0</v>
      </c>
      <c r="I42">
        <v>0</v>
      </c>
      <c r="J42" s="10">
        <v>0</v>
      </c>
      <c r="K42" s="10">
        <v>0</v>
      </c>
      <c r="M42" s="3">
        <f t="shared" si="7"/>
        <v>-10906973.1106552</v>
      </c>
      <c r="N42" s="3">
        <f t="shared" si="8"/>
        <v>13470577.422675788</v>
      </c>
      <c r="O42" s="3">
        <f t="shared" si="9"/>
        <v>0</v>
      </c>
      <c r="P42" s="3">
        <f t="shared" si="10"/>
        <v>31066163.172952883</v>
      </c>
      <c r="Q42" s="3">
        <f t="shared" si="11"/>
        <v>0</v>
      </c>
      <c r="R42" s="3">
        <f t="shared" si="12"/>
        <v>0</v>
      </c>
      <c r="S42" s="3">
        <f t="shared" si="13"/>
        <v>0</v>
      </c>
      <c r="T42" s="3">
        <f t="shared" si="14"/>
        <v>0</v>
      </c>
      <c r="U42" s="3">
        <f t="shared" si="15"/>
        <v>33629767.484973475</v>
      </c>
      <c r="V42" s="3">
        <f t="shared" si="16"/>
        <v>1412655.8318378478</v>
      </c>
      <c r="W42" s="8">
        <f t="shared" si="17"/>
        <v>4.3847997519056207E-2</v>
      </c>
    </row>
    <row r="43" spans="1:36" x14ac:dyDescent="0.25">
      <c r="A43" s="4">
        <v>42064</v>
      </c>
      <c r="B43">
        <f t="shared" si="5"/>
        <v>3</v>
      </c>
      <c r="C43">
        <f t="shared" si="6"/>
        <v>2015</v>
      </c>
      <c r="D43" s="3">
        <v>31301706.556135852</v>
      </c>
      <c r="E43" s="9">
        <v>586.4</v>
      </c>
      <c r="F43" s="9">
        <v>0</v>
      </c>
      <c r="G43">
        <v>31</v>
      </c>
      <c r="H43">
        <v>1</v>
      </c>
      <c r="I43">
        <v>0</v>
      </c>
      <c r="J43" s="10">
        <v>0</v>
      </c>
      <c r="K43" s="10">
        <v>0</v>
      </c>
      <c r="M43" s="3">
        <f t="shared" si="7"/>
        <v>-10906973.1106552</v>
      </c>
      <c r="N43" s="3">
        <f t="shared" si="8"/>
        <v>8391741.8470807206</v>
      </c>
      <c r="O43" s="3">
        <f t="shared" si="9"/>
        <v>0</v>
      </c>
      <c r="P43" s="3">
        <f t="shared" si="10"/>
        <v>34394680.655769259</v>
      </c>
      <c r="Q43" s="3">
        <f t="shared" si="11"/>
        <v>-1216430.47522382</v>
      </c>
      <c r="R43" s="3">
        <f t="shared" si="12"/>
        <v>0</v>
      </c>
      <c r="S43" s="3">
        <f t="shared" si="13"/>
        <v>0</v>
      </c>
      <c r="T43" s="3">
        <f t="shared" si="14"/>
        <v>0</v>
      </c>
      <c r="U43" s="3">
        <f t="shared" si="15"/>
        <v>30663018.916970957</v>
      </c>
      <c r="V43" s="3">
        <f t="shared" si="16"/>
        <v>-638687.63916489482</v>
      </c>
      <c r="W43" s="8">
        <f t="shared" si="17"/>
        <v>2.0404243392272727E-2</v>
      </c>
    </row>
    <row r="44" spans="1:36" x14ac:dyDescent="0.25">
      <c r="A44" s="4">
        <v>42095</v>
      </c>
      <c r="B44">
        <f t="shared" si="5"/>
        <v>4</v>
      </c>
      <c r="C44">
        <f t="shared" si="6"/>
        <v>2015</v>
      </c>
      <c r="D44" s="3">
        <v>26180701.402135961</v>
      </c>
      <c r="E44" s="9">
        <v>335.55</v>
      </c>
      <c r="F44" s="9">
        <v>0</v>
      </c>
      <c r="G44">
        <v>30</v>
      </c>
      <c r="H44">
        <v>1</v>
      </c>
      <c r="I44">
        <v>0</v>
      </c>
      <c r="J44" s="10">
        <v>0</v>
      </c>
      <c r="K44" s="10">
        <v>0</v>
      </c>
      <c r="M44" s="3">
        <f t="shared" si="7"/>
        <v>-10906973.1106552</v>
      </c>
      <c r="N44" s="3">
        <f t="shared" si="8"/>
        <v>4801925.2673736969</v>
      </c>
      <c r="O44" s="3">
        <f t="shared" si="9"/>
        <v>0</v>
      </c>
      <c r="P44" s="3">
        <f t="shared" si="10"/>
        <v>33285174.828163803</v>
      </c>
      <c r="Q44" s="3">
        <f t="shared" si="11"/>
        <v>-1216430.47522382</v>
      </c>
      <c r="R44" s="3">
        <f t="shared" si="12"/>
        <v>0</v>
      </c>
      <c r="S44" s="3">
        <f t="shared" si="13"/>
        <v>0</v>
      </c>
      <c r="T44" s="3">
        <f t="shared" si="14"/>
        <v>0</v>
      </c>
      <c r="U44" s="3">
        <f t="shared" si="15"/>
        <v>25963696.509658478</v>
      </c>
      <c r="V44" s="3">
        <f t="shared" si="16"/>
        <v>-217004.89247748256</v>
      </c>
      <c r="W44" s="8">
        <f t="shared" si="17"/>
        <v>8.2887348640620501E-3</v>
      </c>
    </row>
    <row r="45" spans="1:36" x14ac:dyDescent="0.25">
      <c r="A45" s="4">
        <v>42125</v>
      </c>
      <c r="B45">
        <f t="shared" si="5"/>
        <v>5</v>
      </c>
      <c r="C45">
        <f t="shared" si="6"/>
        <v>2015</v>
      </c>
      <c r="D45" s="3">
        <v>24136502.647135749</v>
      </c>
      <c r="E45" s="9">
        <v>161.80000000000001</v>
      </c>
      <c r="F45" s="9">
        <v>2.7</v>
      </c>
      <c r="G45">
        <v>31</v>
      </c>
      <c r="H45">
        <v>1</v>
      </c>
      <c r="I45">
        <v>0</v>
      </c>
      <c r="J45" s="10">
        <v>0</v>
      </c>
      <c r="K45" s="10">
        <v>0</v>
      </c>
      <c r="M45" s="3">
        <f t="shared" si="7"/>
        <v>-10906973.1106552</v>
      </c>
      <c r="N45" s="3">
        <f t="shared" si="8"/>
        <v>2315456.7374789575</v>
      </c>
      <c r="O45" s="3">
        <f t="shared" si="9"/>
        <v>69172.141706159135</v>
      </c>
      <c r="P45" s="3">
        <f t="shared" si="10"/>
        <v>34394680.655769259</v>
      </c>
      <c r="Q45" s="3">
        <f t="shared" si="11"/>
        <v>-1216430.47522382</v>
      </c>
      <c r="R45" s="3">
        <f t="shared" si="12"/>
        <v>0</v>
      </c>
      <c r="S45" s="3">
        <f t="shared" si="13"/>
        <v>0</v>
      </c>
      <c r="T45" s="3">
        <f t="shared" si="14"/>
        <v>0</v>
      </c>
      <c r="U45" s="3">
        <f t="shared" si="15"/>
        <v>24655905.949075352</v>
      </c>
      <c r="V45" s="3">
        <f t="shared" si="16"/>
        <v>519403.30193960294</v>
      </c>
      <c r="W45" s="8">
        <f t="shared" si="17"/>
        <v>2.1519410228276793E-2</v>
      </c>
    </row>
    <row r="46" spans="1:36" x14ac:dyDescent="0.25">
      <c r="A46" s="4">
        <v>42156</v>
      </c>
      <c r="B46">
        <f t="shared" si="5"/>
        <v>6</v>
      </c>
      <c r="C46">
        <f t="shared" si="6"/>
        <v>2015</v>
      </c>
      <c r="D46" s="3">
        <v>22732536.41013588</v>
      </c>
      <c r="E46" s="9">
        <v>32.5</v>
      </c>
      <c r="F46" s="9">
        <v>11.7</v>
      </c>
      <c r="G46">
        <v>30</v>
      </c>
      <c r="H46">
        <v>0</v>
      </c>
      <c r="I46">
        <v>0</v>
      </c>
      <c r="J46" s="10">
        <v>0</v>
      </c>
      <c r="K46" s="10">
        <v>0</v>
      </c>
      <c r="M46" s="3">
        <f t="shared" si="7"/>
        <v>-10906973.1106552</v>
      </c>
      <c r="N46" s="3">
        <f t="shared" si="8"/>
        <v>465094.83292995126</v>
      </c>
      <c r="O46" s="3">
        <f t="shared" si="9"/>
        <v>299745.94739335618</v>
      </c>
      <c r="P46" s="3">
        <f t="shared" si="10"/>
        <v>33285174.828163803</v>
      </c>
      <c r="Q46" s="3">
        <f t="shared" si="11"/>
        <v>0</v>
      </c>
      <c r="R46" s="3">
        <f t="shared" si="12"/>
        <v>0</v>
      </c>
      <c r="S46" s="3">
        <f t="shared" si="13"/>
        <v>0</v>
      </c>
      <c r="T46" s="3">
        <f t="shared" si="14"/>
        <v>0</v>
      </c>
      <c r="U46" s="3">
        <f t="shared" si="15"/>
        <v>23143042.497831911</v>
      </c>
      <c r="V46" s="3">
        <f t="shared" si="16"/>
        <v>410506.08769603074</v>
      </c>
      <c r="W46" s="8">
        <f t="shared" si="17"/>
        <v>1.8058085569061098E-2</v>
      </c>
    </row>
    <row r="47" spans="1:36" x14ac:dyDescent="0.25">
      <c r="A47" s="4">
        <v>42186</v>
      </c>
      <c r="B47">
        <f t="shared" si="5"/>
        <v>7</v>
      </c>
      <c r="C47">
        <f t="shared" si="6"/>
        <v>2015</v>
      </c>
      <c r="D47" s="3">
        <v>24438562.096135926</v>
      </c>
      <c r="E47" s="9">
        <v>2.2000000000000002</v>
      </c>
      <c r="F47" s="9">
        <v>78.099999999999994</v>
      </c>
      <c r="G47">
        <v>31</v>
      </c>
      <c r="H47">
        <v>0</v>
      </c>
      <c r="I47">
        <v>0</v>
      </c>
      <c r="J47" s="10">
        <v>0</v>
      </c>
      <c r="K47" s="10">
        <v>0</v>
      </c>
      <c r="M47" s="3">
        <f t="shared" si="7"/>
        <v>-10906973.1106552</v>
      </c>
      <c r="N47" s="3">
        <f t="shared" si="8"/>
        <v>31483.342536796703</v>
      </c>
      <c r="O47" s="3">
        <f t="shared" si="9"/>
        <v>2000868.2471300103</v>
      </c>
      <c r="P47" s="3">
        <f t="shared" si="10"/>
        <v>34394680.655769259</v>
      </c>
      <c r="Q47" s="3">
        <f t="shared" si="11"/>
        <v>0</v>
      </c>
      <c r="R47" s="3">
        <f t="shared" si="12"/>
        <v>0</v>
      </c>
      <c r="S47" s="3">
        <f t="shared" si="13"/>
        <v>0</v>
      </c>
      <c r="T47" s="3">
        <f t="shared" si="14"/>
        <v>0</v>
      </c>
      <c r="U47" s="3">
        <f t="shared" si="15"/>
        <v>25520059.134780865</v>
      </c>
      <c r="V47" s="3">
        <f t="shared" si="16"/>
        <v>1081497.0386449397</v>
      </c>
      <c r="W47" s="8">
        <f t="shared" si="17"/>
        <v>4.4253709951942687E-2</v>
      </c>
    </row>
    <row r="48" spans="1:36" x14ac:dyDescent="0.25">
      <c r="A48" s="4">
        <v>42217</v>
      </c>
      <c r="B48">
        <f t="shared" si="5"/>
        <v>8</v>
      </c>
      <c r="C48">
        <f t="shared" si="6"/>
        <v>2015</v>
      </c>
      <c r="D48" s="3">
        <v>24929794.74213608</v>
      </c>
      <c r="E48" s="9">
        <v>5.2</v>
      </c>
      <c r="F48" s="9">
        <v>69.2</v>
      </c>
      <c r="G48">
        <v>31</v>
      </c>
      <c r="H48">
        <v>0</v>
      </c>
      <c r="I48">
        <v>0</v>
      </c>
      <c r="J48" s="10">
        <v>0</v>
      </c>
      <c r="K48" s="10">
        <v>0</v>
      </c>
      <c r="M48" s="3">
        <f t="shared" si="7"/>
        <v>-10906973.1106552</v>
      </c>
      <c r="N48" s="3">
        <f t="shared" si="8"/>
        <v>74415.173268792205</v>
      </c>
      <c r="O48" s="3">
        <f t="shared" si="9"/>
        <v>1772856.3726171155</v>
      </c>
      <c r="P48" s="3">
        <f t="shared" si="10"/>
        <v>34394680.655769259</v>
      </c>
      <c r="Q48" s="3">
        <f t="shared" si="11"/>
        <v>0</v>
      </c>
      <c r="R48" s="3">
        <f t="shared" si="12"/>
        <v>0</v>
      </c>
      <c r="S48" s="3">
        <f t="shared" si="13"/>
        <v>0</v>
      </c>
      <c r="T48" s="3">
        <f t="shared" si="14"/>
        <v>0</v>
      </c>
      <c r="U48" s="3">
        <f t="shared" si="15"/>
        <v>25334979.090999968</v>
      </c>
      <c r="V48" s="3">
        <f t="shared" si="16"/>
        <v>405184.34886388853</v>
      </c>
      <c r="W48" s="8">
        <f t="shared" si="17"/>
        <v>1.6253015841283688E-2</v>
      </c>
    </row>
    <row r="49" spans="1:23" x14ac:dyDescent="0.25">
      <c r="A49" s="4">
        <v>42248</v>
      </c>
      <c r="B49">
        <f t="shared" si="5"/>
        <v>9</v>
      </c>
      <c r="C49">
        <f t="shared" si="6"/>
        <v>2015</v>
      </c>
      <c r="D49" s="3">
        <v>24119574.695136014</v>
      </c>
      <c r="E49" s="9">
        <v>35</v>
      </c>
      <c r="F49" s="9">
        <v>34</v>
      </c>
      <c r="G49">
        <v>30</v>
      </c>
      <c r="H49">
        <v>0</v>
      </c>
      <c r="I49">
        <v>0</v>
      </c>
      <c r="J49" s="10">
        <v>0</v>
      </c>
      <c r="K49" s="10">
        <v>0</v>
      </c>
      <c r="M49" s="3">
        <f t="shared" si="7"/>
        <v>-10906973.1106552</v>
      </c>
      <c r="N49" s="3">
        <f t="shared" ref="N49:N80" si="18">E49*$AA$23</f>
        <v>500871.35853994754</v>
      </c>
      <c r="O49" s="3">
        <f t="shared" ref="O49:O80" si="19">F49*$AA$24</f>
        <v>871056.59926274454</v>
      </c>
      <c r="P49" s="3">
        <f t="shared" ref="P49:P80" si="20">G49*$AA$25</f>
        <v>33285174.828163803</v>
      </c>
      <c r="Q49" s="3">
        <f t="shared" ref="Q49:Q80" si="21">H49*$AA$26</f>
        <v>0</v>
      </c>
      <c r="R49" s="3">
        <f t="shared" ref="R49:R80" si="22">I49*$AA$27</f>
        <v>0</v>
      </c>
      <c r="S49" s="3">
        <f t="shared" ref="S49:S80" si="23">J49*$AA$28</f>
        <v>0</v>
      </c>
      <c r="T49" s="3">
        <f t="shared" ref="T49:T80" si="24">K49*$AA$29</f>
        <v>0</v>
      </c>
      <c r="U49" s="3">
        <f t="shared" ref="U49:U80" si="25">SUM(M49:T49)</f>
        <v>23750129.675311297</v>
      </c>
      <c r="V49" s="3">
        <f t="shared" ref="V49:V80" si="26">U49-D49</f>
        <v>-369445.01982471719</v>
      </c>
      <c r="W49" s="8">
        <f t="shared" ref="W49:W80" si="27">ABS(U49-D49)/D49</f>
        <v>1.5317227790887207E-2</v>
      </c>
    </row>
    <row r="50" spans="1:23" x14ac:dyDescent="0.25">
      <c r="A50" s="4">
        <v>42278</v>
      </c>
      <c r="B50">
        <f t="shared" si="5"/>
        <v>10</v>
      </c>
      <c r="C50">
        <f t="shared" si="6"/>
        <v>2015</v>
      </c>
      <c r="D50" s="3">
        <v>25555975.494135614</v>
      </c>
      <c r="E50" s="9">
        <v>256.13</v>
      </c>
      <c r="F50" s="9">
        <v>0</v>
      </c>
      <c r="G50">
        <v>31</v>
      </c>
      <c r="H50">
        <v>1</v>
      </c>
      <c r="I50">
        <v>0</v>
      </c>
      <c r="J50" s="10">
        <v>0</v>
      </c>
      <c r="K50" s="10">
        <v>0</v>
      </c>
      <c r="M50" s="3">
        <f t="shared" si="7"/>
        <v>-10906973.1106552</v>
      </c>
      <c r="N50" s="3">
        <f t="shared" si="18"/>
        <v>3665376.6017953358</v>
      </c>
      <c r="O50" s="3">
        <f t="shared" si="19"/>
        <v>0</v>
      </c>
      <c r="P50" s="3">
        <f t="shared" si="20"/>
        <v>34394680.655769259</v>
      </c>
      <c r="Q50" s="3">
        <f t="shared" si="21"/>
        <v>-1216430.47522382</v>
      </c>
      <c r="R50" s="3">
        <f t="shared" si="22"/>
        <v>0</v>
      </c>
      <c r="S50" s="3">
        <f t="shared" si="23"/>
        <v>0</v>
      </c>
      <c r="T50" s="3">
        <f t="shared" si="24"/>
        <v>0</v>
      </c>
      <c r="U50" s="3">
        <f t="shared" si="25"/>
        <v>25936653.671685573</v>
      </c>
      <c r="V50" s="3">
        <f t="shared" si="26"/>
        <v>380678.17754995823</v>
      </c>
      <c r="W50" s="8">
        <f t="shared" si="27"/>
        <v>1.4895857825396385E-2</v>
      </c>
    </row>
    <row r="51" spans="1:23" x14ac:dyDescent="0.25">
      <c r="A51" s="4">
        <v>42309</v>
      </c>
      <c r="B51">
        <f t="shared" si="5"/>
        <v>11</v>
      </c>
      <c r="C51">
        <f t="shared" si="6"/>
        <v>2015</v>
      </c>
      <c r="D51" s="3">
        <v>27427810.28013593</v>
      </c>
      <c r="E51" s="9">
        <v>370.78</v>
      </c>
      <c r="F51" s="9">
        <v>0</v>
      </c>
      <c r="G51">
        <v>30</v>
      </c>
      <c r="H51">
        <v>1</v>
      </c>
      <c r="I51">
        <v>0</v>
      </c>
      <c r="J51" s="10">
        <v>0</v>
      </c>
      <c r="K51" s="10">
        <v>0</v>
      </c>
      <c r="M51" s="3">
        <f t="shared" si="7"/>
        <v>-10906973.1106552</v>
      </c>
      <c r="N51" s="3">
        <f t="shared" si="18"/>
        <v>5306088.0662697637</v>
      </c>
      <c r="O51" s="3">
        <f t="shared" si="19"/>
        <v>0</v>
      </c>
      <c r="P51" s="3">
        <f t="shared" si="20"/>
        <v>33285174.828163803</v>
      </c>
      <c r="Q51" s="3">
        <f t="shared" si="21"/>
        <v>-1216430.47522382</v>
      </c>
      <c r="R51" s="3">
        <f t="shared" si="22"/>
        <v>0</v>
      </c>
      <c r="S51" s="3">
        <f t="shared" si="23"/>
        <v>0</v>
      </c>
      <c r="T51" s="3">
        <f t="shared" si="24"/>
        <v>0</v>
      </c>
      <c r="U51" s="3">
        <f t="shared" si="25"/>
        <v>26467859.308554545</v>
      </c>
      <c r="V51" s="3">
        <f t="shared" si="26"/>
        <v>-959950.97158138454</v>
      </c>
      <c r="W51" s="8">
        <f t="shared" si="27"/>
        <v>3.4999183740038145E-2</v>
      </c>
    </row>
    <row r="52" spans="1:23" x14ac:dyDescent="0.25">
      <c r="A52" s="4">
        <v>42339</v>
      </c>
      <c r="B52">
        <f t="shared" si="5"/>
        <v>12</v>
      </c>
      <c r="C52">
        <f t="shared" si="6"/>
        <v>2015</v>
      </c>
      <c r="D52" s="3">
        <v>31250808.425136063</v>
      </c>
      <c r="E52" s="9">
        <v>537.99</v>
      </c>
      <c r="F52" s="9">
        <v>0</v>
      </c>
      <c r="G52">
        <v>31</v>
      </c>
      <c r="H52">
        <v>0</v>
      </c>
      <c r="I52">
        <v>0</v>
      </c>
      <c r="J52" s="10">
        <v>0</v>
      </c>
      <c r="K52" s="10">
        <v>0</v>
      </c>
      <c r="M52" s="3">
        <f t="shared" si="7"/>
        <v>-10906973.1106552</v>
      </c>
      <c r="N52" s="3">
        <f t="shared" si="18"/>
        <v>7698965.2051687539</v>
      </c>
      <c r="O52" s="3">
        <f t="shared" si="19"/>
        <v>0</v>
      </c>
      <c r="P52" s="3">
        <f t="shared" si="20"/>
        <v>34394680.655769259</v>
      </c>
      <c r="Q52" s="3">
        <f t="shared" si="21"/>
        <v>0</v>
      </c>
      <c r="R52" s="3">
        <f t="shared" si="22"/>
        <v>0</v>
      </c>
      <c r="S52" s="3">
        <f t="shared" si="23"/>
        <v>0</v>
      </c>
      <c r="T52" s="3">
        <f t="shared" si="24"/>
        <v>0</v>
      </c>
      <c r="U52" s="3">
        <f t="shared" si="25"/>
        <v>31186672.750282813</v>
      </c>
      <c r="V52" s="3">
        <f t="shared" si="26"/>
        <v>-64135.674853250384</v>
      </c>
      <c r="W52" s="8">
        <f t="shared" si="27"/>
        <v>2.0522885034124087E-3</v>
      </c>
    </row>
    <row r="53" spans="1:23" x14ac:dyDescent="0.25">
      <c r="A53" s="4">
        <v>42370</v>
      </c>
      <c r="B53">
        <f t="shared" si="5"/>
        <v>1</v>
      </c>
      <c r="C53">
        <f t="shared" si="6"/>
        <v>2016</v>
      </c>
      <c r="D53" s="3">
        <v>33776564.9538536</v>
      </c>
      <c r="E53" s="9">
        <v>761.7</v>
      </c>
      <c r="F53" s="9">
        <v>0</v>
      </c>
      <c r="G53">
        <v>31</v>
      </c>
      <c r="H53">
        <v>0</v>
      </c>
      <c r="I53">
        <v>0</v>
      </c>
      <c r="J53" s="10">
        <v>0</v>
      </c>
      <c r="K53" s="10">
        <v>0</v>
      </c>
      <c r="M53" s="3">
        <f t="shared" si="7"/>
        <v>-10906973.1106552</v>
      </c>
      <c r="N53" s="3">
        <f t="shared" si="18"/>
        <v>10900391.822853658</v>
      </c>
      <c r="O53" s="3">
        <f t="shared" si="19"/>
        <v>0</v>
      </c>
      <c r="P53" s="3">
        <f t="shared" si="20"/>
        <v>34394680.655769259</v>
      </c>
      <c r="Q53" s="3">
        <f t="shared" si="21"/>
        <v>0</v>
      </c>
      <c r="R53" s="3">
        <f t="shared" si="22"/>
        <v>0</v>
      </c>
      <c r="S53" s="3">
        <f t="shared" si="23"/>
        <v>0</v>
      </c>
      <c r="T53" s="3">
        <f t="shared" si="24"/>
        <v>0</v>
      </c>
      <c r="U53" s="3">
        <f t="shared" si="25"/>
        <v>34388099.367967717</v>
      </c>
      <c r="V53" s="3">
        <f t="shared" si="26"/>
        <v>611534.41411411762</v>
      </c>
      <c r="W53" s="8">
        <f t="shared" si="27"/>
        <v>1.8105287347887848E-2</v>
      </c>
    </row>
    <row r="54" spans="1:23" x14ac:dyDescent="0.25">
      <c r="A54" s="4">
        <v>42401</v>
      </c>
      <c r="B54">
        <f t="shared" si="5"/>
        <v>2</v>
      </c>
      <c r="C54">
        <f t="shared" si="6"/>
        <v>2016</v>
      </c>
      <c r="D54" s="3">
        <v>30585847.143853836</v>
      </c>
      <c r="E54" s="9">
        <v>726.98</v>
      </c>
      <c r="F54" s="9">
        <v>0</v>
      </c>
      <c r="G54">
        <v>29</v>
      </c>
      <c r="H54">
        <v>0</v>
      </c>
      <c r="I54">
        <v>0</v>
      </c>
      <c r="J54" s="10">
        <v>0</v>
      </c>
      <c r="K54" s="10">
        <v>0</v>
      </c>
      <c r="M54" s="3">
        <f t="shared" si="7"/>
        <v>-10906973.1106552</v>
      </c>
      <c r="N54" s="3">
        <f t="shared" si="18"/>
        <v>10403527.435182029</v>
      </c>
      <c r="O54" s="3">
        <f t="shared" si="19"/>
        <v>0</v>
      </c>
      <c r="P54" s="3">
        <f t="shared" si="20"/>
        <v>32175669.000558343</v>
      </c>
      <c r="Q54" s="3">
        <f t="shared" si="21"/>
        <v>0</v>
      </c>
      <c r="R54" s="3">
        <f t="shared" si="22"/>
        <v>0</v>
      </c>
      <c r="S54" s="3">
        <f t="shared" si="23"/>
        <v>0</v>
      </c>
      <c r="T54" s="3">
        <f t="shared" si="24"/>
        <v>0</v>
      </c>
      <c r="U54" s="3">
        <f t="shared" si="25"/>
        <v>31672223.325085171</v>
      </c>
      <c r="V54" s="3">
        <f t="shared" si="26"/>
        <v>1086376.1812313348</v>
      </c>
      <c r="W54" s="8">
        <f t="shared" si="27"/>
        <v>3.5518917495461294E-2</v>
      </c>
    </row>
    <row r="55" spans="1:23" x14ac:dyDescent="0.25">
      <c r="A55" s="4">
        <v>42430</v>
      </c>
      <c r="B55">
        <f t="shared" si="5"/>
        <v>3</v>
      </c>
      <c r="C55">
        <f t="shared" si="6"/>
        <v>2016</v>
      </c>
      <c r="D55" s="3">
        <v>29298158.343853869</v>
      </c>
      <c r="E55" s="9">
        <v>534.67999999999995</v>
      </c>
      <c r="F55" s="9">
        <v>0</v>
      </c>
      <c r="G55">
        <v>31</v>
      </c>
      <c r="H55">
        <v>1</v>
      </c>
      <c r="I55">
        <v>0</v>
      </c>
      <c r="J55" s="10">
        <v>0</v>
      </c>
      <c r="K55" s="10">
        <v>0</v>
      </c>
      <c r="M55" s="3">
        <f t="shared" si="7"/>
        <v>-10906973.1106552</v>
      </c>
      <c r="N55" s="3">
        <f t="shared" si="18"/>
        <v>7651597.0852611177</v>
      </c>
      <c r="O55" s="3">
        <f t="shared" si="19"/>
        <v>0</v>
      </c>
      <c r="P55" s="3">
        <f t="shared" si="20"/>
        <v>34394680.655769259</v>
      </c>
      <c r="Q55" s="3">
        <f t="shared" si="21"/>
        <v>-1216430.47522382</v>
      </c>
      <c r="R55" s="3">
        <f t="shared" si="22"/>
        <v>0</v>
      </c>
      <c r="S55" s="3">
        <f t="shared" si="23"/>
        <v>0</v>
      </c>
      <c r="T55" s="3">
        <f t="shared" si="24"/>
        <v>0</v>
      </c>
      <c r="U55" s="3">
        <f t="shared" si="25"/>
        <v>29922874.155151356</v>
      </c>
      <c r="V55" s="3">
        <f t="shared" si="26"/>
        <v>624715.81129748747</v>
      </c>
      <c r="W55" s="8">
        <f t="shared" si="27"/>
        <v>2.1322698988980635E-2</v>
      </c>
    </row>
    <row r="56" spans="1:23" x14ac:dyDescent="0.25">
      <c r="A56" s="4">
        <v>42461</v>
      </c>
      <c r="B56">
        <f t="shared" si="5"/>
        <v>4</v>
      </c>
      <c r="C56">
        <f t="shared" si="6"/>
        <v>2016</v>
      </c>
      <c r="D56" s="3">
        <v>25624655.273853697</v>
      </c>
      <c r="E56" s="9">
        <v>395.13</v>
      </c>
      <c r="F56" s="9">
        <v>0</v>
      </c>
      <c r="G56">
        <v>30</v>
      </c>
      <c r="H56">
        <v>1</v>
      </c>
      <c r="I56">
        <v>0</v>
      </c>
      <c r="J56" s="10">
        <v>0</v>
      </c>
      <c r="K56" s="10">
        <v>0</v>
      </c>
      <c r="M56" s="3">
        <f t="shared" si="7"/>
        <v>-10906973.1106552</v>
      </c>
      <c r="N56" s="3">
        <f t="shared" si="18"/>
        <v>5654551.4257111279</v>
      </c>
      <c r="O56" s="3">
        <f t="shared" si="19"/>
        <v>0</v>
      </c>
      <c r="P56" s="3">
        <f t="shared" si="20"/>
        <v>33285174.828163803</v>
      </c>
      <c r="Q56" s="3">
        <f t="shared" si="21"/>
        <v>-1216430.47522382</v>
      </c>
      <c r="R56" s="3">
        <f t="shared" si="22"/>
        <v>0</v>
      </c>
      <c r="S56" s="3">
        <f t="shared" si="23"/>
        <v>0</v>
      </c>
      <c r="T56" s="3">
        <f t="shared" si="24"/>
        <v>0</v>
      </c>
      <c r="U56" s="3">
        <f t="shared" si="25"/>
        <v>26816322.667995911</v>
      </c>
      <c r="V56" s="3">
        <f t="shared" si="26"/>
        <v>1191667.3941422142</v>
      </c>
      <c r="W56" s="8">
        <f t="shared" si="27"/>
        <v>4.6504719045260316E-2</v>
      </c>
    </row>
    <row r="57" spans="1:23" x14ac:dyDescent="0.25">
      <c r="A57" s="4">
        <v>42491</v>
      </c>
      <c r="B57">
        <f t="shared" si="5"/>
        <v>5</v>
      </c>
      <c r="C57">
        <f t="shared" si="6"/>
        <v>2016</v>
      </c>
      <c r="D57" s="3">
        <v>24196684.173853468</v>
      </c>
      <c r="E57" s="9">
        <v>130.80000000000001</v>
      </c>
      <c r="F57" s="9">
        <v>0.7</v>
      </c>
      <c r="G57">
        <v>31</v>
      </c>
      <c r="H57">
        <v>1</v>
      </c>
      <c r="I57">
        <v>0</v>
      </c>
      <c r="J57" s="10">
        <v>0</v>
      </c>
      <c r="K57" s="10">
        <v>0</v>
      </c>
      <c r="M57" s="3">
        <f t="shared" si="7"/>
        <v>-10906973.1106552</v>
      </c>
      <c r="N57" s="3">
        <f t="shared" si="18"/>
        <v>1871827.8199150041</v>
      </c>
      <c r="O57" s="3">
        <f t="shared" si="19"/>
        <v>17933.518220115329</v>
      </c>
      <c r="P57" s="3">
        <f t="shared" si="20"/>
        <v>34394680.655769259</v>
      </c>
      <c r="Q57" s="3">
        <f t="shared" si="21"/>
        <v>-1216430.47522382</v>
      </c>
      <c r="R57" s="3">
        <f t="shared" si="22"/>
        <v>0</v>
      </c>
      <c r="S57" s="3">
        <f t="shared" si="23"/>
        <v>0</v>
      </c>
      <c r="T57" s="3">
        <f t="shared" si="24"/>
        <v>0</v>
      </c>
      <c r="U57" s="3">
        <f t="shared" si="25"/>
        <v>24161038.408025358</v>
      </c>
      <c r="V57" s="3">
        <f t="shared" si="26"/>
        <v>-35645.765828110278</v>
      </c>
      <c r="W57" s="8">
        <f t="shared" si="27"/>
        <v>1.473167379959792E-3</v>
      </c>
    </row>
    <row r="58" spans="1:23" x14ac:dyDescent="0.25">
      <c r="A58" s="4">
        <v>42522</v>
      </c>
      <c r="B58">
        <f t="shared" si="5"/>
        <v>6</v>
      </c>
      <c r="C58">
        <f t="shared" si="6"/>
        <v>2016</v>
      </c>
      <c r="D58" s="3">
        <v>23552213.983853932</v>
      </c>
      <c r="E58" s="9">
        <v>32.6</v>
      </c>
      <c r="F58" s="9">
        <v>24.32</v>
      </c>
      <c r="G58">
        <v>30</v>
      </c>
      <c r="H58">
        <v>0</v>
      </c>
      <c r="I58">
        <v>0</v>
      </c>
      <c r="J58" s="10">
        <v>0</v>
      </c>
      <c r="K58" s="10">
        <v>0</v>
      </c>
      <c r="M58" s="3">
        <f t="shared" si="7"/>
        <v>-10906973.1106552</v>
      </c>
      <c r="N58" s="3">
        <f t="shared" si="18"/>
        <v>466525.89395435114</v>
      </c>
      <c r="O58" s="3">
        <f t="shared" si="19"/>
        <v>623061.66159029258</v>
      </c>
      <c r="P58" s="3">
        <f t="shared" si="20"/>
        <v>33285174.828163803</v>
      </c>
      <c r="Q58" s="3">
        <f t="shared" si="21"/>
        <v>0</v>
      </c>
      <c r="R58" s="3">
        <f t="shared" si="22"/>
        <v>0</v>
      </c>
      <c r="S58" s="3">
        <f t="shared" si="23"/>
        <v>0</v>
      </c>
      <c r="T58" s="3">
        <f t="shared" si="24"/>
        <v>0</v>
      </c>
      <c r="U58" s="3">
        <f t="shared" si="25"/>
        <v>23467789.273053247</v>
      </c>
      <c r="V58" s="3">
        <f t="shared" si="26"/>
        <v>-84424.710800684988</v>
      </c>
      <c r="W58" s="8">
        <f t="shared" si="27"/>
        <v>3.5845764164066192E-3</v>
      </c>
    </row>
    <row r="59" spans="1:23" x14ac:dyDescent="0.25">
      <c r="A59" s="4">
        <v>42552</v>
      </c>
      <c r="B59">
        <f t="shared" si="5"/>
        <v>7</v>
      </c>
      <c r="C59">
        <f t="shared" si="6"/>
        <v>2016</v>
      </c>
      <c r="D59" s="3">
        <v>25950194.053853396</v>
      </c>
      <c r="E59" s="9">
        <v>0.3</v>
      </c>
      <c r="F59" s="9">
        <v>85.3</v>
      </c>
      <c r="G59">
        <v>31</v>
      </c>
      <c r="H59">
        <v>0</v>
      </c>
      <c r="I59">
        <v>0</v>
      </c>
      <c r="J59" s="10">
        <v>0</v>
      </c>
      <c r="K59" s="10">
        <v>0</v>
      </c>
      <c r="M59" s="3">
        <f t="shared" si="7"/>
        <v>-10906973.1106552</v>
      </c>
      <c r="N59" s="3">
        <f t="shared" si="18"/>
        <v>4293.1830731995497</v>
      </c>
      <c r="O59" s="3">
        <f t="shared" si="19"/>
        <v>2185327.2916797679</v>
      </c>
      <c r="P59" s="3">
        <f t="shared" si="20"/>
        <v>34394680.655769259</v>
      </c>
      <c r="Q59" s="3">
        <f t="shared" si="21"/>
        <v>0</v>
      </c>
      <c r="R59" s="3">
        <f t="shared" si="22"/>
        <v>0</v>
      </c>
      <c r="S59" s="3">
        <f t="shared" si="23"/>
        <v>0</v>
      </c>
      <c r="T59" s="3">
        <f t="shared" si="24"/>
        <v>0</v>
      </c>
      <c r="U59" s="3">
        <f t="shared" si="25"/>
        <v>25677328.019867025</v>
      </c>
      <c r="V59" s="3">
        <f t="shared" si="26"/>
        <v>-272866.03398637101</v>
      </c>
      <c r="W59" s="8">
        <f t="shared" si="27"/>
        <v>1.0514990116070157E-2</v>
      </c>
    </row>
    <row r="60" spans="1:23" x14ac:dyDescent="0.25">
      <c r="A60" s="4">
        <v>42583</v>
      </c>
      <c r="B60">
        <f t="shared" si="5"/>
        <v>8</v>
      </c>
      <c r="C60">
        <f t="shared" si="6"/>
        <v>2016</v>
      </c>
      <c r="D60" s="3">
        <v>26241116.263853874</v>
      </c>
      <c r="E60" s="9">
        <v>1.2</v>
      </c>
      <c r="F60" s="9">
        <v>88.55</v>
      </c>
      <c r="G60">
        <v>31</v>
      </c>
      <c r="H60">
        <v>0</v>
      </c>
      <c r="I60">
        <v>0</v>
      </c>
      <c r="J60" s="10">
        <v>0</v>
      </c>
      <c r="K60" s="10">
        <v>0</v>
      </c>
      <c r="M60" s="3">
        <f t="shared" si="7"/>
        <v>-10906973.1106552</v>
      </c>
      <c r="N60" s="3">
        <f t="shared" si="18"/>
        <v>17172.732292798199</v>
      </c>
      <c r="O60" s="3">
        <f t="shared" si="19"/>
        <v>2268590.054844589</v>
      </c>
      <c r="P60" s="3">
        <f t="shared" si="20"/>
        <v>34394680.655769259</v>
      </c>
      <c r="Q60" s="3">
        <f t="shared" si="21"/>
        <v>0</v>
      </c>
      <c r="R60" s="3">
        <f t="shared" si="22"/>
        <v>0</v>
      </c>
      <c r="S60" s="3">
        <f t="shared" si="23"/>
        <v>0</v>
      </c>
      <c r="T60" s="3">
        <f t="shared" si="24"/>
        <v>0</v>
      </c>
      <c r="U60" s="3">
        <f t="shared" si="25"/>
        <v>25773470.332251444</v>
      </c>
      <c r="V60" s="3">
        <f t="shared" si="26"/>
        <v>-467645.9316024296</v>
      </c>
      <c r="W60" s="8">
        <f t="shared" si="27"/>
        <v>1.7821114273503441E-2</v>
      </c>
    </row>
    <row r="61" spans="1:23" x14ac:dyDescent="0.25">
      <c r="A61" s="4">
        <v>42614</v>
      </c>
      <c r="B61">
        <f t="shared" si="5"/>
        <v>9</v>
      </c>
      <c r="C61">
        <f t="shared" si="6"/>
        <v>2016</v>
      </c>
      <c r="D61" s="3">
        <v>24033402.15385364</v>
      </c>
      <c r="E61" s="9">
        <v>32.299999999999997</v>
      </c>
      <c r="F61" s="9">
        <v>15.9</v>
      </c>
      <c r="G61">
        <v>30</v>
      </c>
      <c r="H61">
        <v>0</v>
      </c>
      <c r="I61">
        <v>0</v>
      </c>
      <c r="J61" s="10">
        <v>0</v>
      </c>
      <c r="K61" s="10">
        <v>0</v>
      </c>
      <c r="M61" s="3">
        <f t="shared" si="7"/>
        <v>-10906973.1106552</v>
      </c>
      <c r="N61" s="3">
        <f t="shared" si="18"/>
        <v>462232.71088115155</v>
      </c>
      <c r="O61" s="3">
        <f t="shared" si="19"/>
        <v>407347.0567140482</v>
      </c>
      <c r="P61" s="3">
        <f t="shared" si="20"/>
        <v>33285174.828163803</v>
      </c>
      <c r="Q61" s="3">
        <f t="shared" si="21"/>
        <v>0</v>
      </c>
      <c r="R61" s="3">
        <f t="shared" si="22"/>
        <v>0</v>
      </c>
      <c r="S61" s="3">
        <f t="shared" si="23"/>
        <v>0</v>
      </c>
      <c r="T61" s="3">
        <f t="shared" si="24"/>
        <v>0</v>
      </c>
      <c r="U61" s="3">
        <f t="shared" si="25"/>
        <v>23247781.485103801</v>
      </c>
      <c r="V61" s="3">
        <f t="shared" si="26"/>
        <v>-785620.66874983907</v>
      </c>
      <c r="W61" s="8">
        <f t="shared" si="27"/>
        <v>3.2688699823710504E-2</v>
      </c>
    </row>
    <row r="62" spans="1:23" x14ac:dyDescent="0.25">
      <c r="A62" s="4">
        <v>42644</v>
      </c>
      <c r="B62">
        <f t="shared" si="5"/>
        <v>10</v>
      </c>
      <c r="C62">
        <f t="shared" si="6"/>
        <v>2016</v>
      </c>
      <c r="D62" s="3">
        <v>24813024.903853867</v>
      </c>
      <c r="E62" s="9">
        <v>205.54</v>
      </c>
      <c r="F62" s="9">
        <v>0</v>
      </c>
      <c r="G62">
        <v>31</v>
      </c>
      <c r="H62">
        <v>1</v>
      </c>
      <c r="I62">
        <v>0</v>
      </c>
      <c r="J62" s="10">
        <v>0</v>
      </c>
      <c r="K62" s="10">
        <v>0</v>
      </c>
      <c r="M62" s="3">
        <f t="shared" si="7"/>
        <v>-10906973.1106552</v>
      </c>
      <c r="N62" s="3">
        <f t="shared" si="18"/>
        <v>2941402.8295514518</v>
      </c>
      <c r="O62" s="3">
        <f t="shared" si="19"/>
        <v>0</v>
      </c>
      <c r="P62" s="3">
        <f t="shared" si="20"/>
        <v>34394680.655769259</v>
      </c>
      <c r="Q62" s="3">
        <f t="shared" si="21"/>
        <v>-1216430.47522382</v>
      </c>
      <c r="R62" s="3">
        <f t="shared" si="22"/>
        <v>0</v>
      </c>
      <c r="S62" s="3">
        <f t="shared" si="23"/>
        <v>0</v>
      </c>
      <c r="T62" s="3">
        <f t="shared" si="24"/>
        <v>0</v>
      </c>
      <c r="U62" s="3">
        <f t="shared" si="25"/>
        <v>25212679.899441689</v>
      </c>
      <c r="V62" s="3">
        <f t="shared" si="26"/>
        <v>399654.99558782205</v>
      </c>
      <c r="W62" s="8">
        <f t="shared" si="27"/>
        <v>1.6106661607620001E-2</v>
      </c>
    </row>
    <row r="63" spans="1:23" x14ac:dyDescent="0.25">
      <c r="A63" s="4">
        <v>42675</v>
      </c>
      <c r="B63">
        <f t="shared" si="5"/>
        <v>11</v>
      </c>
      <c r="C63">
        <f t="shared" si="6"/>
        <v>2016</v>
      </c>
      <c r="D63" s="3">
        <v>27231106.703853983</v>
      </c>
      <c r="E63" s="9">
        <v>354.31</v>
      </c>
      <c r="F63" s="9">
        <v>0</v>
      </c>
      <c r="G63">
        <v>30</v>
      </c>
      <c r="H63">
        <v>1</v>
      </c>
      <c r="I63">
        <v>0</v>
      </c>
      <c r="J63" s="10">
        <v>0</v>
      </c>
      <c r="K63" s="10">
        <v>0</v>
      </c>
      <c r="M63" s="3">
        <f t="shared" si="7"/>
        <v>-10906973.1106552</v>
      </c>
      <c r="N63" s="3">
        <f t="shared" si="18"/>
        <v>5070392.3155511087</v>
      </c>
      <c r="O63" s="3">
        <f t="shared" si="19"/>
        <v>0</v>
      </c>
      <c r="P63" s="3">
        <f t="shared" si="20"/>
        <v>33285174.828163803</v>
      </c>
      <c r="Q63" s="3">
        <f t="shared" si="21"/>
        <v>-1216430.47522382</v>
      </c>
      <c r="R63" s="3">
        <f t="shared" si="22"/>
        <v>0</v>
      </c>
      <c r="S63" s="3">
        <f t="shared" si="23"/>
        <v>0</v>
      </c>
      <c r="T63" s="3">
        <f t="shared" si="24"/>
        <v>0</v>
      </c>
      <c r="U63" s="3">
        <f t="shared" si="25"/>
        <v>26232163.557835892</v>
      </c>
      <c r="V63" s="3">
        <f t="shared" si="26"/>
        <v>-998943.14601809159</v>
      </c>
      <c r="W63" s="8">
        <f t="shared" si="27"/>
        <v>3.6683898193411009E-2</v>
      </c>
    </row>
    <row r="64" spans="1:23" x14ac:dyDescent="0.25">
      <c r="A64" s="4">
        <v>42705</v>
      </c>
      <c r="B64">
        <f t="shared" si="5"/>
        <v>12</v>
      </c>
      <c r="C64">
        <f t="shared" si="6"/>
        <v>2016</v>
      </c>
      <c r="D64" s="3">
        <v>34133699.603853822</v>
      </c>
      <c r="E64" s="9">
        <v>712.98</v>
      </c>
      <c r="F64" s="9">
        <v>0</v>
      </c>
      <c r="G64">
        <v>31</v>
      </c>
      <c r="H64">
        <v>0</v>
      </c>
      <c r="I64">
        <v>0</v>
      </c>
      <c r="J64" s="10">
        <v>0</v>
      </c>
      <c r="K64" s="10">
        <v>0</v>
      </c>
      <c r="M64" s="3">
        <f t="shared" si="7"/>
        <v>-10906973.1106552</v>
      </c>
      <c r="N64" s="3">
        <f t="shared" si="18"/>
        <v>10203178.891766051</v>
      </c>
      <c r="O64" s="3">
        <f t="shared" si="19"/>
        <v>0</v>
      </c>
      <c r="P64" s="3">
        <f t="shared" si="20"/>
        <v>34394680.655769259</v>
      </c>
      <c r="Q64" s="3">
        <f t="shared" si="21"/>
        <v>0</v>
      </c>
      <c r="R64" s="3">
        <f t="shared" si="22"/>
        <v>0</v>
      </c>
      <c r="S64" s="3">
        <f t="shared" si="23"/>
        <v>0</v>
      </c>
      <c r="T64" s="3">
        <f t="shared" si="24"/>
        <v>0</v>
      </c>
      <c r="U64" s="3">
        <f t="shared" si="25"/>
        <v>33690886.436880112</v>
      </c>
      <c r="V64" s="3">
        <f t="shared" si="26"/>
        <v>-442813.16697371006</v>
      </c>
      <c r="W64" s="8">
        <f t="shared" si="27"/>
        <v>1.2972902794390175E-2</v>
      </c>
    </row>
    <row r="65" spans="1:23" x14ac:dyDescent="0.25">
      <c r="A65" s="4">
        <v>42736</v>
      </c>
      <c r="B65">
        <f t="shared" si="5"/>
        <v>1</v>
      </c>
      <c r="C65">
        <f t="shared" si="6"/>
        <v>2017</v>
      </c>
      <c r="D65" s="3">
        <v>34375735.265900187</v>
      </c>
      <c r="E65" s="9">
        <v>743.9</v>
      </c>
      <c r="F65" s="9">
        <v>0</v>
      </c>
      <c r="G65">
        <v>31</v>
      </c>
      <c r="H65">
        <v>0</v>
      </c>
      <c r="I65">
        <v>1</v>
      </c>
      <c r="J65" s="10">
        <v>0</v>
      </c>
      <c r="K65" s="10">
        <v>0</v>
      </c>
      <c r="M65" s="3">
        <f t="shared" si="7"/>
        <v>-10906973.1106552</v>
      </c>
      <c r="N65" s="3">
        <f t="shared" si="18"/>
        <v>10645662.960510485</v>
      </c>
      <c r="O65" s="3">
        <f t="shared" si="19"/>
        <v>0</v>
      </c>
      <c r="P65" s="3">
        <f t="shared" si="20"/>
        <v>34394680.655769259</v>
      </c>
      <c r="Q65" s="3">
        <f t="shared" si="21"/>
        <v>0</v>
      </c>
      <c r="R65" s="3">
        <f t="shared" si="22"/>
        <v>20950.354609571499</v>
      </c>
      <c r="S65" s="3">
        <f t="shared" si="23"/>
        <v>0</v>
      </c>
      <c r="T65" s="3">
        <f t="shared" si="24"/>
        <v>0</v>
      </c>
      <c r="U65" s="3">
        <f t="shared" si="25"/>
        <v>34154320.860234119</v>
      </c>
      <c r="V65" s="3">
        <f t="shared" si="26"/>
        <v>-221414.4056660682</v>
      </c>
      <c r="W65" s="8">
        <f t="shared" si="27"/>
        <v>6.4410085763519764E-3</v>
      </c>
    </row>
    <row r="66" spans="1:23" x14ac:dyDescent="0.25">
      <c r="A66" s="4">
        <v>42767</v>
      </c>
      <c r="B66">
        <f t="shared" si="5"/>
        <v>2</v>
      </c>
      <c r="C66">
        <f t="shared" si="6"/>
        <v>2017</v>
      </c>
      <c r="D66" s="3">
        <v>28862039.975900423</v>
      </c>
      <c r="E66" s="9">
        <v>625.79999999999995</v>
      </c>
      <c r="F66" s="9">
        <v>0</v>
      </c>
      <c r="G66">
        <v>28</v>
      </c>
      <c r="H66">
        <v>0</v>
      </c>
      <c r="I66">
        <v>2</v>
      </c>
      <c r="J66" s="10">
        <v>0</v>
      </c>
      <c r="K66" s="10">
        <v>0</v>
      </c>
      <c r="M66" s="3">
        <f t="shared" si="7"/>
        <v>-10906973.1106552</v>
      </c>
      <c r="N66" s="3">
        <f t="shared" si="18"/>
        <v>8955579.8906942606</v>
      </c>
      <c r="O66" s="3">
        <f t="shared" si="19"/>
        <v>0</v>
      </c>
      <c r="P66" s="3">
        <f t="shared" si="20"/>
        <v>31066163.172952883</v>
      </c>
      <c r="Q66" s="3">
        <f t="shared" si="21"/>
        <v>0</v>
      </c>
      <c r="R66" s="3">
        <f t="shared" si="22"/>
        <v>41900.709219142998</v>
      </c>
      <c r="S66" s="3">
        <f t="shared" si="23"/>
        <v>0</v>
      </c>
      <c r="T66" s="3">
        <f t="shared" si="24"/>
        <v>0</v>
      </c>
      <c r="U66" s="3">
        <f t="shared" si="25"/>
        <v>29156670.662211087</v>
      </c>
      <c r="V66" s="3">
        <f t="shared" si="26"/>
        <v>294630.68631066382</v>
      </c>
      <c r="W66" s="8">
        <f t="shared" si="27"/>
        <v>1.0208241917642625E-2</v>
      </c>
    </row>
    <row r="67" spans="1:23" x14ac:dyDescent="0.25">
      <c r="A67" s="4">
        <v>42795</v>
      </c>
      <c r="B67">
        <f t="shared" si="5"/>
        <v>3</v>
      </c>
      <c r="C67">
        <f t="shared" si="6"/>
        <v>2017</v>
      </c>
      <c r="D67" s="3">
        <v>29313338.525900368</v>
      </c>
      <c r="E67" s="9">
        <v>577.70000000000005</v>
      </c>
      <c r="F67" s="9">
        <v>0</v>
      </c>
      <c r="G67">
        <v>31</v>
      </c>
      <c r="H67">
        <v>1</v>
      </c>
      <c r="I67">
        <v>3</v>
      </c>
      <c r="J67" s="10">
        <v>0</v>
      </c>
      <c r="K67" s="10">
        <v>0</v>
      </c>
      <c r="M67" s="3">
        <f t="shared" si="7"/>
        <v>-10906973.1106552</v>
      </c>
      <c r="N67" s="3">
        <f t="shared" si="18"/>
        <v>8267239.5379579347</v>
      </c>
      <c r="O67" s="3">
        <f t="shared" si="19"/>
        <v>0</v>
      </c>
      <c r="P67" s="3">
        <f t="shared" si="20"/>
        <v>34394680.655769259</v>
      </c>
      <c r="Q67" s="3">
        <f t="shared" si="21"/>
        <v>-1216430.47522382</v>
      </c>
      <c r="R67" s="3">
        <f t="shared" si="22"/>
        <v>62851.063828714498</v>
      </c>
      <c r="S67" s="3">
        <f t="shared" si="23"/>
        <v>0</v>
      </c>
      <c r="T67" s="3">
        <f t="shared" si="24"/>
        <v>0</v>
      </c>
      <c r="U67" s="3">
        <f t="shared" si="25"/>
        <v>30601367.671676885</v>
      </c>
      <c r="V67" s="3">
        <f t="shared" si="26"/>
        <v>1288029.1457765177</v>
      </c>
      <c r="W67" s="8">
        <f t="shared" si="27"/>
        <v>4.3940035852226611E-2</v>
      </c>
    </row>
    <row r="68" spans="1:23" x14ac:dyDescent="0.25">
      <c r="A68" s="4">
        <v>42826</v>
      </c>
      <c r="B68">
        <f t="shared" si="5"/>
        <v>4</v>
      </c>
      <c r="C68">
        <f t="shared" si="6"/>
        <v>2017</v>
      </c>
      <c r="D68" s="3">
        <v>25616855.235900313</v>
      </c>
      <c r="E68" s="9">
        <v>324.3</v>
      </c>
      <c r="F68" s="9">
        <v>0</v>
      </c>
      <c r="G68">
        <v>30</v>
      </c>
      <c r="H68">
        <v>1</v>
      </c>
      <c r="I68">
        <v>4</v>
      </c>
      <c r="J68" s="10">
        <v>0</v>
      </c>
      <c r="K68" s="10">
        <v>0</v>
      </c>
      <c r="M68" s="3">
        <f t="shared" si="7"/>
        <v>-10906973.1106552</v>
      </c>
      <c r="N68" s="3">
        <f t="shared" si="18"/>
        <v>4640930.9021287141</v>
      </c>
      <c r="O68" s="3">
        <f t="shared" si="19"/>
        <v>0</v>
      </c>
      <c r="P68" s="3">
        <f t="shared" si="20"/>
        <v>33285174.828163803</v>
      </c>
      <c r="Q68" s="3">
        <f t="shared" si="21"/>
        <v>-1216430.47522382</v>
      </c>
      <c r="R68" s="3">
        <f t="shared" si="22"/>
        <v>83801.418438285997</v>
      </c>
      <c r="S68" s="3">
        <f t="shared" si="23"/>
        <v>0</v>
      </c>
      <c r="T68" s="3">
        <f t="shared" si="24"/>
        <v>0</v>
      </c>
      <c r="U68" s="3">
        <f t="shared" si="25"/>
        <v>25886503.562851783</v>
      </c>
      <c r="V68" s="3">
        <f t="shared" si="26"/>
        <v>269648.32695147023</v>
      </c>
      <c r="W68" s="8">
        <f t="shared" si="27"/>
        <v>1.0526207236147242E-2</v>
      </c>
    </row>
    <row r="69" spans="1:23" x14ac:dyDescent="0.25">
      <c r="A69" s="4">
        <v>42856</v>
      </c>
      <c r="B69">
        <f t="shared" si="5"/>
        <v>5</v>
      </c>
      <c r="C69">
        <f t="shared" si="6"/>
        <v>2017</v>
      </c>
      <c r="D69" s="3">
        <v>24267876.095900469</v>
      </c>
      <c r="E69" s="9">
        <v>191.59</v>
      </c>
      <c r="F69" s="9">
        <v>0</v>
      </c>
      <c r="G69">
        <v>31</v>
      </c>
      <c r="H69">
        <v>1</v>
      </c>
      <c r="I69">
        <v>5</v>
      </c>
      <c r="J69" s="10">
        <v>0</v>
      </c>
      <c r="K69" s="10">
        <v>0</v>
      </c>
      <c r="M69" s="3">
        <f t="shared" si="7"/>
        <v>-10906973.1106552</v>
      </c>
      <c r="N69" s="3">
        <f t="shared" si="18"/>
        <v>2741769.8166476726</v>
      </c>
      <c r="O69" s="3">
        <f t="shared" si="19"/>
        <v>0</v>
      </c>
      <c r="P69" s="3">
        <f t="shared" si="20"/>
        <v>34394680.655769259</v>
      </c>
      <c r="Q69" s="3">
        <f t="shared" si="21"/>
        <v>-1216430.47522382</v>
      </c>
      <c r="R69" s="3">
        <f t="shared" si="22"/>
        <v>104751.7730478575</v>
      </c>
      <c r="S69" s="3">
        <f t="shared" si="23"/>
        <v>0</v>
      </c>
      <c r="T69" s="3">
        <f t="shared" si="24"/>
        <v>0</v>
      </c>
      <c r="U69" s="3">
        <f t="shared" si="25"/>
        <v>25117798.65958577</v>
      </c>
      <c r="V69" s="3">
        <f t="shared" si="26"/>
        <v>849922.56368530169</v>
      </c>
      <c r="W69" s="8">
        <f t="shared" si="27"/>
        <v>3.5022535978287681E-2</v>
      </c>
    </row>
    <row r="70" spans="1:23" x14ac:dyDescent="0.25">
      <c r="A70" s="4">
        <v>42887</v>
      </c>
      <c r="B70">
        <f t="shared" si="5"/>
        <v>6</v>
      </c>
      <c r="C70">
        <f t="shared" si="6"/>
        <v>2017</v>
      </c>
      <c r="D70" s="3">
        <v>22619349.445900396</v>
      </c>
      <c r="E70" s="9">
        <v>14.1</v>
      </c>
      <c r="F70" s="9">
        <v>5.4</v>
      </c>
      <c r="G70">
        <v>30</v>
      </c>
      <c r="H70">
        <v>0</v>
      </c>
      <c r="I70">
        <v>6</v>
      </c>
      <c r="J70" s="10">
        <v>0</v>
      </c>
      <c r="K70" s="10">
        <v>0</v>
      </c>
      <c r="M70" s="3">
        <f t="shared" si="7"/>
        <v>-10906973.1106552</v>
      </c>
      <c r="N70" s="3">
        <f t="shared" si="18"/>
        <v>201779.60444037884</v>
      </c>
      <c r="O70" s="3">
        <f t="shared" si="19"/>
        <v>138344.28341231827</v>
      </c>
      <c r="P70" s="3">
        <f t="shared" si="20"/>
        <v>33285174.828163803</v>
      </c>
      <c r="Q70" s="3">
        <f t="shared" si="21"/>
        <v>0</v>
      </c>
      <c r="R70" s="3">
        <f t="shared" si="22"/>
        <v>125702.127657429</v>
      </c>
      <c r="S70" s="3">
        <f t="shared" si="23"/>
        <v>0</v>
      </c>
      <c r="T70" s="3">
        <f t="shared" si="24"/>
        <v>0</v>
      </c>
      <c r="U70" s="3">
        <f t="shared" si="25"/>
        <v>22844027.733018726</v>
      </c>
      <c r="V70" s="3">
        <f t="shared" si="26"/>
        <v>224678.2871183306</v>
      </c>
      <c r="W70" s="8">
        <f t="shared" si="27"/>
        <v>9.9330127798636595E-3</v>
      </c>
    </row>
    <row r="71" spans="1:23" x14ac:dyDescent="0.25">
      <c r="A71" s="4">
        <v>42917</v>
      </c>
      <c r="B71">
        <f t="shared" si="5"/>
        <v>7</v>
      </c>
      <c r="C71">
        <f t="shared" si="6"/>
        <v>2017</v>
      </c>
      <c r="D71" s="3">
        <v>25223991.015900459</v>
      </c>
      <c r="E71" s="9">
        <v>1.2</v>
      </c>
      <c r="F71" s="9">
        <v>69.2</v>
      </c>
      <c r="G71">
        <v>31</v>
      </c>
      <c r="H71">
        <v>0</v>
      </c>
      <c r="I71">
        <v>7</v>
      </c>
      <c r="J71" s="10">
        <v>0</v>
      </c>
      <c r="K71" s="10">
        <v>0</v>
      </c>
      <c r="M71" s="3">
        <f t="shared" si="7"/>
        <v>-10906973.1106552</v>
      </c>
      <c r="N71" s="3">
        <f t="shared" si="18"/>
        <v>17172.732292798199</v>
      </c>
      <c r="O71" s="3">
        <f t="shared" si="19"/>
        <v>1772856.3726171155</v>
      </c>
      <c r="P71" s="3">
        <f t="shared" si="20"/>
        <v>34394680.655769259</v>
      </c>
      <c r="Q71" s="3">
        <f t="shared" si="21"/>
        <v>0</v>
      </c>
      <c r="R71" s="3">
        <f t="shared" si="22"/>
        <v>146652.48226700048</v>
      </c>
      <c r="S71" s="3">
        <f t="shared" si="23"/>
        <v>0</v>
      </c>
      <c r="T71" s="3">
        <f t="shared" si="24"/>
        <v>0</v>
      </c>
      <c r="U71" s="3">
        <f t="shared" si="25"/>
        <v>25424389.132290974</v>
      </c>
      <c r="V71" s="3">
        <f t="shared" si="26"/>
        <v>200398.11639051512</v>
      </c>
      <c r="W71" s="8">
        <f t="shared" si="27"/>
        <v>7.9447426168281644E-3</v>
      </c>
    </row>
    <row r="72" spans="1:23" x14ac:dyDescent="0.25">
      <c r="A72" s="4">
        <v>42948</v>
      </c>
      <c r="B72">
        <f t="shared" si="5"/>
        <v>8</v>
      </c>
      <c r="C72">
        <f t="shared" si="6"/>
        <v>2017</v>
      </c>
      <c r="D72" s="3">
        <v>24749042.545900472</v>
      </c>
      <c r="E72" s="9">
        <v>17.399999999999999</v>
      </c>
      <c r="F72" s="9">
        <v>30.6</v>
      </c>
      <c r="G72">
        <v>31</v>
      </c>
      <c r="H72">
        <v>0</v>
      </c>
      <c r="I72">
        <v>8</v>
      </c>
      <c r="J72" s="10">
        <v>0</v>
      </c>
      <c r="K72" s="10">
        <v>0</v>
      </c>
      <c r="M72" s="3">
        <f t="shared" si="7"/>
        <v>-10906973.1106552</v>
      </c>
      <c r="N72" s="3">
        <f t="shared" si="18"/>
        <v>249004.61824557389</v>
      </c>
      <c r="O72" s="3">
        <f t="shared" si="19"/>
        <v>783950.9393364701</v>
      </c>
      <c r="P72" s="3">
        <f t="shared" si="20"/>
        <v>34394680.655769259</v>
      </c>
      <c r="Q72" s="3">
        <f t="shared" si="21"/>
        <v>0</v>
      </c>
      <c r="R72" s="3">
        <f t="shared" si="22"/>
        <v>167602.83687657199</v>
      </c>
      <c r="S72" s="3">
        <f t="shared" si="23"/>
        <v>0</v>
      </c>
      <c r="T72" s="3">
        <f t="shared" si="24"/>
        <v>0</v>
      </c>
      <c r="U72" s="3">
        <f t="shared" si="25"/>
        <v>24688265.939572673</v>
      </c>
      <c r="V72" s="3">
        <f t="shared" si="26"/>
        <v>-60776.606327798218</v>
      </c>
      <c r="W72" s="8">
        <f t="shared" si="27"/>
        <v>2.4557154570759542E-3</v>
      </c>
    </row>
    <row r="73" spans="1:23" x14ac:dyDescent="0.25">
      <c r="A73" s="4">
        <v>42979</v>
      </c>
      <c r="B73">
        <f t="shared" si="5"/>
        <v>9</v>
      </c>
      <c r="C73">
        <f t="shared" si="6"/>
        <v>2017</v>
      </c>
      <c r="D73" s="3">
        <v>23222723.395900417</v>
      </c>
      <c r="E73" s="9">
        <v>60.9</v>
      </c>
      <c r="F73" s="9">
        <v>13.5</v>
      </c>
      <c r="G73">
        <v>30</v>
      </c>
      <c r="H73">
        <v>0</v>
      </c>
      <c r="I73">
        <v>9</v>
      </c>
      <c r="J73" s="10">
        <v>0</v>
      </c>
      <c r="K73" s="10">
        <v>0</v>
      </c>
      <c r="M73" s="3">
        <f t="shared" si="7"/>
        <v>-10906973.1106552</v>
      </c>
      <c r="N73" s="3">
        <f t="shared" si="18"/>
        <v>871516.1638595087</v>
      </c>
      <c r="O73" s="3">
        <f t="shared" si="19"/>
        <v>345860.70853079564</v>
      </c>
      <c r="P73" s="3">
        <f t="shared" si="20"/>
        <v>33285174.828163803</v>
      </c>
      <c r="Q73" s="3">
        <f t="shared" si="21"/>
        <v>0</v>
      </c>
      <c r="R73" s="3">
        <f t="shared" si="22"/>
        <v>188553.19148614351</v>
      </c>
      <c r="S73" s="3">
        <f t="shared" si="23"/>
        <v>0</v>
      </c>
      <c r="T73" s="3">
        <f t="shared" si="24"/>
        <v>0</v>
      </c>
      <c r="U73" s="3">
        <f t="shared" si="25"/>
        <v>23784131.781385049</v>
      </c>
      <c r="V73" s="3">
        <f t="shared" si="26"/>
        <v>561408.3854846321</v>
      </c>
      <c r="W73" s="8">
        <f t="shared" si="27"/>
        <v>2.4174958979347759E-2</v>
      </c>
    </row>
    <row r="74" spans="1:23" x14ac:dyDescent="0.25">
      <c r="A74" s="4">
        <v>43009</v>
      </c>
      <c r="B74">
        <f t="shared" si="5"/>
        <v>10</v>
      </c>
      <c r="C74">
        <f t="shared" si="6"/>
        <v>2017</v>
      </c>
      <c r="D74" s="3">
        <v>25942437.685900681</v>
      </c>
      <c r="E74" s="9">
        <v>221.94</v>
      </c>
      <c r="F74" s="9">
        <v>0</v>
      </c>
      <c r="G74">
        <v>31</v>
      </c>
      <c r="H74">
        <v>1</v>
      </c>
      <c r="I74">
        <v>10</v>
      </c>
      <c r="J74" s="10">
        <v>0</v>
      </c>
      <c r="K74" s="10">
        <v>0</v>
      </c>
      <c r="M74" s="3">
        <f t="shared" si="7"/>
        <v>-10906973.1106552</v>
      </c>
      <c r="N74" s="3">
        <f t="shared" si="18"/>
        <v>3176096.8375530271</v>
      </c>
      <c r="O74" s="3">
        <f t="shared" si="19"/>
        <v>0</v>
      </c>
      <c r="P74" s="3">
        <f t="shared" si="20"/>
        <v>34394680.655769259</v>
      </c>
      <c r="Q74" s="3">
        <f t="shared" si="21"/>
        <v>-1216430.47522382</v>
      </c>
      <c r="R74" s="3">
        <f t="shared" si="22"/>
        <v>209503.54609571499</v>
      </c>
      <c r="S74" s="3">
        <f t="shared" si="23"/>
        <v>0</v>
      </c>
      <c r="T74" s="3">
        <f t="shared" si="24"/>
        <v>0</v>
      </c>
      <c r="U74" s="3">
        <f t="shared" si="25"/>
        <v>25656877.45353898</v>
      </c>
      <c r="V74" s="3">
        <f t="shared" si="26"/>
        <v>-285560.23236170039</v>
      </c>
      <c r="W74" s="8">
        <f t="shared" si="27"/>
        <v>1.100745565313232E-2</v>
      </c>
    </row>
    <row r="75" spans="1:23" x14ac:dyDescent="0.25">
      <c r="A75" s="4">
        <v>43040</v>
      </c>
      <c r="B75">
        <f t="shared" si="5"/>
        <v>11</v>
      </c>
      <c r="C75">
        <f t="shared" si="6"/>
        <v>2017</v>
      </c>
      <c r="D75" s="3">
        <v>29254107.975900408</v>
      </c>
      <c r="E75" s="9">
        <v>526.87</v>
      </c>
      <c r="F75" s="9">
        <v>0</v>
      </c>
      <c r="G75">
        <v>30</v>
      </c>
      <c r="H75">
        <v>1</v>
      </c>
      <c r="I75">
        <v>11</v>
      </c>
      <c r="J75" s="10">
        <v>0</v>
      </c>
      <c r="K75" s="10">
        <v>0</v>
      </c>
      <c r="M75" s="3">
        <f t="shared" si="7"/>
        <v>-10906973.1106552</v>
      </c>
      <c r="N75" s="3">
        <f t="shared" si="18"/>
        <v>7539831.2192554902</v>
      </c>
      <c r="O75" s="3">
        <f t="shared" si="19"/>
        <v>0</v>
      </c>
      <c r="P75" s="3">
        <f t="shared" si="20"/>
        <v>33285174.828163803</v>
      </c>
      <c r="Q75" s="3">
        <f t="shared" si="21"/>
        <v>-1216430.47522382</v>
      </c>
      <c r="R75" s="3">
        <f t="shared" si="22"/>
        <v>230453.90070528648</v>
      </c>
      <c r="S75" s="3">
        <f t="shared" si="23"/>
        <v>0</v>
      </c>
      <c r="T75" s="3">
        <f t="shared" si="24"/>
        <v>0</v>
      </c>
      <c r="U75" s="3">
        <f t="shared" si="25"/>
        <v>28932056.362245556</v>
      </c>
      <c r="V75" s="3">
        <f t="shared" si="26"/>
        <v>-322051.61365485191</v>
      </c>
      <c r="W75" s="8">
        <f t="shared" si="27"/>
        <v>1.1008765467063931E-2</v>
      </c>
    </row>
    <row r="76" spans="1:23" x14ac:dyDescent="0.25">
      <c r="A76" s="4">
        <v>43070</v>
      </c>
      <c r="B76">
        <f t="shared" si="5"/>
        <v>12</v>
      </c>
      <c r="C76">
        <f t="shared" si="6"/>
        <v>2017</v>
      </c>
      <c r="D76" s="3">
        <v>35918162.395901039</v>
      </c>
      <c r="E76" s="9">
        <v>833.2</v>
      </c>
      <c r="F76" s="9">
        <v>0</v>
      </c>
      <c r="G76">
        <v>31</v>
      </c>
      <c r="H76">
        <v>0</v>
      </c>
      <c r="I76">
        <v>12</v>
      </c>
      <c r="J76" s="10">
        <v>0</v>
      </c>
      <c r="K76" s="10">
        <v>0</v>
      </c>
      <c r="M76" s="3">
        <f t="shared" si="7"/>
        <v>-10906973.1106552</v>
      </c>
      <c r="N76" s="3">
        <f t="shared" si="18"/>
        <v>11923600.455299551</v>
      </c>
      <c r="O76" s="3">
        <f t="shared" si="19"/>
        <v>0</v>
      </c>
      <c r="P76" s="3">
        <f t="shared" si="20"/>
        <v>34394680.655769259</v>
      </c>
      <c r="Q76" s="3">
        <f t="shared" si="21"/>
        <v>0</v>
      </c>
      <c r="R76" s="3">
        <f t="shared" si="22"/>
        <v>251404.25531485799</v>
      </c>
      <c r="S76" s="3">
        <f t="shared" si="23"/>
        <v>0</v>
      </c>
      <c r="T76" s="3">
        <f t="shared" si="24"/>
        <v>0</v>
      </c>
      <c r="U76" s="3">
        <f t="shared" si="25"/>
        <v>35662712.255728468</v>
      </c>
      <c r="V76" s="3">
        <f t="shared" si="26"/>
        <v>-255450.14017257094</v>
      </c>
      <c r="W76" s="8">
        <f t="shared" si="27"/>
        <v>7.1120047110684809E-3</v>
      </c>
    </row>
    <row r="77" spans="1:23" x14ac:dyDescent="0.25">
      <c r="A77" s="4">
        <v>43101</v>
      </c>
      <c r="B77">
        <f t="shared" si="5"/>
        <v>1</v>
      </c>
      <c r="C77">
        <f t="shared" si="6"/>
        <v>2018</v>
      </c>
      <c r="D77" s="3">
        <v>37426201.476736017</v>
      </c>
      <c r="E77" s="9">
        <v>839.8</v>
      </c>
      <c r="F77" s="9">
        <v>0</v>
      </c>
      <c r="G77">
        <v>31</v>
      </c>
      <c r="H77">
        <v>0</v>
      </c>
      <c r="I77">
        <v>13</v>
      </c>
      <c r="J77" s="10">
        <v>0</v>
      </c>
      <c r="K77" s="10">
        <v>0</v>
      </c>
      <c r="M77" s="3">
        <f t="shared" si="7"/>
        <v>-10906973.1106552</v>
      </c>
      <c r="N77" s="3">
        <f t="shared" si="18"/>
        <v>12018050.48290994</v>
      </c>
      <c r="O77" s="3">
        <f t="shared" si="19"/>
        <v>0</v>
      </c>
      <c r="P77" s="3">
        <f t="shared" si="20"/>
        <v>34394680.655769259</v>
      </c>
      <c r="Q77" s="3">
        <f t="shared" si="21"/>
        <v>0</v>
      </c>
      <c r="R77" s="3">
        <f t="shared" si="22"/>
        <v>272354.6099244295</v>
      </c>
      <c r="S77" s="3">
        <f t="shared" si="23"/>
        <v>0</v>
      </c>
      <c r="T77" s="3">
        <f t="shared" si="24"/>
        <v>0</v>
      </c>
      <c r="U77" s="3">
        <f t="shared" si="25"/>
        <v>35778112.637948431</v>
      </c>
      <c r="V77" s="3">
        <f t="shared" si="26"/>
        <v>-1648088.8387875855</v>
      </c>
      <c r="W77" s="8">
        <f t="shared" si="27"/>
        <v>4.4035696217048136E-2</v>
      </c>
    </row>
    <row r="78" spans="1:23" x14ac:dyDescent="0.25">
      <c r="A78" s="4">
        <v>43132</v>
      </c>
      <c r="B78">
        <f t="shared" si="5"/>
        <v>2</v>
      </c>
      <c r="C78">
        <f t="shared" si="6"/>
        <v>2018</v>
      </c>
      <c r="D78" s="3">
        <v>30894907.026735522</v>
      </c>
      <c r="E78" s="9">
        <v>788</v>
      </c>
      <c r="F78" s="9">
        <v>0</v>
      </c>
      <c r="G78">
        <v>28</v>
      </c>
      <c r="H78">
        <v>0</v>
      </c>
      <c r="I78">
        <v>14</v>
      </c>
      <c r="J78" s="10">
        <v>0</v>
      </c>
      <c r="K78" s="10">
        <v>0</v>
      </c>
      <c r="M78" s="3">
        <f t="shared" si="7"/>
        <v>-10906973.1106552</v>
      </c>
      <c r="N78" s="3">
        <f t="shared" si="18"/>
        <v>11276760.872270819</v>
      </c>
      <c r="O78" s="3">
        <f t="shared" si="19"/>
        <v>0</v>
      </c>
      <c r="P78" s="3">
        <f t="shared" si="20"/>
        <v>31066163.172952883</v>
      </c>
      <c r="Q78" s="3">
        <f t="shared" si="21"/>
        <v>0</v>
      </c>
      <c r="R78" s="3">
        <f t="shared" si="22"/>
        <v>293304.96453400096</v>
      </c>
      <c r="S78" s="3">
        <f t="shared" si="23"/>
        <v>0</v>
      </c>
      <c r="T78" s="3">
        <f t="shared" si="24"/>
        <v>0</v>
      </c>
      <c r="U78" s="3">
        <f t="shared" si="25"/>
        <v>31729255.899102502</v>
      </c>
      <c r="V78" s="3">
        <f t="shared" si="26"/>
        <v>834348.87236697972</v>
      </c>
      <c r="W78" s="8">
        <f t="shared" si="27"/>
        <v>2.7006032795145147E-2</v>
      </c>
    </row>
    <row r="79" spans="1:23" x14ac:dyDescent="0.25">
      <c r="A79" s="4">
        <v>43160</v>
      </c>
      <c r="B79">
        <f t="shared" si="5"/>
        <v>3</v>
      </c>
      <c r="C79">
        <f t="shared" si="6"/>
        <v>2018</v>
      </c>
      <c r="D79" s="3">
        <v>30252996.416735217</v>
      </c>
      <c r="E79" s="9">
        <v>607.1</v>
      </c>
      <c r="F79" s="9">
        <v>0</v>
      </c>
      <c r="G79">
        <v>31</v>
      </c>
      <c r="H79">
        <v>1</v>
      </c>
      <c r="I79">
        <v>15</v>
      </c>
      <c r="J79" s="10">
        <v>0</v>
      </c>
      <c r="K79" s="10">
        <v>0</v>
      </c>
      <c r="M79" s="3">
        <f t="shared" si="7"/>
        <v>-10906973.1106552</v>
      </c>
      <c r="N79" s="3">
        <f t="shared" si="18"/>
        <v>8687971.47913149</v>
      </c>
      <c r="O79" s="3">
        <f t="shared" si="19"/>
        <v>0</v>
      </c>
      <c r="P79" s="3">
        <f t="shared" si="20"/>
        <v>34394680.655769259</v>
      </c>
      <c r="Q79" s="3">
        <f t="shared" si="21"/>
        <v>-1216430.47522382</v>
      </c>
      <c r="R79" s="3">
        <f t="shared" si="22"/>
        <v>314255.31914357247</v>
      </c>
      <c r="S79" s="3">
        <f t="shared" si="23"/>
        <v>0</v>
      </c>
      <c r="T79" s="3">
        <f t="shared" si="24"/>
        <v>0</v>
      </c>
      <c r="U79" s="3">
        <f t="shared" si="25"/>
        <v>31273503.868165299</v>
      </c>
      <c r="V79" s="3">
        <f t="shared" si="26"/>
        <v>1020507.4514300823</v>
      </c>
      <c r="W79" s="8">
        <f t="shared" si="27"/>
        <v>3.3732442147963983E-2</v>
      </c>
    </row>
    <row r="80" spans="1:23" x14ac:dyDescent="0.25">
      <c r="A80" s="4">
        <v>43191</v>
      </c>
      <c r="B80">
        <f t="shared" si="5"/>
        <v>4</v>
      </c>
      <c r="C80">
        <f t="shared" si="6"/>
        <v>2018</v>
      </c>
      <c r="D80" s="3">
        <v>26280461.92673523</v>
      </c>
      <c r="E80" s="9">
        <v>431.93</v>
      </c>
      <c r="F80" s="9">
        <v>0</v>
      </c>
      <c r="G80">
        <v>30</v>
      </c>
      <c r="H80">
        <v>1</v>
      </c>
      <c r="I80">
        <v>16</v>
      </c>
      <c r="J80" s="10">
        <v>0</v>
      </c>
      <c r="K80" s="10">
        <v>0</v>
      </c>
      <c r="M80" s="3">
        <f t="shared" si="7"/>
        <v>-10906973.1106552</v>
      </c>
      <c r="N80" s="3">
        <f t="shared" si="18"/>
        <v>6181181.8826902723</v>
      </c>
      <c r="O80" s="3">
        <f t="shared" si="19"/>
        <v>0</v>
      </c>
      <c r="P80" s="3">
        <f t="shared" si="20"/>
        <v>33285174.828163803</v>
      </c>
      <c r="Q80" s="3">
        <f t="shared" si="21"/>
        <v>-1216430.47522382</v>
      </c>
      <c r="R80" s="3">
        <f t="shared" si="22"/>
        <v>335205.67375314399</v>
      </c>
      <c r="S80" s="3">
        <f t="shared" si="23"/>
        <v>0</v>
      </c>
      <c r="T80" s="3">
        <f t="shared" si="24"/>
        <v>0</v>
      </c>
      <c r="U80" s="3">
        <f t="shared" si="25"/>
        <v>27678158.798728198</v>
      </c>
      <c r="V80" s="3">
        <f t="shared" si="26"/>
        <v>1397696.871992968</v>
      </c>
      <c r="W80" s="8">
        <f t="shared" si="27"/>
        <v>5.3183877661263056E-2</v>
      </c>
    </row>
    <row r="81" spans="1:23" x14ac:dyDescent="0.25">
      <c r="A81" s="4">
        <v>43221</v>
      </c>
      <c r="B81">
        <f t="shared" ref="B81:B144" si="28">MONTH(A81)</f>
        <v>5</v>
      </c>
      <c r="C81">
        <f t="shared" ref="C81:C144" si="29">YEAR(A81)</f>
        <v>2018</v>
      </c>
      <c r="D81" s="3">
        <v>23798270.966735676</v>
      </c>
      <c r="E81" s="9">
        <v>119.91</v>
      </c>
      <c r="F81" s="9">
        <v>2.7</v>
      </c>
      <c r="G81">
        <v>31</v>
      </c>
      <c r="H81">
        <v>1</v>
      </c>
      <c r="I81">
        <v>17</v>
      </c>
      <c r="J81" s="10">
        <v>0</v>
      </c>
      <c r="K81" s="10">
        <v>0</v>
      </c>
      <c r="M81" s="3">
        <f t="shared" ref="M81:M133" si="30">$AA$22</f>
        <v>-10906973.1106552</v>
      </c>
      <c r="N81" s="3">
        <f t="shared" ref="N81:N112" si="31">E81*$AA$23</f>
        <v>1715985.2743578602</v>
      </c>
      <c r="O81" s="3">
        <f t="shared" ref="O81:O112" si="32">F81*$AA$24</f>
        <v>69172.141706159135</v>
      </c>
      <c r="P81" s="3">
        <f t="shared" ref="P81:P112" si="33">G81*$AA$25</f>
        <v>34394680.655769259</v>
      </c>
      <c r="Q81" s="3">
        <f t="shared" ref="Q81:Q112" si="34">H81*$AA$26</f>
        <v>-1216430.47522382</v>
      </c>
      <c r="R81" s="3">
        <f t="shared" ref="R81:R112" si="35">I81*$AA$27</f>
        <v>356156.0283627155</v>
      </c>
      <c r="S81" s="3">
        <f t="shared" ref="S81:S112" si="36">J81*$AA$28</f>
        <v>0</v>
      </c>
      <c r="T81" s="3">
        <f t="shared" ref="T81:T112" si="37">K81*$AA$29</f>
        <v>0</v>
      </c>
      <c r="U81" s="3">
        <f t="shared" ref="U81:U112" si="38">SUM(M81:T81)</f>
        <v>24412590.514316972</v>
      </c>
      <c r="V81" s="3">
        <f t="shared" ref="V81:V112" si="39">U81-D81</f>
        <v>614319.54758129641</v>
      </c>
      <c r="W81" s="8">
        <f t="shared" ref="W81:W112" si="40">ABS(U81-D81)/D81</f>
        <v>2.5813621016416238E-2</v>
      </c>
    </row>
    <row r="82" spans="1:23" x14ac:dyDescent="0.25">
      <c r="A82" s="4">
        <v>43252</v>
      </c>
      <c r="B82">
        <f t="shared" si="28"/>
        <v>6</v>
      </c>
      <c r="C82">
        <f t="shared" si="29"/>
        <v>2018</v>
      </c>
      <c r="D82" s="3">
        <v>23584371.38673538</v>
      </c>
      <c r="E82" s="9">
        <v>27.4</v>
      </c>
      <c r="F82" s="9">
        <v>20.6</v>
      </c>
      <c r="G82">
        <v>30</v>
      </c>
      <c r="H82">
        <v>0</v>
      </c>
      <c r="I82">
        <v>18</v>
      </c>
      <c r="J82" s="10">
        <v>0</v>
      </c>
      <c r="K82" s="10">
        <v>0</v>
      </c>
      <c r="M82" s="3">
        <f t="shared" si="30"/>
        <v>-10906973.1106552</v>
      </c>
      <c r="N82" s="3">
        <f t="shared" si="31"/>
        <v>392110.72068555892</v>
      </c>
      <c r="O82" s="3">
        <f t="shared" si="32"/>
        <v>527757.82190625113</v>
      </c>
      <c r="P82" s="3">
        <f t="shared" si="33"/>
        <v>33285174.828163803</v>
      </c>
      <c r="Q82" s="3">
        <f t="shared" si="34"/>
        <v>0</v>
      </c>
      <c r="R82" s="3">
        <f t="shared" si="35"/>
        <v>377106.38297228701</v>
      </c>
      <c r="S82" s="3">
        <f t="shared" si="36"/>
        <v>0</v>
      </c>
      <c r="T82" s="3">
        <f t="shared" si="37"/>
        <v>0</v>
      </c>
      <c r="U82" s="3">
        <f t="shared" si="38"/>
        <v>23675176.643072702</v>
      </c>
      <c r="V82" s="3">
        <f t="shared" si="39"/>
        <v>90805.256337322295</v>
      </c>
      <c r="W82" s="8">
        <f t="shared" si="40"/>
        <v>3.8502300887440287E-3</v>
      </c>
    </row>
    <row r="83" spans="1:23" x14ac:dyDescent="0.25">
      <c r="A83" s="4">
        <v>43282</v>
      </c>
      <c r="B83">
        <f t="shared" si="28"/>
        <v>7</v>
      </c>
      <c r="C83">
        <f t="shared" si="29"/>
        <v>2018</v>
      </c>
      <c r="D83" s="3">
        <v>26647830.006735422</v>
      </c>
      <c r="E83" s="9">
        <v>0</v>
      </c>
      <c r="F83" s="9">
        <v>91</v>
      </c>
      <c r="G83">
        <v>31</v>
      </c>
      <c r="H83">
        <v>0</v>
      </c>
      <c r="I83">
        <v>19</v>
      </c>
      <c r="J83" s="10">
        <v>0</v>
      </c>
      <c r="K83" s="10">
        <v>0</v>
      </c>
      <c r="M83" s="3">
        <f t="shared" si="30"/>
        <v>-10906973.1106552</v>
      </c>
      <c r="N83" s="3">
        <f t="shared" si="31"/>
        <v>0</v>
      </c>
      <c r="O83" s="3">
        <f t="shared" si="32"/>
        <v>2331357.3686149926</v>
      </c>
      <c r="P83" s="3">
        <f t="shared" si="33"/>
        <v>34394680.655769259</v>
      </c>
      <c r="Q83" s="3">
        <f t="shared" si="34"/>
        <v>0</v>
      </c>
      <c r="R83" s="3">
        <f t="shared" si="35"/>
        <v>398056.73758185847</v>
      </c>
      <c r="S83" s="3">
        <f t="shared" si="36"/>
        <v>0</v>
      </c>
      <c r="T83" s="3">
        <f t="shared" si="37"/>
        <v>0</v>
      </c>
      <c r="U83" s="3">
        <f t="shared" si="38"/>
        <v>26217121.65131091</v>
      </c>
      <c r="V83" s="3">
        <f t="shared" si="39"/>
        <v>-430708.35542451218</v>
      </c>
      <c r="W83" s="8">
        <f t="shared" si="40"/>
        <v>1.616298044965191E-2</v>
      </c>
    </row>
    <row r="84" spans="1:23" x14ac:dyDescent="0.25">
      <c r="A84" s="4">
        <v>43313</v>
      </c>
      <c r="B84">
        <f t="shared" si="28"/>
        <v>8</v>
      </c>
      <c r="C84">
        <f t="shared" si="29"/>
        <v>2018</v>
      </c>
      <c r="D84" s="3">
        <v>25954937.806735739</v>
      </c>
      <c r="E84" s="9">
        <v>9.6999999999999993</v>
      </c>
      <c r="F84" s="9">
        <v>52.3</v>
      </c>
      <c r="G84">
        <v>31</v>
      </c>
      <c r="H84">
        <v>0</v>
      </c>
      <c r="I84">
        <v>20</v>
      </c>
      <c r="J84" s="10">
        <v>0</v>
      </c>
      <c r="K84" s="10">
        <v>0</v>
      </c>
      <c r="M84" s="3">
        <f t="shared" si="30"/>
        <v>-10906973.1106552</v>
      </c>
      <c r="N84" s="3">
        <f t="shared" si="31"/>
        <v>138812.91936678544</v>
      </c>
      <c r="O84" s="3">
        <f t="shared" si="32"/>
        <v>1339890.0041600452</v>
      </c>
      <c r="P84" s="3">
        <f t="shared" si="33"/>
        <v>34394680.655769259</v>
      </c>
      <c r="Q84" s="3">
        <f t="shared" si="34"/>
        <v>0</v>
      </c>
      <c r="R84" s="3">
        <f t="shared" si="35"/>
        <v>419007.09219142998</v>
      </c>
      <c r="S84" s="3">
        <f t="shared" si="36"/>
        <v>0</v>
      </c>
      <c r="T84" s="3">
        <f t="shared" si="37"/>
        <v>0</v>
      </c>
      <c r="U84" s="3">
        <f t="shared" si="38"/>
        <v>25385417.560832322</v>
      </c>
      <c r="V84" s="3">
        <f t="shared" si="39"/>
        <v>-569520.24590341747</v>
      </c>
      <c r="W84" s="8">
        <f t="shared" si="40"/>
        <v>2.1942655002456506E-2</v>
      </c>
    </row>
    <row r="85" spans="1:23" x14ac:dyDescent="0.25">
      <c r="A85" s="4">
        <v>43344</v>
      </c>
      <c r="B85">
        <f t="shared" si="28"/>
        <v>9</v>
      </c>
      <c r="C85">
        <f t="shared" si="29"/>
        <v>2018</v>
      </c>
      <c r="D85" s="3">
        <v>24590132.806735635</v>
      </c>
      <c r="E85" s="9">
        <v>93.58</v>
      </c>
      <c r="F85" s="9">
        <v>26</v>
      </c>
      <c r="G85">
        <v>30</v>
      </c>
      <c r="H85">
        <v>0</v>
      </c>
      <c r="I85">
        <v>21</v>
      </c>
      <c r="J85" s="10">
        <v>0</v>
      </c>
      <c r="K85" s="10">
        <v>0</v>
      </c>
      <c r="M85" s="3">
        <f t="shared" si="30"/>
        <v>-10906973.1106552</v>
      </c>
      <c r="N85" s="3">
        <f t="shared" si="31"/>
        <v>1339186.9066333796</v>
      </c>
      <c r="O85" s="3">
        <f t="shared" si="32"/>
        <v>666102.10531856935</v>
      </c>
      <c r="P85" s="3">
        <f t="shared" si="33"/>
        <v>33285174.828163803</v>
      </c>
      <c r="Q85" s="3">
        <f t="shared" si="34"/>
        <v>0</v>
      </c>
      <c r="R85" s="3">
        <f t="shared" si="35"/>
        <v>439957.4468010015</v>
      </c>
      <c r="S85" s="3">
        <f t="shared" si="36"/>
        <v>0</v>
      </c>
      <c r="T85" s="3">
        <f t="shared" si="37"/>
        <v>0</v>
      </c>
      <c r="U85" s="3">
        <f t="shared" si="38"/>
        <v>24823448.176261555</v>
      </c>
      <c r="V85" s="3">
        <f t="shared" si="39"/>
        <v>233315.3695259206</v>
      </c>
      <c r="W85" s="8">
        <f t="shared" si="40"/>
        <v>9.4881703714105904E-3</v>
      </c>
    </row>
    <row r="86" spans="1:23" x14ac:dyDescent="0.25">
      <c r="A86" s="4">
        <v>43374</v>
      </c>
      <c r="B86">
        <f t="shared" si="28"/>
        <v>10</v>
      </c>
      <c r="C86">
        <f t="shared" si="29"/>
        <v>2018</v>
      </c>
      <c r="D86" s="3">
        <v>27495530.446735434</v>
      </c>
      <c r="E86" s="9">
        <v>324.24</v>
      </c>
      <c r="F86" s="9">
        <v>0</v>
      </c>
      <c r="G86">
        <v>31</v>
      </c>
      <c r="H86">
        <v>1</v>
      </c>
      <c r="I86">
        <v>22</v>
      </c>
      <c r="J86" s="10">
        <v>0</v>
      </c>
      <c r="K86" s="10">
        <v>0</v>
      </c>
      <c r="M86" s="3">
        <f t="shared" si="30"/>
        <v>-10906973.1106552</v>
      </c>
      <c r="N86" s="3">
        <f t="shared" si="31"/>
        <v>4640072.2655140739</v>
      </c>
      <c r="O86" s="3">
        <f t="shared" si="32"/>
        <v>0</v>
      </c>
      <c r="P86" s="3">
        <f t="shared" si="33"/>
        <v>34394680.655769259</v>
      </c>
      <c r="Q86" s="3">
        <f t="shared" si="34"/>
        <v>-1216430.47522382</v>
      </c>
      <c r="R86" s="3">
        <f t="shared" si="35"/>
        <v>460907.80141057295</v>
      </c>
      <c r="S86" s="3">
        <f t="shared" si="36"/>
        <v>0</v>
      </c>
      <c r="T86" s="3">
        <f t="shared" si="37"/>
        <v>0</v>
      </c>
      <c r="U86" s="3">
        <f t="shared" si="38"/>
        <v>27372257.136814885</v>
      </c>
      <c r="V86" s="3">
        <f t="shared" si="39"/>
        <v>-123273.30992054939</v>
      </c>
      <c r="W86" s="8">
        <f t="shared" si="40"/>
        <v>4.483394497856859E-3</v>
      </c>
    </row>
    <row r="87" spans="1:23" x14ac:dyDescent="0.25">
      <c r="A87" s="4">
        <v>43405</v>
      </c>
      <c r="B87">
        <f t="shared" si="28"/>
        <v>11</v>
      </c>
      <c r="C87">
        <f t="shared" si="29"/>
        <v>2018</v>
      </c>
      <c r="D87" s="3">
        <v>30232415.62673533</v>
      </c>
      <c r="E87" s="9">
        <v>577.79999999999995</v>
      </c>
      <c r="F87" s="9">
        <v>0</v>
      </c>
      <c r="G87">
        <v>30</v>
      </c>
      <c r="H87">
        <v>1</v>
      </c>
      <c r="I87">
        <v>23</v>
      </c>
      <c r="J87" s="10">
        <v>0</v>
      </c>
      <c r="K87" s="10">
        <v>0</v>
      </c>
      <c r="M87" s="3">
        <f t="shared" si="30"/>
        <v>-10906973.1106552</v>
      </c>
      <c r="N87" s="3">
        <f t="shared" si="31"/>
        <v>8268670.5989823332</v>
      </c>
      <c r="O87" s="3">
        <f t="shared" si="32"/>
        <v>0</v>
      </c>
      <c r="P87" s="3">
        <f t="shared" si="33"/>
        <v>33285174.828163803</v>
      </c>
      <c r="Q87" s="3">
        <f t="shared" si="34"/>
        <v>-1216430.47522382</v>
      </c>
      <c r="R87" s="3">
        <f t="shared" si="35"/>
        <v>481858.15602014447</v>
      </c>
      <c r="S87" s="3">
        <f t="shared" si="36"/>
        <v>0</v>
      </c>
      <c r="T87" s="3">
        <f t="shared" si="37"/>
        <v>0</v>
      </c>
      <c r="U87" s="3">
        <f t="shared" si="38"/>
        <v>29912299.997287262</v>
      </c>
      <c r="V87" s="3">
        <f t="shared" si="39"/>
        <v>-320115.6294480674</v>
      </c>
      <c r="W87" s="8">
        <f t="shared" si="40"/>
        <v>1.0588489963897579E-2</v>
      </c>
    </row>
    <row r="88" spans="1:23" x14ac:dyDescent="0.25">
      <c r="A88" s="4">
        <v>43435</v>
      </c>
      <c r="B88">
        <f t="shared" si="28"/>
        <v>12</v>
      </c>
      <c r="C88">
        <f t="shared" si="29"/>
        <v>2018</v>
      </c>
      <c r="D88" s="3">
        <v>33728818.676735342</v>
      </c>
      <c r="E88" s="9">
        <v>678.8</v>
      </c>
      <c r="F88" s="9">
        <v>0</v>
      </c>
      <c r="G88">
        <v>31</v>
      </c>
      <c r="H88">
        <v>0</v>
      </c>
      <c r="I88">
        <v>24</v>
      </c>
      <c r="J88" s="10">
        <v>0</v>
      </c>
      <c r="K88" s="10">
        <v>0</v>
      </c>
      <c r="M88" s="3">
        <f t="shared" si="30"/>
        <v>-10906973.1106552</v>
      </c>
      <c r="N88" s="3">
        <f t="shared" si="31"/>
        <v>9714042.2336261813</v>
      </c>
      <c r="O88" s="3">
        <f t="shared" si="32"/>
        <v>0</v>
      </c>
      <c r="P88" s="3">
        <f t="shared" si="33"/>
        <v>34394680.655769259</v>
      </c>
      <c r="Q88" s="3">
        <f t="shared" si="34"/>
        <v>0</v>
      </c>
      <c r="R88" s="3">
        <f t="shared" si="35"/>
        <v>502808.51062971598</v>
      </c>
      <c r="S88" s="3">
        <f t="shared" si="36"/>
        <v>0</v>
      </c>
      <c r="T88" s="3">
        <f t="shared" si="37"/>
        <v>0</v>
      </c>
      <c r="U88" s="3">
        <f t="shared" si="38"/>
        <v>33704558.289369956</v>
      </c>
      <c r="V88" s="3">
        <f t="shared" si="39"/>
        <v>-24260.38736538589</v>
      </c>
      <c r="W88" s="8">
        <f t="shared" si="40"/>
        <v>7.1927770723021617E-4</v>
      </c>
    </row>
    <row r="89" spans="1:23" x14ac:dyDescent="0.25">
      <c r="A89" s="4">
        <v>43466</v>
      </c>
      <c r="B89">
        <f t="shared" si="28"/>
        <v>1</v>
      </c>
      <c r="C89">
        <f t="shared" si="29"/>
        <v>2019</v>
      </c>
      <c r="D89" s="3">
        <v>37095969.906736806</v>
      </c>
      <c r="E89" s="9">
        <v>926.2</v>
      </c>
      <c r="F89" s="9">
        <v>0</v>
      </c>
      <c r="G89">
        <v>31</v>
      </c>
      <c r="H89">
        <v>0</v>
      </c>
      <c r="I89">
        <v>25</v>
      </c>
      <c r="J89" s="10">
        <v>0</v>
      </c>
      <c r="K89" s="10">
        <v>0</v>
      </c>
      <c r="M89" s="3">
        <f t="shared" si="30"/>
        <v>-10906973.1106552</v>
      </c>
      <c r="N89" s="3">
        <f t="shared" si="31"/>
        <v>13254487.207991412</v>
      </c>
      <c r="O89" s="3">
        <f t="shared" si="32"/>
        <v>0</v>
      </c>
      <c r="P89" s="3">
        <f t="shared" si="33"/>
        <v>34394680.655769259</v>
      </c>
      <c r="Q89" s="3">
        <f t="shared" si="34"/>
        <v>0</v>
      </c>
      <c r="R89" s="3">
        <f t="shared" si="35"/>
        <v>523758.86523928749</v>
      </c>
      <c r="S89" s="3">
        <f t="shared" si="36"/>
        <v>0</v>
      </c>
      <c r="T89" s="3">
        <f t="shared" si="37"/>
        <v>0</v>
      </c>
      <c r="U89" s="3">
        <f t="shared" si="38"/>
        <v>37265953.618344754</v>
      </c>
      <c r="V89" s="3">
        <f t="shared" si="39"/>
        <v>169983.71160794795</v>
      </c>
      <c r="W89" s="8">
        <f t="shared" si="40"/>
        <v>4.5822689643997714E-3</v>
      </c>
    </row>
    <row r="90" spans="1:23" x14ac:dyDescent="0.25">
      <c r="A90" s="4">
        <v>43497</v>
      </c>
      <c r="B90">
        <f t="shared" si="28"/>
        <v>2</v>
      </c>
      <c r="C90">
        <f t="shared" si="29"/>
        <v>2019</v>
      </c>
      <c r="D90" s="3">
        <v>32923536.046737112</v>
      </c>
      <c r="E90" s="9">
        <v>781.4</v>
      </c>
      <c r="F90" s="9">
        <v>0</v>
      </c>
      <c r="G90">
        <v>28</v>
      </c>
      <c r="H90">
        <v>0</v>
      </c>
      <c r="I90">
        <v>26</v>
      </c>
      <c r="J90" s="10">
        <v>0</v>
      </c>
      <c r="K90" s="10">
        <v>0</v>
      </c>
      <c r="M90" s="3">
        <f t="shared" si="30"/>
        <v>-10906973.1106552</v>
      </c>
      <c r="N90" s="3">
        <f t="shared" si="31"/>
        <v>11182310.844660427</v>
      </c>
      <c r="O90" s="3">
        <f t="shared" si="32"/>
        <v>0</v>
      </c>
      <c r="P90" s="3">
        <f t="shared" si="33"/>
        <v>31066163.172952883</v>
      </c>
      <c r="Q90" s="3">
        <f t="shared" si="34"/>
        <v>0</v>
      </c>
      <c r="R90" s="3">
        <f t="shared" si="35"/>
        <v>544709.21984885901</v>
      </c>
      <c r="S90" s="3">
        <f t="shared" si="36"/>
        <v>0</v>
      </c>
      <c r="T90" s="3">
        <f t="shared" si="37"/>
        <v>0</v>
      </c>
      <c r="U90" s="3">
        <f t="shared" si="38"/>
        <v>31886210.126806971</v>
      </c>
      <c r="V90" s="3">
        <f t="shared" si="39"/>
        <v>-1037325.9199301414</v>
      </c>
      <c r="W90" s="8">
        <f t="shared" si="40"/>
        <v>3.150712361082933E-2</v>
      </c>
    </row>
    <row r="91" spans="1:23" x14ac:dyDescent="0.25">
      <c r="A91" s="4">
        <v>43525</v>
      </c>
      <c r="B91">
        <f t="shared" si="28"/>
        <v>3</v>
      </c>
      <c r="C91">
        <f t="shared" si="29"/>
        <v>2019</v>
      </c>
      <c r="D91" s="3">
        <v>30677549.546737101</v>
      </c>
      <c r="E91" s="9">
        <v>600.6</v>
      </c>
      <c r="F91" s="9">
        <v>0</v>
      </c>
      <c r="G91">
        <v>31</v>
      </c>
      <c r="H91">
        <v>1</v>
      </c>
      <c r="I91">
        <v>27</v>
      </c>
      <c r="J91" s="10">
        <v>0</v>
      </c>
      <c r="K91" s="10">
        <v>0</v>
      </c>
      <c r="M91" s="3">
        <f t="shared" si="30"/>
        <v>-10906973.1106552</v>
      </c>
      <c r="N91" s="3">
        <f t="shared" si="31"/>
        <v>8594952.5125455</v>
      </c>
      <c r="O91" s="3">
        <f t="shared" si="32"/>
        <v>0</v>
      </c>
      <c r="P91" s="3">
        <f t="shared" si="33"/>
        <v>34394680.655769259</v>
      </c>
      <c r="Q91" s="3">
        <f t="shared" si="34"/>
        <v>-1216430.47522382</v>
      </c>
      <c r="R91" s="3">
        <f t="shared" si="35"/>
        <v>565659.57445843052</v>
      </c>
      <c r="S91" s="3">
        <f t="shared" si="36"/>
        <v>0</v>
      </c>
      <c r="T91" s="3">
        <f t="shared" si="37"/>
        <v>0</v>
      </c>
      <c r="U91" s="3">
        <f t="shared" si="38"/>
        <v>31431889.15689417</v>
      </c>
      <c r="V91" s="3">
        <f t="shared" si="39"/>
        <v>754339.61015706882</v>
      </c>
      <c r="W91" s="8">
        <f t="shared" si="40"/>
        <v>2.4589304599046805E-2</v>
      </c>
    </row>
    <row r="92" spans="1:23" x14ac:dyDescent="0.25">
      <c r="A92" s="4">
        <v>43556</v>
      </c>
      <c r="B92">
        <f t="shared" si="28"/>
        <v>4</v>
      </c>
      <c r="C92">
        <f t="shared" si="29"/>
        <v>2019</v>
      </c>
      <c r="D92" s="3">
        <v>26406823.316737082</v>
      </c>
      <c r="E92" s="9">
        <v>354.1</v>
      </c>
      <c r="F92" s="9">
        <v>0</v>
      </c>
      <c r="G92">
        <v>30</v>
      </c>
      <c r="H92">
        <v>1</v>
      </c>
      <c r="I92">
        <v>28</v>
      </c>
      <c r="J92" s="10">
        <v>0</v>
      </c>
      <c r="K92" s="10">
        <v>0</v>
      </c>
      <c r="M92" s="3">
        <f t="shared" si="30"/>
        <v>-10906973.1106552</v>
      </c>
      <c r="N92" s="3">
        <f t="shared" si="31"/>
        <v>5067387.0873998692</v>
      </c>
      <c r="O92" s="3">
        <f t="shared" si="32"/>
        <v>0</v>
      </c>
      <c r="P92" s="3">
        <f t="shared" si="33"/>
        <v>33285174.828163803</v>
      </c>
      <c r="Q92" s="3">
        <f t="shared" si="34"/>
        <v>-1216430.47522382</v>
      </c>
      <c r="R92" s="3">
        <f t="shared" si="35"/>
        <v>586609.92906800192</v>
      </c>
      <c r="S92" s="3">
        <f t="shared" si="36"/>
        <v>0</v>
      </c>
      <c r="T92" s="3">
        <f t="shared" si="37"/>
        <v>0</v>
      </c>
      <c r="U92" s="3">
        <f t="shared" si="38"/>
        <v>26815768.258752655</v>
      </c>
      <c r="V92" s="3">
        <f t="shared" si="39"/>
        <v>408944.94201557338</v>
      </c>
      <c r="W92" s="8">
        <f t="shared" si="40"/>
        <v>1.5486336130267411E-2</v>
      </c>
    </row>
    <row r="93" spans="1:23" x14ac:dyDescent="0.25">
      <c r="A93" s="4">
        <v>43586</v>
      </c>
      <c r="B93">
        <f t="shared" si="28"/>
        <v>5</v>
      </c>
      <c r="C93">
        <f t="shared" si="29"/>
        <v>2019</v>
      </c>
      <c r="D93" s="3">
        <v>24624588.956737202</v>
      </c>
      <c r="E93" s="9">
        <v>203</v>
      </c>
      <c r="F93" s="9">
        <v>0</v>
      </c>
      <c r="G93">
        <v>31</v>
      </c>
      <c r="H93">
        <v>1</v>
      </c>
      <c r="I93">
        <v>29</v>
      </c>
      <c r="J93" s="10">
        <v>0</v>
      </c>
      <c r="K93" s="10">
        <v>0</v>
      </c>
      <c r="M93" s="3">
        <f t="shared" si="30"/>
        <v>-10906973.1106552</v>
      </c>
      <c r="N93" s="3">
        <f t="shared" si="31"/>
        <v>2905053.8795316955</v>
      </c>
      <c r="O93" s="3">
        <f t="shared" si="32"/>
        <v>0</v>
      </c>
      <c r="P93" s="3">
        <f t="shared" si="33"/>
        <v>34394680.655769259</v>
      </c>
      <c r="Q93" s="3">
        <f t="shared" si="34"/>
        <v>-1216430.47522382</v>
      </c>
      <c r="R93" s="3">
        <f t="shared" si="35"/>
        <v>607560.28367757343</v>
      </c>
      <c r="S93" s="3">
        <f t="shared" si="36"/>
        <v>0</v>
      </c>
      <c r="T93" s="3">
        <f t="shared" si="37"/>
        <v>0</v>
      </c>
      <c r="U93" s="3">
        <f t="shared" si="38"/>
        <v>25783891.233099509</v>
      </c>
      <c r="V93" s="3">
        <f t="shared" si="39"/>
        <v>1159302.2763623074</v>
      </c>
      <c r="W93" s="8">
        <f t="shared" si="40"/>
        <v>4.7079050878740709E-2</v>
      </c>
    </row>
    <row r="94" spans="1:23" x14ac:dyDescent="0.25">
      <c r="A94" s="4">
        <v>43617</v>
      </c>
      <c r="B94">
        <f t="shared" si="28"/>
        <v>6</v>
      </c>
      <c r="C94">
        <f t="shared" si="29"/>
        <v>2019</v>
      </c>
      <c r="D94" s="3">
        <v>23737027.866737057</v>
      </c>
      <c r="E94" s="9">
        <v>49.9</v>
      </c>
      <c r="F94" s="9">
        <v>22.2</v>
      </c>
      <c r="G94">
        <v>30</v>
      </c>
      <c r="H94">
        <v>0</v>
      </c>
      <c r="I94">
        <v>30</v>
      </c>
      <c r="J94" s="10">
        <v>0</v>
      </c>
      <c r="K94" s="10">
        <v>0</v>
      </c>
      <c r="M94" s="3">
        <f t="shared" si="30"/>
        <v>-10906973.1106552</v>
      </c>
      <c r="N94" s="3">
        <f t="shared" si="31"/>
        <v>714099.4511755252</v>
      </c>
      <c r="O94" s="3">
        <f t="shared" si="32"/>
        <v>568748.72069508617</v>
      </c>
      <c r="P94" s="3">
        <f t="shared" si="33"/>
        <v>33285174.828163803</v>
      </c>
      <c r="Q94" s="3">
        <f t="shared" si="34"/>
        <v>0</v>
      </c>
      <c r="R94" s="3">
        <f t="shared" si="35"/>
        <v>628510.63828714495</v>
      </c>
      <c r="S94" s="3">
        <f t="shared" si="36"/>
        <v>0</v>
      </c>
      <c r="T94" s="3">
        <f t="shared" si="37"/>
        <v>0</v>
      </c>
      <c r="U94" s="3">
        <f t="shared" si="38"/>
        <v>24289560.52766636</v>
      </c>
      <c r="V94" s="3">
        <f t="shared" si="39"/>
        <v>552532.66092930362</v>
      </c>
      <c r="W94" s="8">
        <f t="shared" si="40"/>
        <v>2.3277247009663469E-2</v>
      </c>
    </row>
    <row r="95" spans="1:23" x14ac:dyDescent="0.25">
      <c r="A95" s="4">
        <v>43647</v>
      </c>
      <c r="B95">
        <f t="shared" si="28"/>
        <v>7</v>
      </c>
      <c r="C95">
        <f t="shared" si="29"/>
        <v>2019</v>
      </c>
      <c r="D95" s="3">
        <v>27339633.226737123</v>
      </c>
      <c r="E95" s="9">
        <v>0</v>
      </c>
      <c r="F95" s="9">
        <v>101.7</v>
      </c>
      <c r="G95">
        <v>31</v>
      </c>
      <c r="H95">
        <v>0</v>
      </c>
      <c r="I95">
        <v>31</v>
      </c>
      <c r="J95" s="10">
        <v>0</v>
      </c>
      <c r="K95" s="10">
        <v>0</v>
      </c>
      <c r="M95" s="3">
        <f t="shared" si="30"/>
        <v>-10906973.1106552</v>
      </c>
      <c r="N95" s="3">
        <f t="shared" si="31"/>
        <v>0</v>
      </c>
      <c r="O95" s="3">
        <f t="shared" si="32"/>
        <v>2605484.004265327</v>
      </c>
      <c r="P95" s="3">
        <f t="shared" si="33"/>
        <v>34394680.655769259</v>
      </c>
      <c r="Q95" s="3">
        <f t="shared" si="34"/>
        <v>0</v>
      </c>
      <c r="R95" s="3">
        <f t="shared" si="35"/>
        <v>649460.99289671646</v>
      </c>
      <c r="S95" s="3">
        <f t="shared" si="36"/>
        <v>0</v>
      </c>
      <c r="T95" s="3">
        <f t="shared" si="37"/>
        <v>0</v>
      </c>
      <c r="U95" s="3">
        <f t="shared" si="38"/>
        <v>26742652.542276103</v>
      </c>
      <c r="V95" s="3">
        <f t="shared" si="39"/>
        <v>-596980.68446101993</v>
      </c>
      <c r="W95" s="8">
        <f t="shared" si="40"/>
        <v>2.1835723965645433E-2</v>
      </c>
    </row>
    <row r="96" spans="1:23" x14ac:dyDescent="0.25">
      <c r="A96" s="4">
        <v>43678</v>
      </c>
      <c r="B96">
        <f t="shared" si="28"/>
        <v>8</v>
      </c>
      <c r="C96">
        <f t="shared" si="29"/>
        <v>2019</v>
      </c>
      <c r="D96" s="3">
        <v>25699766.866737057</v>
      </c>
      <c r="E96" s="9">
        <v>6.3</v>
      </c>
      <c r="F96" s="9">
        <v>34.1</v>
      </c>
      <c r="G96">
        <v>31</v>
      </c>
      <c r="H96">
        <v>0</v>
      </c>
      <c r="I96">
        <v>32</v>
      </c>
      <c r="J96" s="10">
        <v>0</v>
      </c>
      <c r="K96" s="10">
        <v>0</v>
      </c>
      <c r="M96" s="3">
        <f t="shared" si="30"/>
        <v>-10906973.1106552</v>
      </c>
      <c r="N96" s="3">
        <f t="shared" si="31"/>
        <v>90156.844537190555</v>
      </c>
      <c r="O96" s="3">
        <f t="shared" si="32"/>
        <v>873618.53043704678</v>
      </c>
      <c r="P96" s="3">
        <f t="shared" si="33"/>
        <v>34394680.655769259</v>
      </c>
      <c r="Q96" s="3">
        <f t="shared" si="34"/>
        <v>0</v>
      </c>
      <c r="R96" s="3">
        <f t="shared" si="35"/>
        <v>670411.34750628797</v>
      </c>
      <c r="S96" s="3">
        <f t="shared" si="36"/>
        <v>0</v>
      </c>
      <c r="T96" s="3">
        <f t="shared" si="37"/>
        <v>0</v>
      </c>
      <c r="U96" s="3">
        <f t="shared" si="38"/>
        <v>25121894.267594587</v>
      </c>
      <c r="V96" s="3">
        <f t="shared" si="39"/>
        <v>-577872.59914246947</v>
      </c>
      <c r="W96" s="8">
        <f t="shared" si="40"/>
        <v>2.2485519115366139E-2</v>
      </c>
    </row>
    <row r="97" spans="1:23" x14ac:dyDescent="0.25">
      <c r="A97" s="4">
        <v>43709</v>
      </c>
      <c r="B97">
        <f t="shared" si="28"/>
        <v>9</v>
      </c>
      <c r="C97">
        <f t="shared" si="29"/>
        <v>2019</v>
      </c>
      <c r="D97" s="3">
        <v>23697975.436736908</v>
      </c>
      <c r="E97" s="9">
        <v>58</v>
      </c>
      <c r="F97" s="9">
        <v>12.1</v>
      </c>
      <c r="G97">
        <v>30</v>
      </c>
      <c r="H97">
        <v>0</v>
      </c>
      <c r="I97">
        <v>33</v>
      </c>
      <c r="J97" s="10">
        <v>0</v>
      </c>
      <c r="K97" s="10">
        <v>0</v>
      </c>
      <c r="M97" s="3">
        <f t="shared" si="30"/>
        <v>-10906973.1106552</v>
      </c>
      <c r="N97" s="3">
        <f t="shared" si="31"/>
        <v>830015.394151913</v>
      </c>
      <c r="O97" s="3">
        <f t="shared" si="32"/>
        <v>309993.67209056497</v>
      </c>
      <c r="P97" s="3">
        <f t="shared" si="33"/>
        <v>33285174.828163803</v>
      </c>
      <c r="Q97" s="3">
        <f t="shared" si="34"/>
        <v>0</v>
      </c>
      <c r="R97" s="3">
        <f t="shared" si="35"/>
        <v>691361.70211585949</v>
      </c>
      <c r="S97" s="3">
        <f t="shared" si="36"/>
        <v>0</v>
      </c>
      <c r="T97" s="3">
        <f t="shared" si="37"/>
        <v>0</v>
      </c>
      <c r="U97" s="3">
        <f t="shared" si="38"/>
        <v>24209572.485866942</v>
      </c>
      <c r="V97" s="3">
        <f t="shared" si="39"/>
        <v>511597.0491300337</v>
      </c>
      <c r="W97" s="8">
        <f t="shared" si="40"/>
        <v>2.1588217546084098E-2</v>
      </c>
    </row>
    <row r="98" spans="1:23" x14ac:dyDescent="0.25">
      <c r="A98" s="4">
        <v>43739</v>
      </c>
      <c r="B98">
        <f t="shared" si="28"/>
        <v>10</v>
      </c>
      <c r="C98">
        <f t="shared" si="29"/>
        <v>2019</v>
      </c>
      <c r="D98" s="3">
        <v>26912547.216737308</v>
      </c>
      <c r="E98" s="9">
        <v>274.31</v>
      </c>
      <c r="F98" s="9">
        <v>0</v>
      </c>
      <c r="G98">
        <v>31</v>
      </c>
      <c r="H98">
        <v>1</v>
      </c>
      <c r="I98">
        <v>34</v>
      </c>
      <c r="J98" s="10">
        <v>0</v>
      </c>
      <c r="K98" s="10">
        <v>0</v>
      </c>
      <c r="M98" s="3">
        <f t="shared" si="30"/>
        <v>-10906973.1106552</v>
      </c>
      <c r="N98" s="3">
        <f t="shared" si="31"/>
        <v>3925543.4960312289</v>
      </c>
      <c r="O98" s="3">
        <f t="shared" si="32"/>
        <v>0</v>
      </c>
      <c r="P98" s="3">
        <f t="shared" si="33"/>
        <v>34394680.655769259</v>
      </c>
      <c r="Q98" s="3">
        <f t="shared" si="34"/>
        <v>-1216430.47522382</v>
      </c>
      <c r="R98" s="3">
        <f t="shared" si="35"/>
        <v>712312.056725431</v>
      </c>
      <c r="S98" s="3">
        <f t="shared" si="36"/>
        <v>0</v>
      </c>
      <c r="T98" s="3">
        <f t="shared" si="37"/>
        <v>0</v>
      </c>
      <c r="U98" s="3">
        <f t="shared" si="38"/>
        <v>26909132.622646898</v>
      </c>
      <c r="V98" s="3">
        <f t="shared" si="39"/>
        <v>-3414.5940904095769</v>
      </c>
      <c r="W98" s="8">
        <f t="shared" si="40"/>
        <v>1.2687740268174953E-4</v>
      </c>
    </row>
    <row r="99" spans="1:23" x14ac:dyDescent="0.25">
      <c r="A99" s="4">
        <v>43770</v>
      </c>
      <c r="B99">
        <f t="shared" si="28"/>
        <v>11</v>
      </c>
      <c r="C99">
        <f t="shared" si="29"/>
        <v>2019</v>
      </c>
      <c r="D99" s="3">
        <v>30189156.75673718</v>
      </c>
      <c r="E99" s="9">
        <v>545.21</v>
      </c>
      <c r="F99" s="9">
        <v>0</v>
      </c>
      <c r="G99">
        <v>30</v>
      </c>
      <c r="H99">
        <v>1</v>
      </c>
      <c r="I99">
        <v>35</v>
      </c>
      <c r="J99" s="10">
        <v>0</v>
      </c>
      <c r="K99" s="10">
        <v>0</v>
      </c>
      <c r="M99" s="3">
        <f t="shared" si="30"/>
        <v>-10906973.1106552</v>
      </c>
      <c r="N99" s="3">
        <f t="shared" si="31"/>
        <v>7802287.8111304231</v>
      </c>
      <c r="O99" s="3">
        <f t="shared" si="32"/>
        <v>0</v>
      </c>
      <c r="P99" s="3">
        <f t="shared" si="33"/>
        <v>33285174.828163803</v>
      </c>
      <c r="Q99" s="3">
        <f t="shared" si="34"/>
        <v>-1216430.47522382</v>
      </c>
      <c r="R99" s="3">
        <f t="shared" si="35"/>
        <v>733262.41133500251</v>
      </c>
      <c r="S99" s="3">
        <f t="shared" si="36"/>
        <v>0</v>
      </c>
      <c r="T99" s="3">
        <f t="shared" si="37"/>
        <v>0</v>
      </c>
      <c r="U99" s="3">
        <f t="shared" si="38"/>
        <v>29697321.464750208</v>
      </c>
      <c r="V99" s="3">
        <f t="shared" si="39"/>
        <v>-491835.29198697209</v>
      </c>
      <c r="W99" s="8">
        <f t="shared" si="40"/>
        <v>1.6291786350647618E-2</v>
      </c>
    </row>
    <row r="100" spans="1:23" x14ac:dyDescent="0.25">
      <c r="A100" s="4">
        <v>43800</v>
      </c>
      <c r="B100">
        <f t="shared" si="28"/>
        <v>12</v>
      </c>
      <c r="C100">
        <f t="shared" si="29"/>
        <v>2019</v>
      </c>
      <c r="D100" s="3">
        <v>34313694.176737517</v>
      </c>
      <c r="E100" s="9">
        <v>727.1</v>
      </c>
      <c r="F100" s="9">
        <v>0</v>
      </c>
      <c r="G100">
        <v>31</v>
      </c>
      <c r="H100">
        <v>0</v>
      </c>
      <c r="I100">
        <v>36</v>
      </c>
      <c r="J100" s="10">
        <v>0</v>
      </c>
      <c r="K100" s="10">
        <v>0</v>
      </c>
      <c r="M100" s="3">
        <f t="shared" si="30"/>
        <v>-10906973.1106552</v>
      </c>
      <c r="N100" s="3">
        <f t="shared" si="31"/>
        <v>10405244.70841131</v>
      </c>
      <c r="O100" s="3">
        <f t="shared" si="32"/>
        <v>0</v>
      </c>
      <c r="P100" s="3">
        <f t="shared" si="33"/>
        <v>34394680.655769259</v>
      </c>
      <c r="Q100" s="3">
        <f t="shared" si="34"/>
        <v>0</v>
      </c>
      <c r="R100" s="3">
        <f t="shared" si="35"/>
        <v>754212.76594457403</v>
      </c>
      <c r="S100" s="3">
        <f t="shared" si="36"/>
        <v>0</v>
      </c>
      <c r="T100" s="3">
        <f t="shared" si="37"/>
        <v>0</v>
      </c>
      <c r="U100" s="3">
        <f t="shared" si="38"/>
        <v>34647165.019469947</v>
      </c>
      <c r="V100" s="3">
        <f t="shared" si="39"/>
        <v>333470.8427324295</v>
      </c>
      <c r="W100" s="8">
        <f t="shared" si="40"/>
        <v>9.718301999628514E-3</v>
      </c>
    </row>
    <row r="101" spans="1:23" x14ac:dyDescent="0.25">
      <c r="A101" s="4">
        <v>43831</v>
      </c>
      <c r="B101">
        <f t="shared" si="28"/>
        <v>1</v>
      </c>
      <c r="C101">
        <f t="shared" si="29"/>
        <v>2020</v>
      </c>
      <c r="D101" s="3">
        <v>33970222.518295504</v>
      </c>
      <c r="E101" s="9">
        <v>710.9</v>
      </c>
      <c r="F101" s="9">
        <v>0</v>
      </c>
      <c r="G101">
        <v>31</v>
      </c>
      <c r="H101">
        <v>0</v>
      </c>
      <c r="I101">
        <v>37</v>
      </c>
      <c r="J101" s="10">
        <v>0</v>
      </c>
      <c r="K101" s="10">
        <v>0</v>
      </c>
      <c r="M101" s="3">
        <f t="shared" si="30"/>
        <v>-10906973.1106552</v>
      </c>
      <c r="N101" s="3">
        <f t="shared" si="31"/>
        <v>10173412.822458534</v>
      </c>
      <c r="O101" s="3">
        <f t="shared" si="32"/>
        <v>0</v>
      </c>
      <c r="P101" s="3">
        <f t="shared" si="33"/>
        <v>34394680.655769259</v>
      </c>
      <c r="Q101" s="3">
        <f t="shared" si="34"/>
        <v>0</v>
      </c>
      <c r="R101" s="3">
        <f t="shared" si="35"/>
        <v>775163.12055414543</v>
      </c>
      <c r="S101" s="3">
        <f t="shared" si="36"/>
        <v>0</v>
      </c>
      <c r="T101" s="3">
        <f t="shared" si="37"/>
        <v>0</v>
      </c>
      <c r="U101" s="3">
        <f t="shared" si="38"/>
        <v>34436283.48812674</v>
      </c>
      <c r="V101" s="3">
        <f t="shared" si="39"/>
        <v>466060.96983123571</v>
      </c>
      <c r="W101" s="8">
        <f t="shared" si="40"/>
        <v>1.3719691402675595E-2</v>
      </c>
    </row>
    <row r="102" spans="1:23" x14ac:dyDescent="0.25">
      <c r="A102" s="4">
        <v>43862</v>
      </c>
      <c r="B102">
        <f t="shared" si="28"/>
        <v>2</v>
      </c>
      <c r="C102">
        <f t="shared" si="29"/>
        <v>2020</v>
      </c>
      <c r="D102" s="3">
        <v>30935407.83829483</v>
      </c>
      <c r="E102" s="9">
        <v>744.2</v>
      </c>
      <c r="F102" s="9">
        <v>0</v>
      </c>
      <c r="G102">
        <v>29</v>
      </c>
      <c r="H102">
        <v>0</v>
      </c>
      <c r="I102">
        <v>38</v>
      </c>
      <c r="J102" s="10">
        <v>0</v>
      </c>
      <c r="K102" s="10">
        <v>0</v>
      </c>
      <c r="M102" s="3">
        <f t="shared" si="30"/>
        <v>-10906973.1106552</v>
      </c>
      <c r="N102" s="3">
        <f t="shared" si="31"/>
        <v>10649956.143583685</v>
      </c>
      <c r="O102" s="3">
        <f t="shared" si="32"/>
        <v>0</v>
      </c>
      <c r="P102" s="3">
        <f t="shared" si="33"/>
        <v>32175669.000558343</v>
      </c>
      <c r="Q102" s="3">
        <f t="shared" si="34"/>
        <v>0</v>
      </c>
      <c r="R102" s="3">
        <f t="shared" si="35"/>
        <v>796113.47516371694</v>
      </c>
      <c r="S102" s="3">
        <f t="shared" si="36"/>
        <v>0</v>
      </c>
      <c r="T102" s="3">
        <f t="shared" si="37"/>
        <v>0</v>
      </c>
      <c r="U102" s="3">
        <f t="shared" si="38"/>
        <v>32714765.508650545</v>
      </c>
      <c r="V102" s="3">
        <f t="shared" si="39"/>
        <v>1779357.6703557149</v>
      </c>
      <c r="W102" s="8">
        <f t="shared" si="40"/>
        <v>5.7518481076983069E-2</v>
      </c>
    </row>
    <row r="103" spans="1:23" x14ac:dyDescent="0.25">
      <c r="A103" s="4">
        <v>43891</v>
      </c>
      <c r="B103">
        <f t="shared" si="28"/>
        <v>3</v>
      </c>
      <c r="C103">
        <f t="shared" si="29"/>
        <v>2020</v>
      </c>
      <c r="D103" s="3">
        <v>30730949.938295327</v>
      </c>
      <c r="E103" s="9">
        <v>551.20000000000005</v>
      </c>
      <c r="F103" s="9">
        <v>0</v>
      </c>
      <c r="G103">
        <v>31</v>
      </c>
      <c r="H103">
        <v>1</v>
      </c>
      <c r="I103">
        <v>39</v>
      </c>
      <c r="J103" s="10">
        <v>551.20000000000005</v>
      </c>
      <c r="K103" s="10">
        <v>0</v>
      </c>
      <c r="M103" s="3">
        <f t="shared" si="30"/>
        <v>-10906973.1106552</v>
      </c>
      <c r="N103" s="3">
        <f t="shared" si="31"/>
        <v>7888008.3664919743</v>
      </c>
      <c r="O103" s="3">
        <f t="shared" si="32"/>
        <v>0</v>
      </c>
      <c r="P103" s="3">
        <f t="shared" si="33"/>
        <v>34394680.655769259</v>
      </c>
      <c r="Q103" s="3">
        <f t="shared" si="34"/>
        <v>-1216430.47522382</v>
      </c>
      <c r="R103" s="3">
        <f t="shared" si="35"/>
        <v>817063.82977328845</v>
      </c>
      <c r="S103" s="3">
        <f t="shared" si="36"/>
        <v>643687.55714460043</v>
      </c>
      <c r="T103" s="3">
        <f t="shared" si="37"/>
        <v>0</v>
      </c>
      <c r="U103" s="3">
        <f t="shared" si="38"/>
        <v>31620036.823300101</v>
      </c>
      <c r="V103" s="3">
        <f t="shared" si="39"/>
        <v>889086.88500477374</v>
      </c>
      <c r="W103" s="8">
        <f t="shared" si="40"/>
        <v>2.893131799667668E-2</v>
      </c>
    </row>
    <row r="104" spans="1:23" x14ac:dyDescent="0.25">
      <c r="A104" s="4">
        <v>43922</v>
      </c>
      <c r="B104">
        <f t="shared" si="28"/>
        <v>4</v>
      </c>
      <c r="C104">
        <f t="shared" si="29"/>
        <v>2020</v>
      </c>
      <c r="D104" s="3">
        <v>27953163.758295137</v>
      </c>
      <c r="E104" s="9">
        <v>368.9</v>
      </c>
      <c r="F104" s="9">
        <v>0</v>
      </c>
      <c r="G104">
        <v>30</v>
      </c>
      <c r="H104">
        <v>1</v>
      </c>
      <c r="I104">
        <v>40</v>
      </c>
      <c r="J104" s="10">
        <v>368.9</v>
      </c>
      <c r="K104" s="10">
        <v>0</v>
      </c>
      <c r="M104" s="3">
        <f t="shared" si="30"/>
        <v>-10906973.1106552</v>
      </c>
      <c r="N104" s="3">
        <f t="shared" si="31"/>
        <v>5279184.1190110464</v>
      </c>
      <c r="O104" s="3">
        <f t="shared" si="32"/>
        <v>0</v>
      </c>
      <c r="P104" s="3">
        <f t="shared" si="33"/>
        <v>33285174.828163803</v>
      </c>
      <c r="Q104" s="3">
        <f t="shared" si="34"/>
        <v>-1216430.47522382</v>
      </c>
      <c r="R104" s="3">
        <f t="shared" si="35"/>
        <v>838014.18438285997</v>
      </c>
      <c r="S104" s="3">
        <f t="shared" si="36"/>
        <v>430798.87487417104</v>
      </c>
      <c r="T104" s="3">
        <f t="shared" si="37"/>
        <v>0</v>
      </c>
      <c r="U104" s="3">
        <f t="shared" si="38"/>
        <v>27709768.420552861</v>
      </c>
      <c r="V104" s="3">
        <f t="shared" si="39"/>
        <v>-243395.33774227649</v>
      </c>
      <c r="W104" s="8">
        <f t="shared" si="40"/>
        <v>8.7072554594128399E-3</v>
      </c>
    </row>
    <row r="105" spans="1:23" x14ac:dyDescent="0.25">
      <c r="A105" s="4">
        <v>43952</v>
      </c>
      <c r="B105">
        <f t="shared" si="28"/>
        <v>5</v>
      </c>
      <c r="C105">
        <f t="shared" si="29"/>
        <v>2020</v>
      </c>
      <c r="D105" s="3">
        <v>26109322.268295303</v>
      </c>
      <c r="E105" s="9">
        <v>172.91</v>
      </c>
      <c r="F105" s="9">
        <v>8.39</v>
      </c>
      <c r="G105">
        <v>31</v>
      </c>
      <c r="H105">
        <v>1</v>
      </c>
      <c r="I105">
        <v>41</v>
      </c>
      <c r="J105" s="10">
        <v>172.91</v>
      </c>
      <c r="K105" s="10">
        <v>8.39</v>
      </c>
      <c r="M105" s="3">
        <f t="shared" si="30"/>
        <v>-10906973.1106552</v>
      </c>
      <c r="N105" s="3">
        <f t="shared" si="31"/>
        <v>2474447.6172897806</v>
      </c>
      <c r="O105" s="3">
        <f t="shared" si="32"/>
        <v>214946.02552395375</v>
      </c>
      <c r="P105" s="3">
        <f t="shared" si="33"/>
        <v>34394680.655769259</v>
      </c>
      <c r="Q105" s="3">
        <f t="shared" si="34"/>
        <v>-1216430.47522382</v>
      </c>
      <c r="R105" s="3">
        <f t="shared" si="35"/>
        <v>858964.53899243148</v>
      </c>
      <c r="S105" s="3">
        <f t="shared" si="36"/>
        <v>201923.10505419603</v>
      </c>
      <c r="T105" s="3">
        <f t="shared" si="37"/>
        <v>176684.21504904292</v>
      </c>
      <c r="U105" s="3">
        <f t="shared" si="38"/>
        <v>26198242.571799643</v>
      </c>
      <c r="V105" s="3">
        <f t="shared" si="39"/>
        <v>88920.303504340351</v>
      </c>
      <c r="W105" s="8">
        <f t="shared" si="40"/>
        <v>3.4056917521875616E-3</v>
      </c>
    </row>
    <row r="106" spans="1:23" x14ac:dyDescent="0.25">
      <c r="A106" s="4">
        <v>43983</v>
      </c>
      <c r="B106">
        <f t="shared" si="28"/>
        <v>6</v>
      </c>
      <c r="C106">
        <f t="shared" si="29"/>
        <v>2020</v>
      </c>
      <c r="D106" s="3">
        <v>26663373.718295079</v>
      </c>
      <c r="E106" s="9">
        <v>39.5</v>
      </c>
      <c r="F106" s="9">
        <v>46.6</v>
      </c>
      <c r="G106">
        <v>30</v>
      </c>
      <c r="H106">
        <v>0</v>
      </c>
      <c r="I106">
        <v>42</v>
      </c>
      <c r="J106" s="10">
        <v>39.5</v>
      </c>
      <c r="K106" s="10">
        <v>46.6</v>
      </c>
      <c r="M106" s="3">
        <f t="shared" si="30"/>
        <v>-10906973.1106552</v>
      </c>
      <c r="N106" s="3">
        <f t="shared" si="31"/>
        <v>565269.10463794076</v>
      </c>
      <c r="O106" s="3">
        <f t="shared" si="32"/>
        <v>1193859.9272248205</v>
      </c>
      <c r="P106" s="3">
        <f t="shared" si="33"/>
        <v>33285174.828163803</v>
      </c>
      <c r="Q106" s="3">
        <f t="shared" si="34"/>
        <v>0</v>
      </c>
      <c r="R106" s="3">
        <f t="shared" si="35"/>
        <v>879914.89360200299</v>
      </c>
      <c r="S106" s="3">
        <f t="shared" si="36"/>
        <v>46127.827480427644</v>
      </c>
      <c r="T106" s="3">
        <f t="shared" si="37"/>
        <v>981344.9846585698</v>
      </c>
      <c r="U106" s="3">
        <f t="shared" si="38"/>
        <v>26044718.455112364</v>
      </c>
      <c r="V106" s="3">
        <f t="shared" si="39"/>
        <v>-618655.26318271458</v>
      </c>
      <c r="W106" s="8">
        <f t="shared" si="40"/>
        <v>2.3202437535435515E-2</v>
      </c>
    </row>
    <row r="107" spans="1:23" x14ac:dyDescent="0.25">
      <c r="A107" s="4">
        <v>44013</v>
      </c>
      <c r="B107">
        <f t="shared" si="28"/>
        <v>7</v>
      </c>
      <c r="C107">
        <f t="shared" si="29"/>
        <v>2020</v>
      </c>
      <c r="D107" s="3">
        <v>29922003.018295165</v>
      </c>
      <c r="E107" s="9">
        <v>0</v>
      </c>
      <c r="F107" s="9">
        <v>125.1</v>
      </c>
      <c r="G107">
        <v>31</v>
      </c>
      <c r="H107">
        <v>0</v>
      </c>
      <c r="I107">
        <v>43</v>
      </c>
      <c r="J107" s="10">
        <v>0</v>
      </c>
      <c r="K107" s="10">
        <v>125.1</v>
      </c>
      <c r="M107" s="3">
        <f t="shared" si="30"/>
        <v>-10906973.1106552</v>
      </c>
      <c r="N107" s="3">
        <f t="shared" si="31"/>
        <v>0</v>
      </c>
      <c r="O107" s="3">
        <f t="shared" si="32"/>
        <v>3204975.8990520393</v>
      </c>
      <c r="P107" s="3">
        <f t="shared" si="33"/>
        <v>34394680.655769259</v>
      </c>
      <c r="Q107" s="3">
        <f t="shared" si="34"/>
        <v>0</v>
      </c>
      <c r="R107" s="3">
        <f t="shared" si="35"/>
        <v>900865.24821157451</v>
      </c>
      <c r="S107" s="3">
        <f t="shared" si="36"/>
        <v>0</v>
      </c>
      <c r="T107" s="3">
        <f t="shared" si="37"/>
        <v>2634469.0467980057</v>
      </c>
      <c r="U107" s="3">
        <f t="shared" si="38"/>
        <v>30228017.739175677</v>
      </c>
      <c r="V107" s="3">
        <f t="shared" si="39"/>
        <v>306014.72088051215</v>
      </c>
      <c r="W107" s="8">
        <f t="shared" si="40"/>
        <v>1.022708007526789E-2</v>
      </c>
    </row>
    <row r="108" spans="1:23" x14ac:dyDescent="0.25">
      <c r="A108" s="4">
        <v>44044</v>
      </c>
      <c r="B108">
        <f t="shared" si="28"/>
        <v>8</v>
      </c>
      <c r="C108">
        <f t="shared" si="29"/>
        <v>2020</v>
      </c>
      <c r="D108" s="3">
        <v>27779800.828295305</v>
      </c>
      <c r="E108" s="9">
        <v>8.8000000000000007</v>
      </c>
      <c r="F108" s="9">
        <v>57.1</v>
      </c>
      <c r="G108">
        <v>31</v>
      </c>
      <c r="H108">
        <v>0</v>
      </c>
      <c r="I108">
        <v>44</v>
      </c>
      <c r="J108" s="10">
        <v>8.8000000000000007</v>
      </c>
      <c r="K108" s="10">
        <v>57.1</v>
      </c>
      <c r="M108" s="3">
        <f t="shared" si="30"/>
        <v>-10906973.1106552</v>
      </c>
      <c r="N108" s="3">
        <f t="shared" si="31"/>
        <v>125933.37014718681</v>
      </c>
      <c r="O108" s="3">
        <f t="shared" si="32"/>
        <v>1462862.7005265504</v>
      </c>
      <c r="P108" s="3">
        <f t="shared" si="33"/>
        <v>34394680.655769259</v>
      </c>
      <c r="Q108" s="3">
        <f t="shared" si="34"/>
        <v>0</v>
      </c>
      <c r="R108" s="3">
        <f t="shared" si="35"/>
        <v>921815.60282114591</v>
      </c>
      <c r="S108" s="3">
        <f t="shared" si="36"/>
        <v>10276.579286778817</v>
      </c>
      <c r="T108" s="3">
        <f t="shared" si="37"/>
        <v>1202463.4897855008</v>
      </c>
      <c r="U108" s="3">
        <f t="shared" si="38"/>
        <v>27211059.287681222</v>
      </c>
      <c r="V108" s="3">
        <f t="shared" si="39"/>
        <v>-568741.54061408341</v>
      </c>
      <c r="W108" s="8">
        <f t="shared" si="40"/>
        <v>2.0473204402343584E-2</v>
      </c>
    </row>
    <row r="109" spans="1:23" x14ac:dyDescent="0.25">
      <c r="A109" s="4">
        <v>44075</v>
      </c>
      <c r="B109">
        <f t="shared" si="28"/>
        <v>9</v>
      </c>
      <c r="C109">
        <f t="shared" si="29"/>
        <v>2020</v>
      </c>
      <c r="D109" s="3">
        <v>24833834.528295454</v>
      </c>
      <c r="E109" s="9">
        <v>93.51</v>
      </c>
      <c r="F109" s="9">
        <v>1.7</v>
      </c>
      <c r="G109">
        <v>30</v>
      </c>
      <c r="H109">
        <v>0</v>
      </c>
      <c r="I109">
        <v>45</v>
      </c>
      <c r="J109" s="10">
        <v>93.51</v>
      </c>
      <c r="K109" s="10">
        <v>1.7</v>
      </c>
      <c r="M109" s="3">
        <f t="shared" si="30"/>
        <v>-10906973.1106552</v>
      </c>
      <c r="N109" s="3">
        <f t="shared" si="31"/>
        <v>1338185.1639162998</v>
      </c>
      <c r="O109" s="3">
        <f t="shared" si="32"/>
        <v>43552.829963137228</v>
      </c>
      <c r="P109" s="3">
        <f t="shared" si="33"/>
        <v>33285174.828163803</v>
      </c>
      <c r="Q109" s="3">
        <f t="shared" si="34"/>
        <v>0</v>
      </c>
      <c r="R109" s="3">
        <f t="shared" si="35"/>
        <v>942765.95743071742</v>
      </c>
      <c r="S109" s="3">
        <f t="shared" si="36"/>
        <v>109200.33285303264</v>
      </c>
      <c r="T109" s="3">
        <f t="shared" si="37"/>
        <v>35800.138925312625</v>
      </c>
      <c r="U109" s="3">
        <f t="shared" si="38"/>
        <v>24847706.140597101</v>
      </c>
      <c r="V109" s="3">
        <f t="shared" si="39"/>
        <v>13871.612301647663</v>
      </c>
      <c r="W109" s="8">
        <f t="shared" si="40"/>
        <v>5.5857714143349349E-4</v>
      </c>
    </row>
    <row r="110" spans="1:23" x14ac:dyDescent="0.25">
      <c r="A110" s="4">
        <v>44105</v>
      </c>
      <c r="B110">
        <f t="shared" si="28"/>
        <v>10</v>
      </c>
      <c r="C110">
        <f t="shared" si="29"/>
        <v>2020</v>
      </c>
      <c r="D110" s="3">
        <v>27734205.528295334</v>
      </c>
      <c r="E110" s="9">
        <v>365.1</v>
      </c>
      <c r="F110" s="9">
        <v>0</v>
      </c>
      <c r="G110">
        <v>31</v>
      </c>
      <c r="H110">
        <v>1</v>
      </c>
      <c r="I110">
        <v>46</v>
      </c>
      <c r="J110" s="10">
        <v>365.1</v>
      </c>
      <c r="K110" s="10">
        <v>0</v>
      </c>
      <c r="M110" s="3">
        <f t="shared" si="30"/>
        <v>-10906973.1106552</v>
      </c>
      <c r="N110" s="3">
        <f t="shared" si="31"/>
        <v>5224803.8000838533</v>
      </c>
      <c r="O110" s="3">
        <f t="shared" si="32"/>
        <v>0</v>
      </c>
      <c r="P110" s="3">
        <f t="shared" si="33"/>
        <v>34394680.655769259</v>
      </c>
      <c r="Q110" s="3">
        <f t="shared" si="34"/>
        <v>-1216430.47522382</v>
      </c>
      <c r="R110" s="3">
        <f t="shared" si="35"/>
        <v>963716.31204028893</v>
      </c>
      <c r="S110" s="3">
        <f t="shared" si="36"/>
        <v>426361.26109124388</v>
      </c>
      <c r="T110" s="3">
        <f t="shared" si="37"/>
        <v>0</v>
      </c>
      <c r="U110" s="3">
        <f t="shared" si="38"/>
        <v>28886158.443105623</v>
      </c>
      <c r="V110" s="3">
        <f t="shared" si="39"/>
        <v>1151952.9148102887</v>
      </c>
      <c r="W110" s="8">
        <f t="shared" si="40"/>
        <v>4.153545749255478E-2</v>
      </c>
    </row>
    <row r="111" spans="1:23" x14ac:dyDescent="0.25">
      <c r="A111" s="4">
        <v>44136</v>
      </c>
      <c r="B111">
        <f t="shared" si="28"/>
        <v>11</v>
      </c>
      <c r="C111">
        <f t="shared" si="29"/>
        <v>2020</v>
      </c>
      <c r="D111" s="3">
        <v>29890958.268295217</v>
      </c>
      <c r="E111" s="9">
        <v>436.6</v>
      </c>
      <c r="F111" s="9">
        <v>0</v>
      </c>
      <c r="G111">
        <v>30</v>
      </c>
      <c r="H111">
        <v>1</v>
      </c>
      <c r="I111">
        <v>47</v>
      </c>
      <c r="J111" s="10">
        <v>436.6</v>
      </c>
      <c r="K111" s="10">
        <v>0</v>
      </c>
      <c r="M111" s="3">
        <f t="shared" si="30"/>
        <v>-10906973.1106552</v>
      </c>
      <c r="N111" s="3">
        <f t="shared" si="31"/>
        <v>6248012.4325297456</v>
      </c>
      <c r="O111" s="3">
        <f t="shared" si="32"/>
        <v>0</v>
      </c>
      <c r="P111" s="3">
        <f t="shared" si="33"/>
        <v>33285174.828163803</v>
      </c>
      <c r="Q111" s="3">
        <f t="shared" si="34"/>
        <v>-1216430.47522382</v>
      </c>
      <c r="R111" s="3">
        <f t="shared" si="35"/>
        <v>984666.66664986045</v>
      </c>
      <c r="S111" s="3">
        <f t="shared" si="36"/>
        <v>509858.46779632178</v>
      </c>
      <c r="T111" s="3">
        <f t="shared" si="37"/>
        <v>0</v>
      </c>
      <c r="U111" s="3">
        <f t="shared" si="38"/>
        <v>28904308.809260707</v>
      </c>
      <c r="V111" s="3">
        <f t="shared" si="39"/>
        <v>-986649.45903450996</v>
      </c>
      <c r="W111" s="8">
        <f t="shared" si="40"/>
        <v>3.300829134277139E-2</v>
      </c>
    </row>
    <row r="112" spans="1:23" x14ac:dyDescent="0.25">
      <c r="A112" s="4">
        <v>44166</v>
      </c>
      <c r="B112">
        <f t="shared" si="28"/>
        <v>12</v>
      </c>
      <c r="C112">
        <f t="shared" si="29"/>
        <v>2020</v>
      </c>
      <c r="D112" s="3">
        <v>34237817.038295418</v>
      </c>
      <c r="E112" s="9">
        <v>683.3</v>
      </c>
      <c r="F112" s="9">
        <v>0</v>
      </c>
      <c r="G112">
        <v>31</v>
      </c>
      <c r="H112">
        <v>0</v>
      </c>
      <c r="I112">
        <v>48</v>
      </c>
      <c r="J112" s="10">
        <v>683.3</v>
      </c>
      <c r="K112" s="10">
        <v>0</v>
      </c>
      <c r="M112" s="3">
        <f t="shared" si="30"/>
        <v>-10906973.1106552</v>
      </c>
      <c r="N112" s="3">
        <f t="shared" si="31"/>
        <v>9778439.9797241744</v>
      </c>
      <c r="O112" s="3">
        <f t="shared" si="32"/>
        <v>0</v>
      </c>
      <c r="P112" s="3">
        <f t="shared" si="33"/>
        <v>34394680.655769259</v>
      </c>
      <c r="Q112" s="3">
        <f t="shared" si="34"/>
        <v>0</v>
      </c>
      <c r="R112" s="3">
        <f t="shared" si="35"/>
        <v>1005617.021259432</v>
      </c>
      <c r="S112" s="3">
        <f t="shared" si="36"/>
        <v>797953.02575635968</v>
      </c>
      <c r="T112" s="3">
        <f t="shared" si="37"/>
        <v>0</v>
      </c>
      <c r="U112" s="3">
        <f t="shared" si="38"/>
        <v>35069717.571854025</v>
      </c>
      <c r="V112" s="3">
        <f t="shared" si="39"/>
        <v>831900.5335586071</v>
      </c>
      <c r="W112" s="8">
        <f t="shared" si="40"/>
        <v>2.4297709536449597E-2</v>
      </c>
    </row>
    <row r="113" spans="1:23" x14ac:dyDescent="0.25">
      <c r="A113" s="4">
        <v>44197</v>
      </c>
      <c r="B113">
        <f t="shared" si="28"/>
        <v>1</v>
      </c>
      <c r="C113">
        <f t="shared" si="29"/>
        <v>2021</v>
      </c>
      <c r="D113" s="3">
        <v>36252205.372237101</v>
      </c>
      <c r="E113" s="9">
        <v>719.4</v>
      </c>
      <c r="F113" s="9">
        <v>0</v>
      </c>
      <c r="G113">
        <v>31</v>
      </c>
      <c r="H113">
        <v>0</v>
      </c>
      <c r="I113">
        <v>49</v>
      </c>
      <c r="J113" s="10">
        <v>719.4</v>
      </c>
      <c r="K113" s="10">
        <v>0</v>
      </c>
      <c r="M113" s="3">
        <f t="shared" si="30"/>
        <v>-10906973.1106552</v>
      </c>
      <c r="N113" s="3">
        <f t="shared" ref="N113:N144" si="41">E113*$AA$23</f>
        <v>10295053.009532521</v>
      </c>
      <c r="O113" s="3">
        <f t="shared" ref="O113:O144" si="42">F113*$AA$24</f>
        <v>0</v>
      </c>
      <c r="P113" s="3">
        <f t="shared" ref="P113:P144" si="43">G113*$AA$25</f>
        <v>34394680.655769259</v>
      </c>
      <c r="Q113" s="3">
        <f t="shared" ref="Q113:Q144" si="44">H113*$AA$26</f>
        <v>0</v>
      </c>
      <c r="R113" s="3">
        <f t="shared" ref="R113:R144" si="45">I113*$AA$27</f>
        <v>1026567.3758690035</v>
      </c>
      <c r="S113" s="3">
        <f t="shared" ref="S113:S144" si="46">J113*$AA$28</f>
        <v>840110.35669416818</v>
      </c>
      <c r="T113" s="3">
        <f t="shared" ref="T113:T144" si="47">K113*$AA$29</f>
        <v>0</v>
      </c>
      <c r="U113" s="3">
        <f t="shared" ref="U113:U144" si="48">SUM(M113:T113)</f>
        <v>35649438.287209757</v>
      </c>
      <c r="V113" s="3">
        <f t="shared" ref="V113:V144" si="49">U113-D113</f>
        <v>-602767.08502734452</v>
      </c>
      <c r="W113" s="8">
        <f t="shared" ref="W113:W144" si="50">ABS(U113-D113)/D113</f>
        <v>1.6627045964187313E-2</v>
      </c>
    </row>
    <row r="114" spans="1:23" x14ac:dyDescent="0.25">
      <c r="A114" s="4">
        <v>44228</v>
      </c>
      <c r="B114">
        <f t="shared" si="28"/>
        <v>2</v>
      </c>
      <c r="C114">
        <f t="shared" si="29"/>
        <v>2021</v>
      </c>
      <c r="D114" s="3">
        <v>33658266.862237066</v>
      </c>
      <c r="E114" s="9">
        <v>795.7</v>
      </c>
      <c r="F114" s="9">
        <v>0</v>
      </c>
      <c r="G114">
        <v>28</v>
      </c>
      <c r="H114">
        <v>0</v>
      </c>
      <c r="I114">
        <v>50</v>
      </c>
      <c r="J114" s="10">
        <v>795.7</v>
      </c>
      <c r="K114" s="10">
        <v>0</v>
      </c>
      <c r="M114" s="3">
        <f t="shared" si="30"/>
        <v>-10906973.1106552</v>
      </c>
      <c r="N114" s="3">
        <f t="shared" si="41"/>
        <v>11386952.571149608</v>
      </c>
      <c r="O114" s="3">
        <f t="shared" si="42"/>
        <v>0</v>
      </c>
      <c r="P114" s="3">
        <f t="shared" si="43"/>
        <v>31066163.172952883</v>
      </c>
      <c r="Q114" s="3">
        <f t="shared" si="44"/>
        <v>0</v>
      </c>
      <c r="R114" s="3">
        <f t="shared" si="45"/>
        <v>1047517.730478575</v>
      </c>
      <c r="S114" s="3">
        <f t="shared" si="46"/>
        <v>929212.97028294369</v>
      </c>
      <c r="T114" s="3">
        <f t="shared" si="47"/>
        <v>0</v>
      </c>
      <c r="U114" s="3">
        <f t="shared" si="48"/>
        <v>33522873.334208805</v>
      </c>
      <c r="V114" s="3">
        <f t="shared" si="49"/>
        <v>-135393.52802826092</v>
      </c>
      <c r="W114" s="8">
        <f t="shared" si="50"/>
        <v>4.0225935750769701E-3</v>
      </c>
    </row>
    <row r="115" spans="1:23" x14ac:dyDescent="0.25">
      <c r="A115" s="4">
        <v>44256</v>
      </c>
      <c r="B115">
        <f t="shared" si="28"/>
        <v>3</v>
      </c>
      <c r="C115">
        <f t="shared" si="29"/>
        <v>2021</v>
      </c>
      <c r="D115" s="3">
        <v>31082945.672237288</v>
      </c>
      <c r="E115" s="9">
        <v>506.9</v>
      </c>
      <c r="F115" s="9">
        <v>0</v>
      </c>
      <c r="G115">
        <v>31</v>
      </c>
      <c r="H115">
        <v>1</v>
      </c>
      <c r="I115">
        <v>51</v>
      </c>
      <c r="J115" s="10">
        <v>506.9</v>
      </c>
      <c r="K115" s="10">
        <v>0</v>
      </c>
      <c r="M115" s="3">
        <f t="shared" si="30"/>
        <v>-10906973.1106552</v>
      </c>
      <c r="N115" s="3">
        <f t="shared" si="41"/>
        <v>7254048.3326828396</v>
      </c>
      <c r="O115" s="3">
        <f t="shared" si="42"/>
        <v>0</v>
      </c>
      <c r="P115" s="3">
        <f t="shared" si="43"/>
        <v>34394680.655769259</v>
      </c>
      <c r="Q115" s="3">
        <f t="shared" si="44"/>
        <v>-1216430.47522382</v>
      </c>
      <c r="R115" s="3">
        <f t="shared" si="45"/>
        <v>1068468.0850881464</v>
      </c>
      <c r="S115" s="3">
        <f t="shared" si="46"/>
        <v>591954.32278047525</v>
      </c>
      <c r="T115" s="3">
        <f t="shared" si="47"/>
        <v>0</v>
      </c>
      <c r="U115" s="3">
        <f t="shared" si="48"/>
        <v>31185747.810441699</v>
      </c>
      <c r="V115" s="3">
        <f t="shared" si="49"/>
        <v>102802.13820441067</v>
      </c>
      <c r="W115" s="8">
        <f t="shared" si="50"/>
        <v>3.3073486434791678E-3</v>
      </c>
    </row>
    <row r="116" spans="1:23" x14ac:dyDescent="0.25">
      <c r="A116" s="4">
        <v>44287</v>
      </c>
      <c r="B116">
        <f t="shared" si="28"/>
        <v>4</v>
      </c>
      <c r="C116">
        <f t="shared" si="29"/>
        <v>2021</v>
      </c>
      <c r="D116" s="3">
        <v>27236593.692237053</v>
      </c>
      <c r="E116" s="9">
        <v>318.02</v>
      </c>
      <c r="F116" s="9">
        <v>0</v>
      </c>
      <c r="G116">
        <v>30</v>
      </c>
      <c r="H116">
        <v>1</v>
      </c>
      <c r="I116">
        <v>52</v>
      </c>
      <c r="J116" s="10">
        <v>318.02</v>
      </c>
      <c r="K116" s="10">
        <v>0</v>
      </c>
      <c r="M116" s="3">
        <f t="shared" si="30"/>
        <v>-10906973.1106552</v>
      </c>
      <c r="N116" s="3">
        <f t="shared" si="41"/>
        <v>4551060.2697964031</v>
      </c>
      <c r="O116" s="3">
        <f t="shared" si="42"/>
        <v>0</v>
      </c>
      <c r="P116" s="3">
        <f t="shared" si="43"/>
        <v>33285174.828163803</v>
      </c>
      <c r="Q116" s="3">
        <f t="shared" si="44"/>
        <v>-1216430.47522382</v>
      </c>
      <c r="R116" s="3">
        <f t="shared" si="45"/>
        <v>1089418.439697718</v>
      </c>
      <c r="S116" s="3">
        <f t="shared" si="46"/>
        <v>371381.56190697715</v>
      </c>
      <c r="T116" s="3">
        <f t="shared" si="47"/>
        <v>0</v>
      </c>
      <c r="U116" s="3">
        <f t="shared" si="48"/>
        <v>27173631.513685882</v>
      </c>
      <c r="V116" s="3">
        <f t="shared" si="49"/>
        <v>-62962.178551170975</v>
      </c>
      <c r="W116" s="8">
        <f t="shared" si="50"/>
        <v>2.311675948270888E-3</v>
      </c>
    </row>
    <row r="117" spans="1:23" x14ac:dyDescent="0.25">
      <c r="A117" s="4">
        <v>44317</v>
      </c>
      <c r="B117">
        <f t="shared" si="28"/>
        <v>5</v>
      </c>
      <c r="C117">
        <f t="shared" si="29"/>
        <v>2021</v>
      </c>
      <c r="D117" s="3">
        <v>26135130.122237101</v>
      </c>
      <c r="E117" s="9">
        <v>162.80000000000001</v>
      </c>
      <c r="F117" s="9">
        <v>7</v>
      </c>
      <c r="G117">
        <v>31</v>
      </c>
      <c r="H117">
        <v>1</v>
      </c>
      <c r="I117">
        <v>53</v>
      </c>
      <c r="J117" s="10">
        <v>162.80000000000001</v>
      </c>
      <c r="K117" s="10">
        <v>7</v>
      </c>
      <c r="M117" s="3">
        <f t="shared" si="30"/>
        <v>-10906973.1106552</v>
      </c>
      <c r="N117" s="3">
        <f t="shared" si="41"/>
        <v>2329767.347722956</v>
      </c>
      <c r="O117" s="3">
        <f t="shared" si="42"/>
        <v>179335.18220115331</v>
      </c>
      <c r="P117" s="3">
        <f t="shared" si="43"/>
        <v>34394680.655769259</v>
      </c>
      <c r="Q117" s="3">
        <f t="shared" si="44"/>
        <v>-1216430.47522382</v>
      </c>
      <c r="R117" s="3">
        <f t="shared" si="45"/>
        <v>1110368.7943072894</v>
      </c>
      <c r="S117" s="3">
        <f t="shared" si="46"/>
        <v>190116.71680540813</v>
      </c>
      <c r="T117" s="3">
        <f t="shared" si="47"/>
        <v>147412.33675128731</v>
      </c>
      <c r="U117" s="3">
        <f t="shared" si="48"/>
        <v>26228277.447678328</v>
      </c>
      <c r="V117" s="3">
        <f t="shared" si="49"/>
        <v>93147.325441226363</v>
      </c>
      <c r="W117" s="8">
        <f t="shared" si="50"/>
        <v>3.5640658762962065E-3</v>
      </c>
    </row>
    <row r="118" spans="1:23" x14ac:dyDescent="0.25">
      <c r="A118" s="4">
        <v>44348</v>
      </c>
      <c r="B118">
        <f t="shared" si="28"/>
        <v>6</v>
      </c>
      <c r="C118">
        <f t="shared" si="29"/>
        <v>2021</v>
      </c>
      <c r="D118" s="3">
        <v>26757872.082237005</v>
      </c>
      <c r="E118" s="9">
        <v>9.1</v>
      </c>
      <c r="F118" s="9">
        <v>54.1</v>
      </c>
      <c r="G118">
        <v>30</v>
      </c>
      <c r="H118">
        <v>0</v>
      </c>
      <c r="I118">
        <v>54</v>
      </c>
      <c r="J118" s="10">
        <v>9.1</v>
      </c>
      <c r="K118" s="10">
        <v>54.1</v>
      </c>
      <c r="M118" s="3">
        <f t="shared" si="30"/>
        <v>-10906973.1106552</v>
      </c>
      <c r="N118" s="3">
        <f t="shared" si="41"/>
        <v>130226.55322038635</v>
      </c>
      <c r="O118" s="3">
        <f t="shared" si="42"/>
        <v>1386004.7652974848</v>
      </c>
      <c r="P118" s="3">
        <f t="shared" si="43"/>
        <v>33285174.828163803</v>
      </c>
      <c r="Q118" s="3">
        <f t="shared" si="44"/>
        <v>0</v>
      </c>
      <c r="R118" s="3">
        <f t="shared" si="45"/>
        <v>1131319.148916861</v>
      </c>
      <c r="S118" s="3">
        <f t="shared" si="46"/>
        <v>10626.917217009912</v>
      </c>
      <c r="T118" s="3">
        <f t="shared" si="47"/>
        <v>1139286.774034949</v>
      </c>
      <c r="U118" s="3">
        <f t="shared" si="48"/>
        <v>26175665.876195289</v>
      </c>
      <c r="V118" s="3">
        <f t="shared" si="49"/>
        <v>-582206.20604171604</v>
      </c>
      <c r="W118" s="8">
        <f t="shared" si="50"/>
        <v>2.1758314870942555E-2</v>
      </c>
    </row>
    <row r="119" spans="1:23" x14ac:dyDescent="0.25">
      <c r="A119" s="4">
        <v>44378</v>
      </c>
      <c r="B119">
        <f t="shared" si="28"/>
        <v>7</v>
      </c>
      <c r="C119">
        <f t="shared" si="29"/>
        <v>2021</v>
      </c>
      <c r="D119" s="3">
        <v>29262236.01223693</v>
      </c>
      <c r="E119" s="9">
        <v>5.7</v>
      </c>
      <c r="F119" s="9">
        <v>93.3</v>
      </c>
      <c r="G119">
        <v>31</v>
      </c>
      <c r="H119">
        <v>0</v>
      </c>
      <c r="I119">
        <v>55</v>
      </c>
      <c r="J119" s="10">
        <v>5.7</v>
      </c>
      <c r="K119" s="10">
        <v>93.3</v>
      </c>
      <c r="M119" s="3">
        <f t="shared" si="30"/>
        <v>-10906973.1106552</v>
      </c>
      <c r="N119" s="3">
        <f t="shared" si="41"/>
        <v>81570.478390791453</v>
      </c>
      <c r="O119" s="3">
        <f t="shared" si="42"/>
        <v>2390281.785623943</v>
      </c>
      <c r="P119" s="3">
        <f t="shared" si="43"/>
        <v>34394680.655769259</v>
      </c>
      <c r="Q119" s="3">
        <f t="shared" si="44"/>
        <v>0</v>
      </c>
      <c r="R119" s="3">
        <f t="shared" si="45"/>
        <v>1152269.5035264324</v>
      </c>
      <c r="S119" s="3">
        <f t="shared" si="46"/>
        <v>6656.4206743908244</v>
      </c>
      <c r="T119" s="3">
        <f t="shared" si="47"/>
        <v>1964795.8598421577</v>
      </c>
      <c r="U119" s="3">
        <f t="shared" si="48"/>
        <v>29083281.593171775</v>
      </c>
      <c r="V119" s="3">
        <f t="shared" si="49"/>
        <v>-178954.41906515509</v>
      </c>
      <c r="W119" s="8">
        <f t="shared" si="50"/>
        <v>6.1155415119445973E-3</v>
      </c>
    </row>
    <row r="120" spans="1:23" x14ac:dyDescent="0.25">
      <c r="A120" s="4">
        <v>44409</v>
      </c>
      <c r="B120">
        <f t="shared" si="28"/>
        <v>8</v>
      </c>
      <c r="C120">
        <f t="shared" si="29"/>
        <v>2021</v>
      </c>
      <c r="D120" s="3">
        <v>28466496.252237048</v>
      </c>
      <c r="E120" s="9">
        <v>0</v>
      </c>
      <c r="F120" s="9">
        <v>97.33</v>
      </c>
      <c r="G120">
        <v>31</v>
      </c>
      <c r="H120">
        <v>0</v>
      </c>
      <c r="I120">
        <v>56</v>
      </c>
      <c r="J120" s="10">
        <v>0</v>
      </c>
      <c r="K120" s="10">
        <v>97.33</v>
      </c>
      <c r="M120" s="3">
        <f t="shared" si="30"/>
        <v>-10906973.1106552</v>
      </c>
      <c r="N120" s="3">
        <f t="shared" si="41"/>
        <v>0</v>
      </c>
      <c r="O120" s="3">
        <f t="shared" si="42"/>
        <v>2493527.6119483216</v>
      </c>
      <c r="P120" s="3">
        <f t="shared" si="43"/>
        <v>34394680.655769259</v>
      </c>
      <c r="Q120" s="3">
        <f t="shared" si="44"/>
        <v>0</v>
      </c>
      <c r="R120" s="3">
        <f t="shared" si="45"/>
        <v>1173219.8581360038</v>
      </c>
      <c r="S120" s="3">
        <f t="shared" si="46"/>
        <v>0</v>
      </c>
      <c r="T120" s="3">
        <f t="shared" si="47"/>
        <v>2049663.248000399</v>
      </c>
      <c r="U120" s="3">
        <f t="shared" si="48"/>
        <v>29204118.263198785</v>
      </c>
      <c r="V120" s="3">
        <f t="shared" si="49"/>
        <v>737622.01096173748</v>
      </c>
      <c r="W120" s="8">
        <f t="shared" si="50"/>
        <v>2.5911935365202216E-2</v>
      </c>
    </row>
    <row r="121" spans="1:23" x14ac:dyDescent="0.25">
      <c r="A121" s="4">
        <v>44440</v>
      </c>
      <c r="B121">
        <f t="shared" si="28"/>
        <v>9</v>
      </c>
      <c r="C121">
        <f t="shared" si="29"/>
        <v>2021</v>
      </c>
      <c r="D121" s="3">
        <v>24758728.932237212</v>
      </c>
      <c r="E121" s="9">
        <v>44.6</v>
      </c>
      <c r="F121" s="9">
        <v>15.4</v>
      </c>
      <c r="G121">
        <v>30</v>
      </c>
      <c r="H121">
        <v>0</v>
      </c>
      <c r="I121">
        <v>57</v>
      </c>
      <c r="J121" s="10">
        <v>44.6</v>
      </c>
      <c r="K121" s="10">
        <v>15.4</v>
      </c>
      <c r="M121" s="3">
        <f t="shared" si="30"/>
        <v>-10906973.1106552</v>
      </c>
      <c r="N121" s="3">
        <f t="shared" si="41"/>
        <v>638253.21688233316</v>
      </c>
      <c r="O121" s="3">
        <f t="shared" si="42"/>
        <v>394537.40084253723</v>
      </c>
      <c r="P121" s="3">
        <f t="shared" si="43"/>
        <v>33285174.828163803</v>
      </c>
      <c r="Q121" s="3">
        <f t="shared" si="44"/>
        <v>0</v>
      </c>
      <c r="R121" s="3">
        <f t="shared" si="45"/>
        <v>1194170.2127455755</v>
      </c>
      <c r="S121" s="3">
        <f t="shared" si="46"/>
        <v>52083.57229435628</v>
      </c>
      <c r="T121" s="3">
        <f t="shared" si="47"/>
        <v>324307.14085283206</v>
      </c>
      <c r="U121" s="3">
        <f t="shared" si="48"/>
        <v>24981553.261126235</v>
      </c>
      <c r="V121" s="3">
        <f t="shared" si="49"/>
        <v>222824.32888902351</v>
      </c>
      <c r="W121" s="8">
        <f t="shared" si="50"/>
        <v>8.9998290905351809E-3</v>
      </c>
    </row>
    <row r="122" spans="1:23" x14ac:dyDescent="0.25">
      <c r="A122" s="4">
        <v>44470</v>
      </c>
      <c r="B122">
        <f t="shared" si="28"/>
        <v>10</v>
      </c>
      <c r="C122">
        <f t="shared" si="29"/>
        <v>2021</v>
      </c>
      <c r="D122" s="3">
        <v>25972076.08223699</v>
      </c>
      <c r="E122" s="9">
        <v>146.31</v>
      </c>
      <c r="F122" s="9">
        <v>0.9</v>
      </c>
      <c r="G122">
        <v>31</v>
      </c>
      <c r="H122">
        <v>1</v>
      </c>
      <c r="I122">
        <v>58</v>
      </c>
      <c r="J122" s="10">
        <v>146.31</v>
      </c>
      <c r="K122" s="10">
        <v>0.9</v>
      </c>
      <c r="M122" s="3">
        <f t="shared" si="30"/>
        <v>-10906973.1106552</v>
      </c>
      <c r="N122" s="3">
        <f t="shared" si="41"/>
        <v>2093785.3847994206</v>
      </c>
      <c r="O122" s="3">
        <f t="shared" si="42"/>
        <v>23057.380568719709</v>
      </c>
      <c r="P122" s="3">
        <f t="shared" si="43"/>
        <v>34394680.655769259</v>
      </c>
      <c r="Q122" s="3">
        <f t="shared" si="44"/>
        <v>-1216430.47522382</v>
      </c>
      <c r="R122" s="3">
        <f t="shared" si="45"/>
        <v>1215120.5673551469</v>
      </c>
      <c r="S122" s="3">
        <f t="shared" si="46"/>
        <v>170859.80857370552</v>
      </c>
      <c r="T122" s="3">
        <f t="shared" si="47"/>
        <v>18953.014725165511</v>
      </c>
      <c r="U122" s="3">
        <f t="shared" si="48"/>
        <v>25793053.2259124</v>
      </c>
      <c r="V122" s="3">
        <f t="shared" si="49"/>
        <v>-179022.85632459074</v>
      </c>
      <c r="W122" s="8">
        <f t="shared" si="50"/>
        <v>6.8928974240541879E-3</v>
      </c>
    </row>
    <row r="123" spans="1:23" x14ac:dyDescent="0.25">
      <c r="A123" s="4">
        <v>44501</v>
      </c>
      <c r="B123">
        <f t="shared" si="28"/>
        <v>11</v>
      </c>
      <c r="C123">
        <f t="shared" si="29"/>
        <v>2021</v>
      </c>
      <c r="D123" s="3">
        <v>29314486.912236944</v>
      </c>
      <c r="E123" s="9">
        <v>441</v>
      </c>
      <c r="F123" s="9">
        <v>0</v>
      </c>
      <c r="G123">
        <v>30</v>
      </c>
      <c r="H123">
        <v>1</v>
      </c>
      <c r="I123">
        <v>59</v>
      </c>
      <c r="J123" s="10">
        <v>441</v>
      </c>
      <c r="K123" s="10">
        <v>0</v>
      </c>
      <c r="M123" s="3">
        <f t="shared" si="30"/>
        <v>-10906973.1106552</v>
      </c>
      <c r="N123" s="3">
        <f t="shared" si="41"/>
        <v>6310979.1176033393</v>
      </c>
      <c r="O123" s="3">
        <f t="shared" si="42"/>
        <v>0</v>
      </c>
      <c r="P123" s="3">
        <f t="shared" si="43"/>
        <v>33285174.828163803</v>
      </c>
      <c r="Q123" s="3">
        <f t="shared" si="44"/>
        <v>-1216430.47522382</v>
      </c>
      <c r="R123" s="3">
        <f t="shared" si="45"/>
        <v>1236070.9219647185</v>
      </c>
      <c r="S123" s="3">
        <f t="shared" si="46"/>
        <v>514996.75743971113</v>
      </c>
      <c r="T123" s="3">
        <f t="shared" si="47"/>
        <v>0</v>
      </c>
      <c r="U123" s="3">
        <f t="shared" si="48"/>
        <v>29223818.039292552</v>
      </c>
      <c r="V123" s="3">
        <f t="shared" si="49"/>
        <v>-90668.872944392264</v>
      </c>
      <c r="W123" s="8">
        <f t="shared" si="50"/>
        <v>3.0929715132262383E-3</v>
      </c>
    </row>
    <row r="124" spans="1:23" x14ac:dyDescent="0.25">
      <c r="A124" s="4">
        <v>44531</v>
      </c>
      <c r="B124">
        <f t="shared" si="28"/>
        <v>12</v>
      </c>
      <c r="C124">
        <f t="shared" si="29"/>
        <v>2021</v>
      </c>
      <c r="D124" s="3">
        <v>35925187.642236941</v>
      </c>
      <c r="E124" s="9">
        <v>705.2</v>
      </c>
      <c r="F124" s="9">
        <v>0</v>
      </c>
      <c r="G124">
        <v>31</v>
      </c>
      <c r="H124">
        <v>0</v>
      </c>
      <c r="I124">
        <v>60</v>
      </c>
      <c r="J124" s="10">
        <v>705.2</v>
      </c>
      <c r="K124" s="10">
        <v>0</v>
      </c>
      <c r="M124" s="3">
        <f t="shared" si="30"/>
        <v>-10906973.1106552</v>
      </c>
      <c r="N124" s="3">
        <f t="shared" si="41"/>
        <v>10091842.344067743</v>
      </c>
      <c r="O124" s="3">
        <f t="shared" si="42"/>
        <v>0</v>
      </c>
      <c r="P124" s="3">
        <f t="shared" si="43"/>
        <v>34394680.655769259</v>
      </c>
      <c r="Q124" s="3">
        <f t="shared" si="44"/>
        <v>0</v>
      </c>
      <c r="R124" s="3">
        <f t="shared" si="45"/>
        <v>1257021.2765742899</v>
      </c>
      <c r="S124" s="3">
        <f t="shared" si="46"/>
        <v>823527.69466322975</v>
      </c>
      <c r="T124" s="3">
        <f t="shared" si="47"/>
        <v>0</v>
      </c>
      <c r="U124" s="3">
        <f t="shared" si="48"/>
        <v>35660098.860419318</v>
      </c>
      <c r="V124" s="3">
        <f t="shared" si="49"/>
        <v>-265088.78181762248</v>
      </c>
      <c r="W124" s="8">
        <f t="shared" si="50"/>
        <v>7.378911544110067E-3</v>
      </c>
    </row>
    <row r="125" spans="1:23" x14ac:dyDescent="0.25">
      <c r="A125" s="4">
        <v>44562</v>
      </c>
      <c r="B125">
        <f t="shared" si="28"/>
        <v>1</v>
      </c>
      <c r="C125">
        <f t="shared" si="29"/>
        <v>2022</v>
      </c>
      <c r="D125" s="3">
        <v>39460829.931513704</v>
      </c>
      <c r="E125" s="9">
        <v>996.8</v>
      </c>
      <c r="F125" s="9">
        <v>0</v>
      </c>
      <c r="G125">
        <v>31</v>
      </c>
      <c r="H125">
        <v>0</v>
      </c>
      <c r="I125">
        <v>61</v>
      </c>
      <c r="J125" s="10">
        <v>498.4</v>
      </c>
      <c r="K125" s="10">
        <v>0</v>
      </c>
      <c r="M125" s="3">
        <f t="shared" si="30"/>
        <v>-10906973.1106552</v>
      </c>
      <c r="N125" s="3">
        <f t="shared" si="41"/>
        <v>14264816.291217705</v>
      </c>
      <c r="O125" s="3">
        <f t="shared" si="42"/>
        <v>0</v>
      </c>
      <c r="P125" s="3">
        <f t="shared" si="43"/>
        <v>34394680.655769259</v>
      </c>
      <c r="Q125" s="3">
        <f t="shared" si="44"/>
        <v>0</v>
      </c>
      <c r="R125" s="3">
        <f t="shared" si="45"/>
        <v>1277971.6311838615</v>
      </c>
      <c r="S125" s="3">
        <f t="shared" si="46"/>
        <v>582028.08142392745</v>
      </c>
      <c r="T125" s="3">
        <f t="shared" si="47"/>
        <v>0</v>
      </c>
      <c r="U125" s="3">
        <f t="shared" si="48"/>
        <v>39612523.548939556</v>
      </c>
      <c r="V125" s="3">
        <f t="shared" si="49"/>
        <v>151693.61742585152</v>
      </c>
      <c r="W125" s="8">
        <f t="shared" si="50"/>
        <v>3.8441567926757645E-3</v>
      </c>
    </row>
    <row r="126" spans="1:23" x14ac:dyDescent="0.25">
      <c r="A126" s="4">
        <v>44593</v>
      </c>
      <c r="B126">
        <f t="shared" si="28"/>
        <v>2</v>
      </c>
      <c r="C126">
        <f t="shared" si="29"/>
        <v>2022</v>
      </c>
      <c r="D126" s="3">
        <v>34504919.931513704</v>
      </c>
      <c r="E126" s="9">
        <v>864</v>
      </c>
      <c r="F126" s="9">
        <v>0</v>
      </c>
      <c r="G126">
        <v>28</v>
      </c>
      <c r="H126">
        <v>0</v>
      </c>
      <c r="I126">
        <v>62</v>
      </c>
      <c r="J126" s="10">
        <v>432</v>
      </c>
      <c r="K126" s="10">
        <v>0</v>
      </c>
      <c r="M126" s="3">
        <f t="shared" si="30"/>
        <v>-10906973.1106552</v>
      </c>
      <c r="N126" s="3">
        <f t="shared" si="41"/>
        <v>12364367.250814704</v>
      </c>
      <c r="O126" s="3">
        <f t="shared" si="42"/>
        <v>0</v>
      </c>
      <c r="P126" s="3">
        <f t="shared" si="43"/>
        <v>31066163.172952883</v>
      </c>
      <c r="Q126" s="3">
        <f t="shared" si="44"/>
        <v>0</v>
      </c>
      <c r="R126" s="3">
        <f t="shared" si="45"/>
        <v>1298921.9857934329</v>
      </c>
      <c r="S126" s="3">
        <f t="shared" si="46"/>
        <v>504486.61953277828</v>
      </c>
      <c r="T126" s="3">
        <f t="shared" si="47"/>
        <v>0</v>
      </c>
      <c r="U126" s="3">
        <f t="shared" si="48"/>
        <v>34326965.918438599</v>
      </c>
      <c r="V126" s="3">
        <f t="shared" si="49"/>
        <v>-177954.01307510585</v>
      </c>
      <c r="W126" s="8">
        <f t="shared" si="50"/>
        <v>5.1573518625260915E-3</v>
      </c>
    </row>
    <row r="127" spans="1:23" x14ac:dyDescent="0.25">
      <c r="A127" s="4">
        <v>44621</v>
      </c>
      <c r="B127">
        <f t="shared" si="28"/>
        <v>3</v>
      </c>
      <c r="C127">
        <f t="shared" si="29"/>
        <v>2022</v>
      </c>
      <c r="D127" s="3">
        <v>33467695.931513708</v>
      </c>
      <c r="E127" s="9">
        <v>621.79999999999995</v>
      </c>
      <c r="F127" s="9">
        <v>0</v>
      </c>
      <c r="G127">
        <v>31</v>
      </c>
      <c r="H127">
        <v>1</v>
      </c>
      <c r="I127">
        <v>63</v>
      </c>
      <c r="J127" s="10">
        <v>310.89999999999998</v>
      </c>
      <c r="K127" s="10">
        <v>0</v>
      </c>
      <c r="M127" s="3">
        <f t="shared" si="30"/>
        <v>-10906973.1106552</v>
      </c>
      <c r="N127" s="3">
        <f t="shared" si="41"/>
        <v>8898337.4497182667</v>
      </c>
      <c r="O127" s="3">
        <f t="shared" si="42"/>
        <v>0</v>
      </c>
      <c r="P127" s="3">
        <f t="shared" si="43"/>
        <v>34394680.655769259</v>
      </c>
      <c r="Q127" s="3">
        <f t="shared" si="44"/>
        <v>-1216430.47522382</v>
      </c>
      <c r="R127" s="3">
        <f t="shared" si="45"/>
        <v>1319872.3404030045</v>
      </c>
      <c r="S127" s="3">
        <f t="shared" si="46"/>
        <v>363066.87502949248</v>
      </c>
      <c r="T127" s="3">
        <f t="shared" si="47"/>
        <v>0</v>
      </c>
      <c r="U127" s="3">
        <f t="shared" si="48"/>
        <v>32852553.735041004</v>
      </c>
      <c r="V127" s="3">
        <f t="shared" si="49"/>
        <v>-615142.19647270441</v>
      </c>
      <c r="W127" s="8">
        <f t="shared" si="50"/>
        <v>1.8380177641493297E-2</v>
      </c>
    </row>
    <row r="128" spans="1:23" x14ac:dyDescent="0.25">
      <c r="A128" s="4">
        <v>44652</v>
      </c>
      <c r="B128">
        <f t="shared" si="28"/>
        <v>4</v>
      </c>
      <c r="C128">
        <f t="shared" si="29"/>
        <v>2022</v>
      </c>
      <c r="D128" s="3">
        <v>29281245.931513708</v>
      </c>
      <c r="E128" s="9">
        <v>403</v>
      </c>
      <c r="F128" s="9">
        <v>0</v>
      </c>
      <c r="G128">
        <v>30</v>
      </c>
      <c r="H128">
        <v>1</v>
      </c>
      <c r="I128">
        <v>64</v>
      </c>
      <c r="J128" s="10">
        <v>201.5</v>
      </c>
      <c r="K128" s="10">
        <v>0</v>
      </c>
      <c r="M128" s="3">
        <f t="shared" si="30"/>
        <v>-10906973.1106552</v>
      </c>
      <c r="N128" s="3">
        <f t="shared" si="41"/>
        <v>5767175.9283313956</v>
      </c>
      <c r="O128" s="3">
        <f t="shared" si="42"/>
        <v>0</v>
      </c>
      <c r="P128" s="3">
        <f t="shared" si="43"/>
        <v>33285174.828163803</v>
      </c>
      <c r="Q128" s="3">
        <f t="shared" si="44"/>
        <v>-1216430.47522382</v>
      </c>
      <c r="R128" s="3">
        <f t="shared" si="45"/>
        <v>1340822.6950125759</v>
      </c>
      <c r="S128" s="3">
        <f t="shared" si="46"/>
        <v>235310.3098052195</v>
      </c>
      <c r="T128" s="3">
        <f t="shared" si="47"/>
        <v>0</v>
      </c>
      <c r="U128" s="3">
        <f t="shared" si="48"/>
        <v>28505080.175433971</v>
      </c>
      <c r="V128" s="3">
        <f t="shared" si="49"/>
        <v>-776165.7560797371</v>
      </c>
      <c r="W128" s="8">
        <f t="shared" si="50"/>
        <v>2.6507265363472626E-2</v>
      </c>
    </row>
    <row r="129" spans="1:23" x14ac:dyDescent="0.25">
      <c r="A129" s="4">
        <v>44682</v>
      </c>
      <c r="B129">
        <f t="shared" si="28"/>
        <v>5</v>
      </c>
      <c r="C129">
        <f t="shared" si="29"/>
        <v>2022</v>
      </c>
      <c r="D129" s="3">
        <v>26654974.931513708</v>
      </c>
      <c r="E129" s="9">
        <v>150.11000000000001</v>
      </c>
      <c r="F129" s="9">
        <v>0.4</v>
      </c>
      <c r="G129">
        <v>31</v>
      </c>
      <c r="H129">
        <v>1</v>
      </c>
      <c r="I129">
        <v>65</v>
      </c>
      <c r="J129" s="10">
        <v>75.055000000000007</v>
      </c>
      <c r="K129" s="10">
        <v>0.2</v>
      </c>
      <c r="M129" s="3">
        <f t="shared" si="30"/>
        <v>-10906973.1106552</v>
      </c>
      <c r="N129" s="3">
        <f t="shared" si="41"/>
        <v>2148165.7037266153</v>
      </c>
      <c r="O129" s="3">
        <f t="shared" si="42"/>
        <v>10247.72469720876</v>
      </c>
      <c r="P129" s="3">
        <f t="shared" si="43"/>
        <v>34394680.655769259</v>
      </c>
      <c r="Q129" s="3">
        <f t="shared" si="44"/>
        <v>-1216430.47522382</v>
      </c>
      <c r="R129" s="3">
        <f t="shared" si="45"/>
        <v>1361773.0496221473</v>
      </c>
      <c r="S129" s="3">
        <f t="shared" si="46"/>
        <v>87648.711178316385</v>
      </c>
      <c r="T129" s="3">
        <f t="shared" si="47"/>
        <v>4211.7810500367805</v>
      </c>
      <c r="U129" s="3">
        <f t="shared" si="48"/>
        <v>25883324.040164568</v>
      </c>
      <c r="V129" s="3">
        <f t="shared" si="49"/>
        <v>-771650.89134914055</v>
      </c>
      <c r="W129" s="8">
        <f t="shared" si="50"/>
        <v>2.8949601090670369E-2</v>
      </c>
    </row>
    <row r="130" spans="1:23" x14ac:dyDescent="0.25">
      <c r="A130" s="4">
        <v>44713</v>
      </c>
      <c r="B130">
        <f t="shared" si="28"/>
        <v>6</v>
      </c>
      <c r="C130">
        <f t="shared" si="29"/>
        <v>2022</v>
      </c>
      <c r="D130" s="3">
        <v>24864707.931513708</v>
      </c>
      <c r="E130" s="9">
        <v>31</v>
      </c>
      <c r="F130" s="9">
        <v>26.7</v>
      </c>
      <c r="G130">
        <v>30</v>
      </c>
      <c r="H130">
        <v>0</v>
      </c>
      <c r="I130">
        <v>66</v>
      </c>
      <c r="J130" s="10">
        <v>15.5</v>
      </c>
      <c r="K130" s="10">
        <v>13.35</v>
      </c>
      <c r="M130" s="3">
        <f t="shared" si="30"/>
        <v>-10906973.1106552</v>
      </c>
      <c r="N130" s="3">
        <f t="shared" si="41"/>
        <v>443628.9175639535</v>
      </c>
      <c r="O130" s="3">
        <f t="shared" si="42"/>
        <v>684035.62353868468</v>
      </c>
      <c r="P130" s="3">
        <f t="shared" si="43"/>
        <v>33285174.828163803</v>
      </c>
      <c r="Q130" s="3">
        <f t="shared" si="44"/>
        <v>0</v>
      </c>
      <c r="R130" s="3">
        <f t="shared" si="45"/>
        <v>1382723.404231719</v>
      </c>
      <c r="S130" s="3">
        <f t="shared" si="46"/>
        <v>18100.793061939959</v>
      </c>
      <c r="T130" s="3">
        <f t="shared" si="47"/>
        <v>281136.38508995506</v>
      </c>
      <c r="U130" s="3">
        <f t="shared" si="48"/>
        <v>25187826.840994854</v>
      </c>
      <c r="V130" s="3">
        <f t="shared" si="49"/>
        <v>323118.90948114544</v>
      </c>
      <c r="W130" s="8">
        <f t="shared" si="50"/>
        <v>1.2995081638245275E-2</v>
      </c>
    </row>
    <row r="131" spans="1:23" x14ac:dyDescent="0.25">
      <c r="A131" s="4">
        <v>44743</v>
      </c>
      <c r="B131">
        <f t="shared" si="28"/>
        <v>7</v>
      </c>
      <c r="C131">
        <f t="shared" si="29"/>
        <v>2022</v>
      </c>
      <c r="D131" s="3">
        <v>27741150.931513708</v>
      </c>
      <c r="E131" s="9">
        <v>3.1</v>
      </c>
      <c r="F131" s="9">
        <v>60.2</v>
      </c>
      <c r="G131">
        <v>31</v>
      </c>
      <c r="H131">
        <v>0</v>
      </c>
      <c r="I131">
        <v>67</v>
      </c>
      <c r="J131" s="10">
        <v>1.55</v>
      </c>
      <c r="K131" s="10">
        <v>30.1</v>
      </c>
      <c r="M131" s="3">
        <f t="shared" si="30"/>
        <v>-10906973.1106552</v>
      </c>
      <c r="N131" s="3">
        <f t="shared" si="41"/>
        <v>44362.891756395351</v>
      </c>
      <c r="O131" s="3">
        <f t="shared" si="42"/>
        <v>1542282.5669299185</v>
      </c>
      <c r="P131" s="3">
        <f t="shared" si="43"/>
        <v>34394680.655769259</v>
      </c>
      <c r="Q131" s="3">
        <f t="shared" si="44"/>
        <v>0</v>
      </c>
      <c r="R131" s="3">
        <f t="shared" si="45"/>
        <v>1403673.7588412904</v>
      </c>
      <c r="S131" s="3">
        <f t="shared" si="46"/>
        <v>1810.0793061939962</v>
      </c>
      <c r="T131" s="3">
        <f t="shared" si="47"/>
        <v>633873.04803053546</v>
      </c>
      <c r="U131" s="3">
        <f t="shared" si="48"/>
        <v>27113709.88997839</v>
      </c>
      <c r="V131" s="3">
        <f t="shared" si="49"/>
        <v>-627441.0415353179</v>
      </c>
      <c r="W131" s="8">
        <f t="shared" si="50"/>
        <v>2.2617700436594008E-2</v>
      </c>
    </row>
    <row r="132" spans="1:23" x14ac:dyDescent="0.25">
      <c r="A132" s="4">
        <v>44774</v>
      </c>
      <c r="B132">
        <f t="shared" si="28"/>
        <v>8</v>
      </c>
      <c r="C132">
        <f t="shared" si="29"/>
        <v>2022</v>
      </c>
      <c r="D132" s="3">
        <v>27716404.931513708</v>
      </c>
      <c r="E132" s="9">
        <v>0</v>
      </c>
      <c r="F132" s="9">
        <v>72.28</v>
      </c>
      <c r="G132">
        <v>31</v>
      </c>
      <c r="H132">
        <v>0</v>
      </c>
      <c r="I132">
        <v>68</v>
      </c>
      <c r="J132" s="10">
        <v>0</v>
      </c>
      <c r="K132" s="10">
        <v>36.14</v>
      </c>
      <c r="M132" s="3">
        <f t="shared" si="30"/>
        <v>-10906973.1106552</v>
      </c>
      <c r="N132" s="3">
        <f t="shared" si="41"/>
        <v>0</v>
      </c>
      <c r="O132" s="3">
        <f t="shared" si="42"/>
        <v>1851763.8527856229</v>
      </c>
      <c r="P132" s="3">
        <f t="shared" si="43"/>
        <v>34394680.655769259</v>
      </c>
      <c r="Q132" s="3">
        <f t="shared" si="44"/>
        <v>0</v>
      </c>
      <c r="R132" s="3">
        <f t="shared" si="45"/>
        <v>1424624.113450862</v>
      </c>
      <c r="S132" s="3">
        <f t="shared" si="46"/>
        <v>0</v>
      </c>
      <c r="T132" s="3">
        <f t="shared" si="47"/>
        <v>761068.83574164612</v>
      </c>
      <c r="U132" s="3">
        <f t="shared" si="48"/>
        <v>27525164.347092189</v>
      </c>
      <c r="V132" s="3">
        <f t="shared" si="49"/>
        <v>-191240.58442151919</v>
      </c>
      <c r="W132" s="8">
        <f t="shared" si="50"/>
        <v>6.8999058461610792E-3</v>
      </c>
    </row>
    <row r="133" spans="1:23" x14ac:dyDescent="0.25">
      <c r="A133" s="4">
        <v>44805</v>
      </c>
      <c r="B133">
        <f t="shared" si="28"/>
        <v>9</v>
      </c>
      <c r="C133">
        <f t="shared" si="29"/>
        <v>2022</v>
      </c>
      <c r="D133" s="3">
        <v>25210070.931513708</v>
      </c>
      <c r="E133" s="9">
        <v>72.73</v>
      </c>
      <c r="F133" s="9">
        <v>10.88</v>
      </c>
      <c r="G133">
        <v>30</v>
      </c>
      <c r="H133">
        <v>0</v>
      </c>
      <c r="I133">
        <v>69</v>
      </c>
      <c r="J133" s="10">
        <v>36.365000000000002</v>
      </c>
      <c r="K133" s="10">
        <v>5.44</v>
      </c>
      <c r="M133" s="3">
        <f t="shared" si="30"/>
        <v>-10906973.1106552</v>
      </c>
      <c r="N133" s="3">
        <f t="shared" si="41"/>
        <v>1040810.683046011</v>
      </c>
      <c r="O133" s="3">
        <f t="shared" si="42"/>
        <v>278738.11176407826</v>
      </c>
      <c r="P133" s="3">
        <f t="shared" si="43"/>
        <v>33285174.828163803</v>
      </c>
      <c r="Q133" s="3">
        <f t="shared" si="44"/>
        <v>0</v>
      </c>
      <c r="R133" s="3">
        <f t="shared" si="45"/>
        <v>1445574.4680604334</v>
      </c>
      <c r="S133" s="3">
        <f t="shared" si="46"/>
        <v>42466.796109512688</v>
      </c>
      <c r="T133" s="3">
        <f t="shared" si="47"/>
        <v>114560.44456100042</v>
      </c>
      <c r="U133" s="3">
        <f t="shared" si="48"/>
        <v>25300352.22104964</v>
      </c>
      <c r="V133" s="3">
        <f t="shared" si="49"/>
        <v>90281.289535932243</v>
      </c>
      <c r="W133" s="8">
        <f t="shared" si="50"/>
        <v>3.5811596794468603E-3</v>
      </c>
    </row>
    <row r="134" spans="1:23" x14ac:dyDescent="0.25">
      <c r="A134" s="4">
        <v>44835</v>
      </c>
      <c r="B134">
        <f t="shared" si="28"/>
        <v>10</v>
      </c>
      <c r="C134">
        <f t="shared" si="29"/>
        <v>2022</v>
      </c>
      <c r="D134" s="3">
        <v>26525634.931513708</v>
      </c>
      <c r="E134" s="9">
        <v>222.79</v>
      </c>
      <c r="F134" s="9">
        <v>0</v>
      </c>
      <c r="G134">
        <v>31</v>
      </c>
      <c r="H134">
        <v>1</v>
      </c>
      <c r="I134">
        <v>70</v>
      </c>
      <c r="J134" s="10">
        <v>111.395</v>
      </c>
      <c r="K134" s="10">
        <v>0</v>
      </c>
      <c r="M134" s="3">
        <f>$AA$22</f>
        <v>-10906973.1106552</v>
      </c>
      <c r="N134" s="3">
        <f t="shared" si="41"/>
        <v>3188260.8562604259</v>
      </c>
      <c r="O134" s="3">
        <f t="shared" si="42"/>
        <v>0</v>
      </c>
      <c r="P134" s="3">
        <f t="shared" si="43"/>
        <v>34394680.655769259</v>
      </c>
      <c r="Q134" s="3">
        <f t="shared" si="44"/>
        <v>-1216430.47522382</v>
      </c>
      <c r="R134" s="3">
        <f t="shared" si="45"/>
        <v>1466524.822670005</v>
      </c>
      <c r="S134" s="3">
        <f t="shared" si="46"/>
        <v>130086.3124603098</v>
      </c>
      <c r="T134" s="3">
        <f t="shared" si="47"/>
        <v>0</v>
      </c>
      <c r="U134" s="3">
        <f t="shared" si="48"/>
        <v>27056149.061280981</v>
      </c>
      <c r="V134" s="3">
        <f t="shared" si="49"/>
        <v>530514.12976727262</v>
      </c>
      <c r="W134" s="8">
        <f t="shared" si="50"/>
        <v>2.000005395297802E-2</v>
      </c>
    </row>
    <row r="135" spans="1:23" x14ac:dyDescent="0.25">
      <c r="A135" s="4">
        <v>44866</v>
      </c>
      <c r="B135">
        <f t="shared" si="28"/>
        <v>11</v>
      </c>
      <c r="C135">
        <f t="shared" si="29"/>
        <v>2022</v>
      </c>
      <c r="D135" s="3">
        <v>30105441.931513708</v>
      </c>
      <c r="E135" s="9">
        <v>453.1</v>
      </c>
      <c r="F135" s="9">
        <v>0</v>
      </c>
      <c r="G135">
        <v>30</v>
      </c>
      <c r="H135">
        <v>1</v>
      </c>
      <c r="I135">
        <v>71</v>
      </c>
      <c r="J135" s="10">
        <v>226.55</v>
      </c>
      <c r="K135" s="10">
        <v>0</v>
      </c>
      <c r="M135" s="3">
        <f>$AA$22</f>
        <v>-10906973.1106552</v>
      </c>
      <c r="N135" s="3">
        <f t="shared" si="41"/>
        <v>6484137.5015557213</v>
      </c>
      <c r="O135" s="3">
        <f t="shared" si="42"/>
        <v>0</v>
      </c>
      <c r="P135" s="3">
        <f t="shared" si="43"/>
        <v>33285174.828163803</v>
      </c>
      <c r="Q135" s="3">
        <f t="shared" si="44"/>
        <v>-1216430.47522382</v>
      </c>
      <c r="R135" s="3">
        <f t="shared" si="45"/>
        <v>1487475.1772795764</v>
      </c>
      <c r="S135" s="3">
        <f t="shared" si="46"/>
        <v>264563.52697951603</v>
      </c>
      <c r="T135" s="3">
        <f t="shared" si="47"/>
        <v>0</v>
      </c>
      <c r="U135" s="3">
        <f t="shared" si="48"/>
        <v>29397947.448099598</v>
      </c>
      <c r="V135" s="3">
        <f t="shared" si="49"/>
        <v>-707494.4834141098</v>
      </c>
      <c r="W135" s="8">
        <f t="shared" si="50"/>
        <v>2.3500551329675726E-2</v>
      </c>
    </row>
    <row r="136" spans="1:23" x14ac:dyDescent="0.25">
      <c r="A136" s="4">
        <v>44896</v>
      </c>
      <c r="B136">
        <f t="shared" si="28"/>
        <v>12</v>
      </c>
      <c r="C136">
        <f t="shared" si="29"/>
        <v>2022</v>
      </c>
      <c r="D136" s="3">
        <v>34971634.931513704</v>
      </c>
      <c r="E136" s="9">
        <v>711</v>
      </c>
      <c r="F136" s="9">
        <v>0</v>
      </c>
      <c r="G136">
        <v>31</v>
      </c>
      <c r="H136">
        <v>0</v>
      </c>
      <c r="I136">
        <v>72</v>
      </c>
      <c r="J136" s="10">
        <v>355.5</v>
      </c>
      <c r="K136" s="10">
        <v>0</v>
      </c>
      <c r="M136" s="3">
        <f>$AA$22</f>
        <v>-10906973.1106552</v>
      </c>
      <c r="N136" s="3">
        <f t="shared" si="41"/>
        <v>10174843.883482933</v>
      </c>
      <c r="O136" s="3">
        <f t="shared" si="42"/>
        <v>0</v>
      </c>
      <c r="P136" s="3">
        <f t="shared" si="43"/>
        <v>34394680.655769259</v>
      </c>
      <c r="Q136" s="3">
        <f t="shared" si="44"/>
        <v>0</v>
      </c>
      <c r="R136" s="3">
        <f t="shared" si="45"/>
        <v>1508425.5318891481</v>
      </c>
      <c r="S136" s="3">
        <f t="shared" si="46"/>
        <v>415150.44732384878</v>
      </c>
      <c r="T136" s="3">
        <f t="shared" si="47"/>
        <v>0</v>
      </c>
      <c r="U136" s="3">
        <f t="shared" si="48"/>
        <v>35586127.407809988</v>
      </c>
      <c r="V136" s="3">
        <f t="shared" si="49"/>
        <v>614492.4762962833</v>
      </c>
      <c r="W136" s="8">
        <f t="shared" si="50"/>
        <v>1.7571168105227779E-2</v>
      </c>
    </row>
    <row r="137" spans="1:23" s="20" customFormat="1" x14ac:dyDescent="0.25">
      <c r="A137" s="19">
        <v>44927</v>
      </c>
      <c r="B137" s="20">
        <f t="shared" si="28"/>
        <v>1</v>
      </c>
      <c r="C137" s="20">
        <f t="shared" si="29"/>
        <v>2023</v>
      </c>
      <c r="D137" s="25">
        <v>35277607.156459592</v>
      </c>
      <c r="E137" s="22">
        <v>720</v>
      </c>
      <c r="F137" s="22">
        <v>0</v>
      </c>
      <c r="G137" s="20">
        <v>31</v>
      </c>
      <c r="H137" s="20">
        <v>0</v>
      </c>
      <c r="I137" s="20">
        <v>73</v>
      </c>
      <c r="J137" s="23">
        <v>180</v>
      </c>
      <c r="K137" s="23">
        <v>0</v>
      </c>
      <c r="M137" s="21">
        <f t="shared" ref="M137:M144" si="51">$AA$22</f>
        <v>-10906973.1106552</v>
      </c>
      <c r="N137" s="21">
        <f t="shared" si="41"/>
        <v>10303639.375678921</v>
      </c>
      <c r="O137" s="21">
        <f t="shared" si="42"/>
        <v>0</v>
      </c>
      <c r="P137" s="21">
        <f t="shared" si="43"/>
        <v>34394680.655769259</v>
      </c>
      <c r="Q137" s="21">
        <f t="shared" si="44"/>
        <v>0</v>
      </c>
      <c r="R137" s="21">
        <f t="shared" si="45"/>
        <v>1529375.8864987195</v>
      </c>
      <c r="S137" s="21">
        <f t="shared" si="46"/>
        <v>210202.75813865761</v>
      </c>
      <c r="T137" s="21">
        <f t="shared" si="47"/>
        <v>0</v>
      </c>
      <c r="U137" s="25">
        <f t="shared" si="48"/>
        <v>35530925.565430358</v>
      </c>
      <c r="V137" s="21">
        <f t="shared" si="49"/>
        <v>253318.40897076577</v>
      </c>
      <c r="W137" s="24">
        <f t="shared" si="50"/>
        <v>7.1807140390014032E-3</v>
      </c>
    </row>
    <row r="138" spans="1:23" s="20" customFormat="1" x14ac:dyDescent="0.25">
      <c r="A138" s="19">
        <v>44958</v>
      </c>
      <c r="B138" s="20">
        <f t="shared" si="28"/>
        <v>2</v>
      </c>
      <c r="C138" s="20">
        <f t="shared" si="29"/>
        <v>2023</v>
      </c>
      <c r="D138" s="25">
        <v>31245963.09646032</v>
      </c>
      <c r="E138" s="22">
        <v>703.2</v>
      </c>
      <c r="F138" s="22">
        <v>0</v>
      </c>
      <c r="G138" s="20">
        <v>28</v>
      </c>
      <c r="H138" s="20">
        <v>0</v>
      </c>
      <c r="I138" s="20">
        <v>74</v>
      </c>
      <c r="J138" s="23">
        <v>175.8</v>
      </c>
      <c r="K138" s="23">
        <v>0</v>
      </c>
      <c r="M138" s="21">
        <f t="shared" si="51"/>
        <v>-10906973.1106552</v>
      </c>
      <c r="N138" s="21">
        <f t="shared" si="41"/>
        <v>10063221.123579746</v>
      </c>
      <c r="O138" s="21">
        <f t="shared" si="42"/>
        <v>0</v>
      </c>
      <c r="P138" s="21">
        <f t="shared" si="43"/>
        <v>31066163.172952883</v>
      </c>
      <c r="Q138" s="21">
        <f t="shared" si="44"/>
        <v>0</v>
      </c>
      <c r="R138" s="21">
        <f t="shared" si="45"/>
        <v>1550326.2411082909</v>
      </c>
      <c r="S138" s="21">
        <f t="shared" si="46"/>
        <v>205298.02711542227</v>
      </c>
      <c r="T138" s="21">
        <f t="shared" si="47"/>
        <v>0</v>
      </c>
      <c r="U138" s="25">
        <f t="shared" si="48"/>
        <v>31978035.454101142</v>
      </c>
      <c r="V138" s="21">
        <f t="shared" si="49"/>
        <v>732072.35764082149</v>
      </c>
      <c r="W138" s="24">
        <f t="shared" si="50"/>
        <v>2.3429342068311983E-2</v>
      </c>
    </row>
    <row r="139" spans="1:23" s="20" customFormat="1" x14ac:dyDescent="0.25">
      <c r="A139" s="19">
        <v>44986</v>
      </c>
      <c r="B139" s="20">
        <f t="shared" si="28"/>
        <v>3</v>
      </c>
      <c r="C139" s="20">
        <f t="shared" si="29"/>
        <v>2023</v>
      </c>
      <c r="D139" s="25">
        <v>31590654.536459886</v>
      </c>
      <c r="E139" s="22">
        <v>612.80999999999995</v>
      </c>
      <c r="F139" s="22">
        <v>0</v>
      </c>
      <c r="G139" s="20">
        <v>31</v>
      </c>
      <c r="H139" s="20">
        <v>1</v>
      </c>
      <c r="I139" s="20">
        <v>75</v>
      </c>
      <c r="J139" s="23">
        <v>153.20249999999999</v>
      </c>
      <c r="K139" s="23">
        <v>0</v>
      </c>
      <c r="M139" s="21">
        <f t="shared" si="51"/>
        <v>-10906973.1106552</v>
      </c>
      <c r="N139" s="21">
        <f t="shared" si="41"/>
        <v>8769685.063624721</v>
      </c>
      <c r="O139" s="21">
        <f t="shared" si="42"/>
        <v>0</v>
      </c>
      <c r="P139" s="21">
        <f t="shared" si="43"/>
        <v>34394680.655769259</v>
      </c>
      <c r="Q139" s="21">
        <f t="shared" si="44"/>
        <v>-1216430.47522382</v>
      </c>
      <c r="R139" s="21">
        <f t="shared" si="45"/>
        <v>1571276.5957178625</v>
      </c>
      <c r="S139" s="21">
        <f t="shared" si="46"/>
        <v>178908.82252076495</v>
      </c>
      <c r="T139" s="21">
        <f t="shared" si="47"/>
        <v>0</v>
      </c>
      <c r="U139" s="25">
        <f t="shared" si="48"/>
        <v>32791147.551753588</v>
      </c>
      <c r="V139" s="21">
        <f t="shared" si="49"/>
        <v>1200493.0152937025</v>
      </c>
      <c r="W139" s="24">
        <f t="shared" si="50"/>
        <v>3.8001523960453913E-2</v>
      </c>
    </row>
    <row r="140" spans="1:23" s="20" customFormat="1" x14ac:dyDescent="0.25">
      <c r="A140" s="19">
        <v>45017</v>
      </c>
      <c r="B140" s="20">
        <f t="shared" si="28"/>
        <v>4</v>
      </c>
      <c r="C140" s="20">
        <f t="shared" si="29"/>
        <v>2023</v>
      </c>
      <c r="D140" s="25">
        <v>28025485.796459775</v>
      </c>
      <c r="E140" s="22">
        <v>382.1</v>
      </c>
      <c r="F140" s="22">
        <v>0</v>
      </c>
      <c r="G140" s="20">
        <v>30</v>
      </c>
      <c r="H140" s="20">
        <v>1</v>
      </c>
      <c r="I140" s="20">
        <v>76</v>
      </c>
      <c r="J140" s="23">
        <v>95.525000000000006</v>
      </c>
      <c r="K140" s="23">
        <v>0</v>
      </c>
      <c r="M140" s="21">
        <f t="shared" si="51"/>
        <v>-10906973.1106552</v>
      </c>
      <c r="N140" s="21">
        <f t="shared" si="41"/>
        <v>5468084.1742318273</v>
      </c>
      <c r="O140" s="21">
        <f t="shared" si="42"/>
        <v>0</v>
      </c>
      <c r="P140" s="21">
        <f t="shared" si="43"/>
        <v>33285174.828163803</v>
      </c>
      <c r="Q140" s="21">
        <f t="shared" si="44"/>
        <v>-1216430.47522382</v>
      </c>
      <c r="R140" s="21">
        <f t="shared" si="45"/>
        <v>1592226.9503274339</v>
      </c>
      <c r="S140" s="21">
        <f t="shared" si="46"/>
        <v>111553.43595108483</v>
      </c>
      <c r="T140" s="21">
        <f t="shared" si="47"/>
        <v>0</v>
      </c>
      <c r="U140" s="25">
        <f t="shared" si="48"/>
        <v>28333635.802795127</v>
      </c>
      <c r="V140" s="21">
        <f t="shared" si="49"/>
        <v>308150.00633535162</v>
      </c>
      <c r="W140" s="24">
        <f t="shared" si="50"/>
        <v>1.0995349325016076E-2</v>
      </c>
    </row>
    <row r="141" spans="1:23" s="20" customFormat="1" x14ac:dyDescent="0.25">
      <c r="A141" s="19">
        <v>45047</v>
      </c>
      <c r="B141" s="20">
        <f t="shared" si="28"/>
        <v>5</v>
      </c>
      <c r="C141" s="20">
        <f t="shared" si="29"/>
        <v>2023</v>
      </c>
      <c r="D141" s="25">
        <v>26046049.846459892</v>
      </c>
      <c r="E141" s="22">
        <v>133.84</v>
      </c>
      <c r="F141" s="22">
        <v>0.8</v>
      </c>
      <c r="G141" s="20">
        <v>31</v>
      </c>
      <c r="H141" s="20">
        <v>1</v>
      </c>
      <c r="I141" s="20">
        <v>77</v>
      </c>
      <c r="J141" s="23">
        <v>33.46</v>
      </c>
      <c r="K141" s="23">
        <v>0.2</v>
      </c>
      <c r="M141" s="21">
        <f t="shared" si="51"/>
        <v>-10906973.1106552</v>
      </c>
      <c r="N141" s="21">
        <f t="shared" si="41"/>
        <v>1915332.0750567594</v>
      </c>
      <c r="O141" s="21">
        <f t="shared" si="42"/>
        <v>20495.449394417519</v>
      </c>
      <c r="P141" s="21">
        <f t="shared" si="43"/>
        <v>34394680.655769259</v>
      </c>
      <c r="Q141" s="21">
        <f t="shared" si="44"/>
        <v>-1216430.47522382</v>
      </c>
      <c r="R141" s="21">
        <f t="shared" si="45"/>
        <v>1613177.3049370055</v>
      </c>
      <c r="S141" s="21">
        <f t="shared" si="46"/>
        <v>39074.357151774908</v>
      </c>
      <c r="T141" s="21">
        <f t="shared" si="47"/>
        <v>4211.7810500367805</v>
      </c>
      <c r="U141" s="25">
        <f t="shared" si="48"/>
        <v>25863568.037480235</v>
      </c>
      <c r="V141" s="21">
        <f t="shared" si="49"/>
        <v>-182481.80897965655</v>
      </c>
      <c r="W141" s="24">
        <f t="shared" si="50"/>
        <v>7.0061222356317876E-3</v>
      </c>
    </row>
    <row r="142" spans="1:23" s="20" customFormat="1" x14ac:dyDescent="0.25">
      <c r="A142" s="19">
        <v>45078</v>
      </c>
      <c r="B142" s="20">
        <f t="shared" si="28"/>
        <v>6</v>
      </c>
      <c r="C142" s="20">
        <f t="shared" si="29"/>
        <v>2023</v>
      </c>
      <c r="D142" s="25">
        <v>25180673.596459892</v>
      </c>
      <c r="E142" s="22">
        <v>10.7</v>
      </c>
      <c r="F142" s="22">
        <v>34.799999999999997</v>
      </c>
      <c r="G142" s="20">
        <v>30</v>
      </c>
      <c r="H142" s="20">
        <v>0</v>
      </c>
      <c r="I142" s="20">
        <v>78</v>
      </c>
      <c r="J142" s="23">
        <v>2.6749999999999998</v>
      </c>
      <c r="K142" s="23">
        <v>8.6999999999999993</v>
      </c>
      <c r="M142" s="21">
        <f t="shared" si="51"/>
        <v>-10906973.1106552</v>
      </c>
      <c r="N142" s="21">
        <f t="shared" si="41"/>
        <v>153123.52961078394</v>
      </c>
      <c r="O142" s="21">
        <f t="shared" si="42"/>
        <v>891552.048657162</v>
      </c>
      <c r="P142" s="21">
        <f t="shared" si="43"/>
        <v>33285174.828163803</v>
      </c>
      <c r="Q142" s="21">
        <f t="shared" si="44"/>
        <v>0</v>
      </c>
      <c r="R142" s="21">
        <f t="shared" si="45"/>
        <v>1634127.6595465769</v>
      </c>
      <c r="S142" s="21">
        <f t="shared" si="46"/>
        <v>3123.8465445606057</v>
      </c>
      <c r="T142" s="21">
        <f t="shared" si="47"/>
        <v>183212.47567659992</v>
      </c>
      <c r="U142" s="25">
        <f t="shared" si="48"/>
        <v>25243341.277544286</v>
      </c>
      <c r="V142" s="21">
        <f t="shared" si="49"/>
        <v>62667.681084394455</v>
      </c>
      <c r="W142" s="24">
        <f t="shared" si="50"/>
        <v>2.4887213935851503E-3</v>
      </c>
    </row>
    <row r="143" spans="1:23" s="20" customFormat="1" x14ac:dyDescent="0.25">
      <c r="A143" s="19">
        <v>45108</v>
      </c>
      <c r="B143" s="20">
        <f t="shared" si="28"/>
        <v>7</v>
      </c>
      <c r="C143" s="20">
        <f t="shared" si="29"/>
        <v>2023</v>
      </c>
      <c r="D143" s="25">
        <v>27328851.486459978</v>
      </c>
      <c r="E143" s="22">
        <v>1.6</v>
      </c>
      <c r="F143" s="22">
        <v>54.6</v>
      </c>
      <c r="G143" s="20">
        <v>31</v>
      </c>
      <c r="H143" s="20">
        <v>0</v>
      </c>
      <c r="I143" s="20">
        <v>79</v>
      </c>
      <c r="J143" s="23">
        <v>0.4</v>
      </c>
      <c r="K143" s="23">
        <v>13.65</v>
      </c>
      <c r="M143" s="21">
        <f t="shared" si="51"/>
        <v>-10906973.1106552</v>
      </c>
      <c r="N143" s="21">
        <f t="shared" si="41"/>
        <v>22896.976390397602</v>
      </c>
      <c r="O143" s="21">
        <f t="shared" si="42"/>
        <v>1398814.4211689958</v>
      </c>
      <c r="P143" s="21">
        <f t="shared" si="43"/>
        <v>34394680.655769259</v>
      </c>
      <c r="Q143" s="21">
        <f t="shared" si="44"/>
        <v>0</v>
      </c>
      <c r="R143" s="21">
        <f t="shared" si="45"/>
        <v>1655078.0141561485</v>
      </c>
      <c r="S143" s="21">
        <f t="shared" si="46"/>
        <v>467.11724030812803</v>
      </c>
      <c r="T143" s="21">
        <f t="shared" si="47"/>
        <v>287454.05666501023</v>
      </c>
      <c r="U143" s="25">
        <f t="shared" si="48"/>
        <v>26852418.130734921</v>
      </c>
      <c r="V143" s="21">
        <f t="shared" si="49"/>
        <v>-476433.35572505742</v>
      </c>
      <c r="W143" s="24">
        <f t="shared" si="50"/>
        <v>1.7433347170154784E-2</v>
      </c>
    </row>
    <row r="144" spans="1:23" s="20" customFormat="1" x14ac:dyDescent="0.25">
      <c r="A144" s="19">
        <v>45139</v>
      </c>
      <c r="B144" s="20">
        <f t="shared" si="28"/>
        <v>8</v>
      </c>
      <c r="C144" s="20">
        <f t="shared" si="29"/>
        <v>2023</v>
      </c>
      <c r="D144" s="25">
        <v>27253100.586459715</v>
      </c>
      <c r="E144" s="22">
        <v>6.9</v>
      </c>
      <c r="F144" s="22">
        <v>42.7</v>
      </c>
      <c r="G144" s="20">
        <v>31</v>
      </c>
      <c r="H144" s="20">
        <v>0</v>
      </c>
      <c r="I144" s="20">
        <v>80</v>
      </c>
      <c r="J144" s="23">
        <v>1.7250000000000001</v>
      </c>
      <c r="K144" s="23">
        <v>10.675000000000001</v>
      </c>
      <c r="M144" s="21">
        <f t="shared" si="51"/>
        <v>-10906973.1106552</v>
      </c>
      <c r="N144" s="21">
        <f t="shared" si="41"/>
        <v>98743.210683589656</v>
      </c>
      <c r="O144" s="21">
        <f t="shared" si="42"/>
        <v>1093944.6114270352</v>
      </c>
      <c r="P144" s="21">
        <f t="shared" si="43"/>
        <v>34394680.655769259</v>
      </c>
      <c r="Q144" s="21">
        <f t="shared" si="44"/>
        <v>0</v>
      </c>
      <c r="R144" s="21">
        <f t="shared" si="45"/>
        <v>1676028.3687657199</v>
      </c>
      <c r="S144" s="21">
        <f t="shared" si="46"/>
        <v>2014.4430988288022</v>
      </c>
      <c r="T144" s="21">
        <f t="shared" si="47"/>
        <v>224803.81354571314</v>
      </c>
      <c r="U144" s="25">
        <f t="shared" si="48"/>
        <v>26583241.992634945</v>
      </c>
      <c r="V144" s="21">
        <f t="shared" si="49"/>
        <v>-669858.5938247703</v>
      </c>
      <c r="W144" s="24">
        <f t="shared" si="50"/>
        <v>2.4579170054418661E-2</v>
      </c>
    </row>
    <row r="145" spans="21:27" x14ac:dyDescent="0.25">
      <c r="W145" s="13">
        <f>AVERAGE(W17:W144)</f>
        <v>1.8918216058059004E-2</v>
      </c>
    </row>
    <row r="150" spans="21:27" x14ac:dyDescent="0.25">
      <c r="W150" s="13"/>
    </row>
    <row r="152" spans="21:27" x14ac:dyDescent="0.25">
      <c r="U152" s="3"/>
      <c r="V152" s="14"/>
      <c r="W152" s="3"/>
      <c r="Z152" s="3"/>
      <c r="AA152" s="8"/>
    </row>
    <row r="153" spans="21:27" x14ac:dyDescent="0.25">
      <c r="U153" s="3"/>
      <c r="V153" s="14"/>
      <c r="W153" s="3"/>
      <c r="Z153" s="3"/>
      <c r="AA153" s="8"/>
    </row>
    <row r="154" spans="21:27" x14ac:dyDescent="0.25">
      <c r="U154" s="3"/>
      <c r="V154" s="14"/>
      <c r="W154" s="3"/>
      <c r="Z154" s="3"/>
      <c r="AA154" s="8"/>
    </row>
    <row r="155" spans="21:27" x14ac:dyDescent="0.25">
      <c r="U155" s="3"/>
      <c r="V155" s="14"/>
      <c r="W155" s="3"/>
      <c r="Z155" s="3"/>
      <c r="AA155" s="8"/>
    </row>
    <row r="156" spans="21:27" x14ac:dyDescent="0.25">
      <c r="U156" s="3"/>
      <c r="V156" s="14"/>
      <c r="W156" s="3"/>
      <c r="Z156" s="3"/>
      <c r="AA156" s="8"/>
    </row>
    <row r="157" spans="21:27" x14ac:dyDescent="0.25">
      <c r="U157" s="3"/>
      <c r="V157" s="14"/>
      <c r="W157" s="3"/>
      <c r="Z157" s="3"/>
      <c r="AA157" s="8"/>
    </row>
    <row r="158" spans="21:27" x14ac:dyDescent="0.25">
      <c r="U158" s="3"/>
      <c r="V158" s="14"/>
      <c r="W158" s="3"/>
      <c r="Z158" s="3"/>
      <c r="AA158" s="8"/>
    </row>
    <row r="159" spans="21:27" x14ac:dyDescent="0.25">
      <c r="U159" s="3"/>
      <c r="V159" s="14"/>
      <c r="W159" s="3"/>
      <c r="Z159" s="3"/>
      <c r="AA159" s="8"/>
    </row>
    <row r="160" spans="21:27" x14ac:dyDescent="0.25">
      <c r="U160" s="3"/>
      <c r="V160" s="14"/>
      <c r="W160" s="3"/>
      <c r="Z160" s="3"/>
      <c r="AA160" s="8"/>
    </row>
    <row r="161" spans="21:27" x14ac:dyDescent="0.25">
      <c r="U161" s="3"/>
      <c r="V161" s="14"/>
      <c r="W161" s="3"/>
      <c r="Z161" s="3"/>
      <c r="AA161" s="8"/>
    </row>
    <row r="162" spans="21:27" x14ac:dyDescent="0.25">
      <c r="U162" s="3"/>
      <c r="V162" s="14"/>
      <c r="W162" s="3"/>
      <c r="Z162" s="3"/>
      <c r="AA162" s="8"/>
    </row>
    <row r="163" spans="21:27" x14ac:dyDescent="0.25">
      <c r="U163" s="3"/>
      <c r="V163" s="14"/>
      <c r="W163" s="3"/>
      <c r="Z163" s="3"/>
      <c r="AA163" s="8"/>
    </row>
    <row r="164" spans="21:27" x14ac:dyDescent="0.25">
      <c r="Z164" s="3"/>
      <c r="AA164" s="8"/>
    </row>
    <row r="165" spans="21:27" x14ac:dyDescent="0.25">
      <c r="U165" s="3"/>
      <c r="V165" s="14"/>
      <c r="Z165" s="3"/>
      <c r="AA165" s="8"/>
    </row>
    <row r="166" spans="21:27" x14ac:dyDescent="0.25">
      <c r="U166" s="3"/>
      <c r="V166" s="14"/>
      <c r="Z166" s="3"/>
      <c r="AA166" s="8"/>
    </row>
    <row r="167" spans="21:27" x14ac:dyDescent="0.25">
      <c r="U167" s="3"/>
      <c r="V167" s="14"/>
      <c r="Z167" s="3"/>
      <c r="AA167" s="8"/>
    </row>
    <row r="168" spans="21:27" x14ac:dyDescent="0.25">
      <c r="U168" s="3"/>
      <c r="V168" s="14"/>
      <c r="Z168" s="3"/>
      <c r="AA168" s="8"/>
    </row>
    <row r="169" spans="21:27" x14ac:dyDescent="0.25">
      <c r="U169" s="3"/>
      <c r="V169" s="14"/>
      <c r="Z169" s="3"/>
      <c r="AA169" s="8"/>
    </row>
    <row r="170" spans="21:27" x14ac:dyDescent="0.25">
      <c r="U170" s="3"/>
      <c r="V170" s="14"/>
      <c r="Z170" s="3"/>
      <c r="AA170" s="8"/>
    </row>
    <row r="171" spans="21:27" x14ac:dyDescent="0.25">
      <c r="U171" s="3"/>
      <c r="V171" s="14"/>
      <c r="Z171" s="3"/>
      <c r="AA171" s="8"/>
    </row>
    <row r="172" spans="21:27" x14ac:dyDescent="0.25">
      <c r="U172" s="3"/>
      <c r="V172" s="14"/>
      <c r="Z172" s="3"/>
      <c r="AA172" s="8"/>
    </row>
    <row r="173" spans="21:27" x14ac:dyDescent="0.25">
      <c r="U173" s="3"/>
      <c r="V173" s="14"/>
      <c r="Z173" s="3"/>
      <c r="AA173" s="8"/>
    </row>
    <row r="174" spans="21:27" x14ac:dyDescent="0.25">
      <c r="U174" s="3"/>
      <c r="V174" s="14"/>
      <c r="Z174" s="3"/>
      <c r="AA174" s="8"/>
    </row>
    <row r="175" spans="21:27" x14ac:dyDescent="0.25">
      <c r="Z175" s="3"/>
      <c r="AA175" s="8"/>
    </row>
    <row r="176" spans="21:27" x14ac:dyDescent="0.25">
      <c r="Z176" s="3"/>
      <c r="AA176" s="8"/>
    </row>
    <row r="177" spans="26:27" x14ac:dyDescent="0.25">
      <c r="Z177" s="3"/>
      <c r="AA177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a) 2023 TB Res Consumption</vt:lpstr>
      <vt:lpstr>b) Predicted 2023 TB 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2023-10-25T17:10:18Z</dcterms:created>
  <dcterms:modified xsi:type="dcterms:W3CDTF">2023-10-25T21:13:09Z</dcterms:modified>
</cp:coreProperties>
</file>