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5RateApp/Exhibits/Application/Exhibit9/Tab03-RateRiders/S01-Rate Rider Table/"/>
    </mc:Choice>
  </mc:AlternateContent>
  <xr:revisionPtr revIDLastSave="0" documentId="13_ncr:1_{AE05C767-EA3C-4172-91AA-B039FECBD4F7}" xr6:coauthVersionLast="47" xr6:coauthVersionMax="47" xr10:uidLastSave="{00000000-0000-0000-0000-000000000000}"/>
  <bookViews>
    <workbookView xWindow="28680" yWindow="-120" windowWidth="29040" windowHeight="15840" xr2:uid="{3A49D185-46E0-4BDB-B5FA-66FDD206654E}"/>
  </bookViews>
  <sheets>
    <sheet name="2025-2029 Rate Riders" sheetId="1" r:id="rId1"/>
  </sheets>
  <externalReferences>
    <externalReference r:id="rId2"/>
  </externalReferences>
  <definedNames>
    <definedName name="_xlnm._FilterDatabase" localSheetId="0" hidden="1">'2025-2029 Rate Riders'!$E$54:$F$71</definedName>
    <definedName name="_Key1" hidden="1">#REF!</definedName>
    <definedName name="_Order1" hidden="1">0</definedName>
    <definedName name="_Sort" hidden="1">#REF!</definedName>
    <definedName name="_V1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aaaaaa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d" hidden="1">#REF!</definedName>
    <definedName name="ada" hidden="1">#REF!</definedName>
    <definedName name="adf" hidden="1">{#N/A,#N/A,FALSE,"Aging Summary";#N/A,#N/A,FALSE,"Ratio Analysis";#N/A,#N/A,FALSE,"Test 120 Day Accts";#N/A,#N/A,FALSE,"Tickmarks"}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S2DocOpenMode" hidden="1">"AS2DocumentEdit"</definedName>
    <definedName name="AS2HasNoAutoHeaderFooter" hidden="1">" "</definedName>
    <definedName name="aw" hidden="1">#REF!</definedName>
    <definedName name="az" hidden="1">#REF!</definedName>
    <definedName name="azad" hidden="1">{#N/A,#N/A,FALSE,"Aging Summary";#N/A,#N/A,FALSE,"Ratio Analysis";#N/A,#N/A,FALSE,"Test 120 Day Accts";#N/A,#N/A,FALSE,"Tickmarks"}</definedName>
    <definedName name="bb" hidden="1">#REF!</definedName>
    <definedName name="bvvbnvbn" hidden="1">{#N/A,#N/A,FALSE,"Aging Summary";#N/A,#N/A,FALSE,"Ratio Analysis";#N/A,#N/A,FALSE,"Test 120 Day Accts";#N/A,#N/A,FALSE,"Tickmarks"}</definedName>
    <definedName name="Crystal_1_1_WEBI_DataGrid" hidden="1">[1]summary!#REF!</definedName>
    <definedName name="Crystal_1_1_WEBI_HHeading" hidden="1">[1]summary!#REF!</definedName>
    <definedName name="Crystal_1_1_WEBI_Table" hidden="1">[1]summary!#REF!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vcxvcxvx" hidden="1">{#N/A,#N/A,FALSE,"Aging Summary";#N/A,#N/A,FALSE,"Ratio Analysis";#N/A,#N/A,FALSE,"Test 120 Day Accts";#N/A,#N/A,FALSE,"Tickmarks"}</definedName>
    <definedName name="cxczxzc" hidden="1">#REF!</definedName>
    <definedName name="cxvvx" hidden="1">#REF!</definedName>
    <definedName name="cxXcXZ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zxcz" hidden="1">{#N/A,#N/A,FALSE,"Aging Summary";#N/A,#N/A,FALSE,"Ratio Analysis";#N/A,#N/A,FALSE,"Test 120 Day Accts";#N/A,#N/A,FALSE,"Tickmarks"}</definedName>
    <definedName name="dd" hidden="1">{#N/A,#N/A,FALSE,"Aging Summary";#N/A,#N/A,FALSE,"Ratio Analysis";#N/A,#N/A,FALSE,"Test 120 Day Accts";#N/A,#N/A,FALSE,"Tickmarks"}</definedName>
    <definedName name="dfdsfds" hidden="1">#REF!</definedName>
    <definedName name="dfhgfdgg" hidden="1">{#N/A,#N/A,FALSE,"Aging Summary";#N/A,#N/A,FALSE,"Ratio Analysis";#N/A,#N/A,FALSE,"Test 120 Day Accts";#N/A,#N/A,FALSE,"Tickmarks"}</definedName>
    <definedName name="dfsdf" hidden="1">#REF!</definedName>
    <definedName name="dgfdgfdgfdgdg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vfdgfdgfd" hidden="1">{"year1",#N/A,FALSE,"compare";"year2",#N/A,FALSE,"compare";"year3",#N/A,FALSE,"compare";"year4",#N/A,FALSE,"compare";"year5",#N/A,FALSE,"compare"}</definedName>
    <definedName name="dqd" hidden="1">#REF!</definedName>
    <definedName name="ds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fdsfsd" hidden="1">#REF!</definedName>
    <definedName name="e" hidden="1">{#N/A,#N/A,FALSE,"Aging Summary";#N/A,#N/A,FALSE,"Ratio Analysis";#N/A,#N/A,FALSE,"Test 120 Day Accts";#N/A,#N/A,FALSE,"Tickmarks"}</definedName>
    <definedName name="eet" hidden="1">#REF!</definedName>
    <definedName name="eqeqe" hidden="1">{#N/A,#N/A,FALSE,"Aging Summary";#N/A,#N/A,FALSE,"Ratio Analysis";#N/A,#N/A,FALSE,"Test 120 Day Accts";#N/A,#N/A,FALSE,"Tickmarks"}</definedName>
    <definedName name="errw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tt" hidden="1">#REF!</definedName>
    <definedName name="ertte" hidden="1">#REF!</definedName>
    <definedName name="eterte" hidden="1">#REF!</definedName>
    <definedName name="etet" hidden="1">#REF!</definedName>
    <definedName name="etette" hidden="1">#REF!</definedName>
    <definedName name="etretret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t" hidden="1">#REF!</definedName>
    <definedName name="ewer" hidden="1">#REF!</definedName>
    <definedName name="ewrewr" hidden="1">#REF!</definedName>
    <definedName name="ewrteter" hidden="1">#REF!</definedName>
    <definedName name="ewrwr" hidden="1">#REF!</definedName>
    <definedName name="fdgdgfd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fdg" hidden="1">#REF!</definedName>
    <definedName name="fdgfdgdfgdf" hidden="1">{#N/A,#N/A,FALSE,"Aging Summary";#N/A,#N/A,FALSE,"Ratio Analysis";#N/A,#N/A,FALSE,"Test 120 Day Accts";#N/A,#N/A,FALSE,"Tickmarks"}</definedName>
    <definedName name="fdgfdgdgdggg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fdg" hidden="1">{#N/A,#N/A,FALSE,"Aging Summary";#N/A,#N/A,FALSE,"Ratio Analysis";#N/A,#N/A,FALSE,"Test 120 Day Accts";#N/A,#N/A,FALSE,"Tickmarks"}</definedName>
    <definedName name="fdgfdgfdgd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fg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sfdsf" hidden="1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gdgdgd" hidden="1">{#N/A,#N/A,FALSE,"Aging Summary";#N/A,#N/A,FALSE,"Ratio Analysis";#N/A,#N/A,FALSE,"Test 120 Day Accts";#N/A,#N/A,FALSE,"Tickmarks"}</definedName>
    <definedName name="fghfgh" hidden="1">#REF!</definedName>
    <definedName name="fghjh" hidden="1">#REF!</definedName>
    <definedName name="fhh" hidden="1">{#N/A,#N/A,FALSE,"Aging Summary";#N/A,#N/A,FALSE,"Ratio Analysis";#N/A,#N/A,FALSE,"Test 120 Day Accts";#N/A,#N/A,FALSE,"Tickmarks"}</definedName>
    <definedName name="fsds" hidden="1">#REF!</definedName>
    <definedName name="fsfs" hidden="1">#REF!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fdgfdgd" hidden="1">{#N/A,#N/A,FALSE,"Aging Summary";#N/A,#N/A,FALSE,"Ratio Analysis";#N/A,#N/A,FALSE,"Test 120 Day Accts";#N/A,#N/A,FALSE,"Tickmarks"}</definedName>
    <definedName name="gfdgfdgfdg" hidden="1">{#N/A,#N/A,FALSE,"Aging Summary";#N/A,#N/A,FALSE,"Ratio Analysis";#N/A,#N/A,FALSE,"Test 120 Day Accts";#N/A,#N/A,FALSE,"Tickmarks"}</definedName>
    <definedName name="ggfdg" hidden="1">#REF!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gh" hidden="1">{#N/A,#N/A,FALSE,"Aging Summary";#N/A,#N/A,FALSE,"Ratio Analysis";#N/A,#N/A,FALSE,"Test 120 Day Accts";#N/A,#N/A,FALSE,"Tickmarks"}</definedName>
    <definedName name="h" hidden="1">{#N/A,#N/A,FALSE,"Aging Summary";#N/A,#N/A,FALSE,"Ratio Analysis";#N/A,#N/A,FALSE,"Test 120 Day Accts";#N/A,#N/A,FALSE,"Tickmarks"}</definedName>
    <definedName name="hfghfh" hidden="1">{#N/A,#N/A,FALSE,"Aging Summary";#N/A,#N/A,FALSE,"Ratio Analysis";#N/A,#N/A,FALSE,"Test 120 Day Accts";#N/A,#N/A,FALSE,"Tickmarks"}</definedName>
    <definedName name="hgfhfh" hidden="1">#REF!</definedName>
    <definedName name="hgfhgfh" hidden="1">#REF!</definedName>
    <definedName name="hggjhj" hidden="1">#REF!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gj" hidden="1">#REF!</definedName>
    <definedName name="hgjhj" hidden="1">{#N/A,#N/A,FALSE,"Aging Summary";#N/A,#N/A,FALSE,"Ratio Analysis";#N/A,#N/A,FALSE,"Test 120 Day Accts";#N/A,#N/A,FALSE,"Tickmarks"}</definedName>
    <definedName name="hgjhjhgjh" hidden="1">{#N/A,#N/A,FALSE,"Aging Summary";#N/A,#N/A,FALSE,"Ratio Analysis";#N/A,#N/A,FALSE,"Test 120 Day Accts";#N/A,#N/A,FALSE,"Tickmarks"}</definedName>
    <definedName name="hhjh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jjjg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kjhk" hidden="1">{#N/A,#N/A,FALSE,"Aging Summary";#N/A,#N/A,FALSE,"Ratio Analysis";#N/A,#N/A,FALSE,"Test 120 Day Accts";#N/A,#N/A,FALSE,"Tickmarks"}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40161.860162037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39778.4359375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iuiou" hidden="1">#REF!</definedName>
    <definedName name="iuoiuoiu" hidden="1">{#N/A,#N/A,FALSE,"Aging Summary";#N/A,#N/A,FALSE,"Ratio Analysis";#N/A,#N/A,FALSE,"Test 120 Day Accts";#N/A,#N/A,FALSE,"Tickmarks"}</definedName>
    <definedName name="iuyiyi" hidden="1">#REF!</definedName>
    <definedName name="iyui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" hidden="1">{"income",#N/A,FALSE,"income_statement"}</definedName>
    <definedName name="jhgjhgjhgj" hidden="1">{#N/A,#N/A,FALSE,"Aging Summary";#N/A,#N/A,FALSE,"Ratio Analysis";#N/A,#N/A,FALSE,"Test 120 Day Accts";#N/A,#N/A,FALSE,"Tickmarks"}</definedName>
    <definedName name="jhjhgjjghhj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kjhk" hidden="1">#REF!</definedName>
    <definedName name="jhkjhkh" hidden="1">#REF!</definedName>
    <definedName name="jhkjhlkjhk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hidden="1">{#N/A,#N/A,FALSE,"Aging Summary";#N/A,#N/A,FALSE,"Ratio Analysis";#N/A,#N/A,FALSE,"Test 120 Day Accts";#N/A,#N/A,FALSE,"Tickmarks"}</definedName>
    <definedName name="jjkhh" hidden="1">#REF!</definedName>
    <definedName name="jkhjkjhkjhkhkh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j" hidden="1">#REF!</definedName>
    <definedName name="jkjhkjhkhkh" hidden="1">{"datatable",#N/A,FALSE,"Cust.Adds_Volumes"}</definedName>
    <definedName name="JKLKJLJ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kjhk" hidden="1">#REF!</definedName>
    <definedName name="kjj\" hidden="1">{#N/A,#N/A,FALSE,"Aging Summary";#N/A,#N/A,FALSE,"Ratio Analysis";#N/A,#N/A,FALSE,"Test 120 Day Accts";#N/A,#N/A,FALSE,"Tickmarks"}</definedName>
    <definedName name="kjkhj" hidden="1">#REF!</definedName>
    <definedName name="kjkj" hidden="1">#REF!</definedName>
    <definedName name="kjlkjl" hidden="1">#REF!</definedName>
    <definedName name="kjll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kgk" hidden="1">#REF!</definedName>
    <definedName name="kkyuk" hidden="1">#REF!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lhl" hidden="1">#REF!</definedName>
    <definedName name="ljljlj" hidden="1">#REF!</definedName>
    <definedName name="lkjlj" hidden="1">#REF!</definedName>
    <definedName name="lkjlkl" hidden="1">#REF!</definedName>
    <definedName name="lkll" hidden="1">{#N/A,#N/A,FALSE,"Aging Summary";#N/A,#N/A,FALSE,"Ratio Analysis";#N/A,#N/A,FALSE,"Test 120 Day Accts";#N/A,#N/A,FALSE,"Tickmarks"}</definedName>
    <definedName name="llkjl" hidden="1">#REF!</definedName>
    <definedName name="m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mnbm" hidden="1">#REF!</definedName>
    <definedName name="mnbmnb" hidden="1">{#N/A,#N/A,FALSE,"Aging Summary";#N/A,#N/A,FALSE,"Ratio Analysis";#N/A,#N/A,FALSE,"Test 120 Day Accts";#N/A,#N/A,FALSE,"Tickmarks"}</definedName>
    <definedName name="mnn" hidden="1">#REF!</definedName>
    <definedName name="n" hidden="1">{#N/A,#N/A,FALSE,"Aging Summary";#N/A,#N/A,FALSE,"Ratio Analysis";#N/A,#N/A,FALSE,"Test 120 Day Accts";#N/A,#N/A,FALSE,"Tickmarks"}</definedName>
    <definedName name="nmbnm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oiio" hidden="1">#REF!</definedName>
    <definedName name="oiuoiuo" hidden="1">#REF!</definedName>
    <definedName name="oiupop" hidden="1">{#N/A,#N/A,FALSE,"Aging Summary";#N/A,#N/A,FALSE,"Ratio Analysis";#N/A,#N/A,FALSE,"Test 120 Day Accts";#N/A,#N/A,FALSE,"Tickmarks"}</definedName>
    <definedName name="oiyuoiyui" hidden="1">{#N/A,#N/A,FALSE,"Aging Summary";#N/A,#N/A,FALSE,"Ratio Analysis";#N/A,#N/A,FALSE,"Test 120 Day Accts";#N/A,#N/A,FALSE,"Tickmarks"}</definedName>
    <definedName name="oo" hidden="1">{#N/A,#N/A,FALSE,"Aging Summary";#N/A,#N/A,FALSE,"Ratio Analysis";#N/A,#N/A,FALSE,"Test 120 Day Accts";#N/A,#N/A,FALSE,"Tickmarks"}</definedName>
    <definedName name="opoipoi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oipiop" hidden="1">#REF!</definedName>
    <definedName name="poipoi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_xlnm.Print_Area" localSheetId="0">'2025-2029 Rate Riders'!$A$1:$S$74</definedName>
    <definedName name="q" hidden="1">#REF!</definedName>
    <definedName name="qqeqe" hidden="1">{#N/A,#N/A,FALSE,"Aging Summary";#N/A,#N/A,FALSE,"Ratio Analysis";#N/A,#N/A,FALSE,"Test 120 Day Accts";#N/A,#N/A,FALSE,"Tickmarks"}</definedName>
    <definedName name="qwe" hidden="1">#REF!</definedName>
    <definedName name="qwqe" hidden="1">#REF!</definedName>
    <definedName name="reee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tet" hidden="1">#REF!</definedName>
    <definedName name="retett" hidden="1">#REF!</definedName>
    <definedName name="retret" hidden="1">#REF!</definedName>
    <definedName name="retretretret" hidden="1">{#N/A,#N/A,FALSE,"Aging Summary";#N/A,#N/A,FALSE,"Ratio Analysis";#N/A,#N/A,FALSE,"Test 120 Day Accts";#N/A,#N/A,FALSE,"Tickmarks"}</definedName>
    <definedName name="rett" hidden="1">#REF!</definedName>
    <definedName name="rewrewr" hidden="1">#REF!</definedName>
    <definedName name="rr" hidden="1">{#N/A,#N/A,FALSE,"Aging Summary";#N/A,#N/A,FALSE,"Ratio Analysis";#N/A,#N/A,FALSE,"Test 120 Day Accts";#N/A,#N/A,FALSE,"Tickmarks"}</definedName>
    <definedName name="rry" hidden="1">{#N/A,#N/A,FALSE,"Aging Summary";#N/A,#N/A,FALSE,"Ratio Analysis";#N/A,#N/A,FALSE,"Test 120 Day Accts";#N/A,#N/A,FALSE,"Tickmarks"}</definedName>
    <definedName name="rtr" hidden="1">{#N/A,#N/A,FALSE,"Aging Summary";#N/A,#N/A,FALSE,"Ratio Analysis";#N/A,#N/A,FALSE,"Test 120 Day Accts";#N/A,#N/A,FALSE,"Tickmarks"}</definedName>
    <definedName name="rttyrty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yr" hidden="1">{#N/A,#N/A,FALSE,"Aging Summary";#N/A,#N/A,FALSE,"Ratio Analysis";#N/A,#N/A,FALSE,"Test 120 Day Accts";#N/A,#N/A,FALSE,"Tickmarks"}</definedName>
    <definedName name="rtytryty" hidden="1">{#N/A,#N/A,FALSE,"Aging Summary";#N/A,#N/A,FALSE,"Ratio Analysis";#N/A,#N/A,FALSE,"Test 120 Day Accts";#N/A,#N/A,FALSE,"Tickmarks"}</definedName>
    <definedName name="ryrtyr" hidden="1">#REF!</definedName>
    <definedName name="rytrt" hidden="1">#REF!</definedName>
    <definedName name="sad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sd" hidden="1">{#N/A,#N/A,FALSE,"Aging Summary";#N/A,#N/A,FALSE,"Ratio Analysis";#N/A,#N/A,FALSE,"Test 120 Day Accts";#N/A,#N/A,FALSE,"Tickmarks"}</definedName>
    <definedName name="sfdsfdsfs" hidden="1">#REF!</definedName>
    <definedName name="sffdsf" hidden="1">#REF!</definedName>
    <definedName name="sfsf" hidden="1">#REF!</definedName>
    <definedName name="sfsfs" hidden="1">#REF!</definedName>
    <definedName name="tre" hidden="1">#REF!</definedName>
    <definedName name="tretert" hidden="1">#REF!</definedName>
    <definedName name="trryrytr" hidden="1">{#N/A,#N/A,FALSE,"Aging Summary";#N/A,#N/A,FALSE,"Ratio Analysis";#N/A,#N/A,FALSE,"Test 120 Day Accts";#N/A,#N/A,FALSE,"Tickmarks"}</definedName>
    <definedName name="trtret" hidden="1">{#N/A,#N/A,FALSE,"Aging Summary";#N/A,#N/A,FALSE,"Ratio Analysis";#N/A,#N/A,FALSE,"Test 120 Day Accts";#N/A,#N/A,FALSE,"Tickmarks"}</definedName>
    <definedName name="tryrt" hidden="1">#REF!</definedName>
    <definedName name="tryryr" hidden="1">{#N/A,#N/A,FALSE,"Aging Summary";#N/A,#N/A,FALSE,"Ratio Analysis";#N/A,#N/A,FALSE,"Test 120 Day Accts";#N/A,#N/A,FALSE,"Tickmarks"}</definedName>
    <definedName name="trytryr" hidden="1">{#N/A,#N/A,FALSE,"Aging Summary";#N/A,#N/A,FALSE,"Ratio Analysis";#N/A,#N/A,FALSE,"Test 120 Day Accts";#N/A,#N/A,FALSE,"Tickmarks"}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y" hidden="1">{#N/A,#N/A,FALSE,"Aging Summary";#N/A,#N/A,FALSE,"Ratio Analysis";#N/A,#N/A,FALSE,"Test 120 Day Accts";#N/A,#N/A,FALSE,"Tickmarks"}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et" hidden="1">#REF!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tuytu" hidden="1">{#N/A,#N/A,FALSE,"Aging Summary";#N/A,#N/A,FALSE,"Ratio Analysis";#N/A,#N/A,FALSE,"Test 120 Day Accts";#N/A,#N/A,FALSE,"Tickmarks"}</definedName>
    <definedName name="tyiuy" hidden="1">#REF!</definedName>
    <definedName name="tyty" hidden="1">{#N/A,#N/A,FALSE,"Aging Summary";#N/A,#N/A,FALSE,"Ratio Analysis";#N/A,#N/A,FALSE,"Test 120 Day Accts";#N/A,#N/A,FALSE,"Tickmarks"}</definedName>
    <definedName name="tyuytu" hidden="1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uytuyt" hidden="1">#REF!</definedName>
    <definedName name="uytuytu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v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vcbcbvcb" hidden="1">#REF!</definedName>
    <definedName name="vcbvcbvcbc" hidden="1">{#N/A,#N/A,FALSE,"Aging Summary";#N/A,#N/A,FALSE,"Ratio Analysis";#N/A,#N/A,FALSE,"Test 120 Day Accts";#N/A,#N/A,FALSE,"Tickmarks"}</definedName>
    <definedName name="vn" hidden="1">#REF!</definedName>
    <definedName name="vxvx" hidden="1">#REF!</definedName>
    <definedName name="vxvxv" hidden="1">#REF!</definedName>
    <definedName name="w" hidden="1">{#N/A,#N/A,FALSE,"Aging Summary";#N/A,#N/A,FALSE,"Ratio Analysis";#N/A,#N/A,FALSE,"Test 120 Day Accts";#N/A,#N/A,FALSE,"Tickmarks"}</definedName>
    <definedName name="werrr" hidden="1">{#N/A,#N/A,FALSE,"Aging Summary";#N/A,#N/A,FALSE,"Ratio Analysis";#N/A,#N/A,FALSE,"Test 120 Day Accts";#N/A,#N/A,FALSE,"Tickmarks"}</definedName>
    <definedName name="wete" hidden="1">#REF!</definedName>
    <definedName name="wewre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" hidden="1">#REF!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hidden="1">{"income",#N/A,FALSE,"income_statement"}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hidden="1">{"OM_data",#N/A,FALSE,"O&amp;M Data Table";"OM_regulatory_adjustments",#N/A,FALSE,"O&amp;M Data Table";"OM_select_data",#N/A,FALSE,"O&amp;M Data 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wrwrw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xcvcv" hidden="1">#REF!</definedName>
    <definedName name="xzcxzcxzc" hidden="1">{#N/A,#N/A,FALSE,"Aging Summary";#N/A,#N/A,FALSE,"Ratio Analysis";#N/A,#N/A,FALSE,"Test 120 Day Accts";#N/A,#N/A,FALSE,"Tickmarks"}</definedName>
    <definedName name="xzcxzcxzcxxz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trytry" hidden="1">{#N/A,#N/A,FALSE,"Aging Summary";#N/A,#N/A,FALSE,"Ratio Analysis";#N/A,#N/A,FALSE,"Test 120 Day Accts";#N/A,#N/A,FALSE,"Tickmarks"}</definedName>
    <definedName name="ytuytut" hidden="1">{#N/A,#N/A,FALSE,"Aging Summary";#N/A,#N/A,FALSE,"Ratio Analysis";#N/A,#N/A,FALSE,"Test 120 Day Accts";#N/A,#N/A,FALSE,"Tickmarks"}</definedName>
    <definedName name="ytuytutyu" hidden="1">{"OM_data",#N/A,FALSE,"O&amp;M Data Table";"OM_regulatory_adjustments",#N/A,FALSE,"O&amp;M Data Table";"OM_select_data",#N/A,FALSE,"O&amp;M Data Table"}</definedName>
    <definedName name="ytuytuyt" hidden="1">{#N/A,#N/A,FALSE,"Aging Summary";#N/A,#N/A,FALSE,"Ratio Analysis";#N/A,#N/A,FALSE,"Test 120 Day Accts";#N/A,#N/A,FALSE,"Tickmarks"}</definedName>
    <definedName name="yuiuiu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yi" hidden="1">#REF!</definedName>
    <definedName name="yuiyuiuyi" hidden="1">{#N/A,#N/A,FALSE,"Aging Summary";#N/A,#N/A,FALSE,"Ratio Analysis";#N/A,#N/A,FALSE,"Test 120 Day Accts";#N/A,#N/A,FALSE,"Tickmarks"}</definedName>
    <definedName name="yuiyuiy" hidden="1">#REF!</definedName>
    <definedName name="yuiyuiyu" hidden="1">{#N/A,#N/A,FALSE,"Aging Summary";#N/A,#N/A,FALSE,"Ratio Analysis";#N/A,#N/A,FALSE,"Test 120 Day Accts";#N/A,#N/A,FALSE,"Tickmarks"}</definedName>
    <definedName name="yututu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uyi" hidden="1">{#N/A,#N/A,FALSE,"Aging Summary";#N/A,#N/A,FALSE,"Ratio Analysis";#N/A,#N/A,FALSE,"Test 120 Day Accts";#N/A,#N/A,FALSE,"Tickmarks"}</definedName>
    <definedName name="yuytt" hidden="1">{#N/A,#N/A,FALSE,"Aging Summary";#N/A,#N/A,FALSE,"Ratio Analysis";#N/A,#N/A,FALSE,"Test 120 Day Accts";#N/A,#N/A,FALSE,"Tickmarks"}</definedName>
    <definedName name="yuyuiyiy" hidden="1">#REF!</definedName>
    <definedName name="yy" hidden="1">{#N/A,#N/A,FALSE,"Aging Summary";#N/A,#N/A,FALSE,"Ratio Analysis";#N/A,#N/A,FALSE,"Test 120 Day Accts";#N/A,#N/A,FALSE,"Tickmarks"}</definedName>
    <definedName name="yyrt" hidden="1">#REF!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uyt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1" l="1"/>
  <c r="C31" i="1" l="1"/>
  <c r="C32" i="1"/>
  <c r="C33" i="1"/>
  <c r="I47" i="1"/>
  <c r="G71" i="1"/>
  <c r="I46" i="1"/>
  <c r="G70" i="1"/>
  <c r="G69" i="1"/>
  <c r="I44" i="1"/>
  <c r="G68" i="1"/>
  <c r="I43" i="1"/>
  <c r="G67" i="1"/>
  <c r="I42" i="1"/>
  <c r="G66" i="1"/>
  <c r="I41" i="1"/>
  <c r="G65" i="1"/>
  <c r="G64" i="1"/>
  <c r="I39" i="1"/>
  <c r="G63" i="1"/>
  <c r="I38" i="1"/>
  <c r="G62" i="1"/>
  <c r="I37" i="1"/>
  <c r="G61" i="1"/>
  <c r="I36" i="1"/>
  <c r="G60" i="1"/>
  <c r="I35" i="1"/>
  <c r="G59" i="1"/>
  <c r="I34" i="1"/>
  <c r="G58" i="1"/>
  <c r="I33" i="1"/>
  <c r="G57" i="1"/>
  <c r="I32" i="1"/>
  <c r="G56" i="1"/>
  <c r="B56" i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G55" i="1"/>
  <c r="D47" i="1"/>
  <c r="C47" i="1"/>
  <c r="D46" i="1"/>
  <c r="C46" i="1"/>
  <c r="I45" i="1"/>
  <c r="D45" i="1"/>
  <c r="C45" i="1"/>
  <c r="D44" i="1"/>
  <c r="C44" i="1"/>
  <c r="D43" i="1"/>
  <c r="C43" i="1"/>
  <c r="D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D32" i="1"/>
  <c r="B32" i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D31" i="1"/>
  <c r="I25" i="1"/>
  <c r="I23" i="1"/>
  <c r="I22" i="1"/>
  <c r="I21" i="1"/>
  <c r="R19" i="1"/>
  <c r="R29" i="1" s="1"/>
  <c r="R53" i="1" s="1"/>
  <c r="Q19" i="1"/>
  <c r="Q29" i="1" s="1"/>
  <c r="Q53" i="1" s="1"/>
  <c r="P19" i="1"/>
  <c r="P29" i="1" s="1"/>
  <c r="P53" i="1" s="1"/>
  <c r="O19" i="1"/>
  <c r="O29" i="1" s="1"/>
  <c r="O53" i="1" s="1"/>
  <c r="N19" i="1"/>
  <c r="N29" i="1" s="1"/>
  <c r="N53" i="1" s="1"/>
  <c r="M19" i="1"/>
  <c r="M29" i="1" s="1"/>
  <c r="M53" i="1" s="1"/>
  <c r="L19" i="1"/>
  <c r="L29" i="1" s="1"/>
  <c r="L53" i="1" s="1"/>
  <c r="K19" i="1"/>
  <c r="K29" i="1" s="1"/>
  <c r="K53" i="1" s="1"/>
  <c r="J19" i="1"/>
  <c r="J29" i="1" s="1"/>
  <c r="J53" i="1" s="1"/>
  <c r="I19" i="1"/>
  <c r="I29" i="1" s="1"/>
  <c r="I15" i="1"/>
  <c r="I13" i="1"/>
  <c r="L41" i="1" l="1"/>
  <c r="L65" i="1" s="1"/>
  <c r="K38" i="1"/>
  <c r="K62" i="1" s="1"/>
  <c r="L46" i="1"/>
  <c r="L70" i="1" s="1"/>
  <c r="P42" i="1"/>
  <c r="P66" i="1" s="1"/>
  <c r="O34" i="1"/>
  <c r="O58" i="1" s="1"/>
  <c r="K43" i="1"/>
  <c r="K67" i="1" s="1"/>
  <c r="L47" i="1"/>
  <c r="L71" i="1" s="1"/>
  <c r="I24" i="1"/>
  <c r="N39" i="1"/>
  <c r="N63" i="1" s="1"/>
  <c r="M36" i="1"/>
  <c r="M60" i="1" s="1"/>
  <c r="L33" i="1"/>
  <c r="L57" i="1" s="1"/>
  <c r="P43" i="1"/>
  <c r="P67" i="1" s="1"/>
  <c r="L43" i="1"/>
  <c r="L67" i="1" s="1"/>
  <c r="K44" i="1"/>
  <c r="K68" i="1" s="1"/>
  <c r="O44" i="1"/>
  <c r="O68" i="1" s="1"/>
  <c r="N44" i="1"/>
  <c r="N68" i="1" s="1"/>
  <c r="R35" i="1"/>
  <c r="R59" i="1" s="1"/>
  <c r="J35" i="1"/>
  <c r="J59" i="1" s="1"/>
  <c r="O47" i="1"/>
  <c r="O71" i="1" s="1"/>
  <c r="P37" i="1"/>
  <c r="P61" i="1" s="1"/>
  <c r="P47" i="1"/>
  <c r="P71" i="1" s="1"/>
  <c r="M43" i="1"/>
  <c r="M67" i="1" s="1"/>
  <c r="P44" i="1"/>
  <c r="P68" i="1" s="1"/>
  <c r="K36" i="1"/>
  <c r="K60" i="1" s="1"/>
  <c r="N36" i="1"/>
  <c r="N60" i="1" s="1"/>
  <c r="R36" i="1"/>
  <c r="R60" i="1" s="1"/>
  <c r="J36" i="1"/>
  <c r="J60" i="1" s="1"/>
  <c r="O36" i="1"/>
  <c r="O60" i="1" s="1"/>
  <c r="Q36" i="1"/>
  <c r="Q60" i="1" s="1"/>
  <c r="P36" i="1"/>
  <c r="P60" i="1" s="1"/>
  <c r="L36" i="1"/>
  <c r="L60" i="1" s="1"/>
  <c r="L39" i="1"/>
  <c r="L63" i="1" s="1"/>
  <c r="O39" i="1"/>
  <c r="O63" i="1" s="1"/>
  <c r="K39" i="1"/>
  <c r="K63" i="1" s="1"/>
  <c r="P39" i="1"/>
  <c r="P63" i="1" s="1"/>
  <c r="R39" i="1"/>
  <c r="R63" i="1" s="1"/>
  <c r="J39" i="1"/>
  <c r="J63" i="1" s="1"/>
  <c r="Q39" i="1"/>
  <c r="Q63" i="1" s="1"/>
  <c r="M39" i="1"/>
  <c r="M63" i="1" s="1"/>
  <c r="R45" i="1"/>
  <c r="R69" i="1" s="1"/>
  <c r="J45" i="1"/>
  <c r="J69" i="1" s="1"/>
  <c r="N45" i="1"/>
  <c r="N69" i="1" s="1"/>
  <c r="K45" i="1"/>
  <c r="K69" i="1" s="1"/>
  <c r="M45" i="1"/>
  <c r="M69" i="1" s="1"/>
  <c r="L45" i="1"/>
  <c r="L69" i="1" s="1"/>
  <c r="P45" i="1"/>
  <c r="P69" i="1" s="1"/>
  <c r="O45" i="1"/>
  <c r="O69" i="1" s="1"/>
  <c r="M34" i="1"/>
  <c r="M58" i="1" s="1"/>
  <c r="P34" i="1"/>
  <c r="P58" i="1" s="1"/>
  <c r="L34" i="1"/>
  <c r="L58" i="1" s="1"/>
  <c r="Q34" i="1"/>
  <c r="Q58" i="1" s="1"/>
  <c r="K34" i="1"/>
  <c r="K58" i="1" s="1"/>
  <c r="R34" i="1"/>
  <c r="R58" i="1" s="1"/>
  <c r="J34" i="1"/>
  <c r="J58" i="1" s="1"/>
  <c r="N34" i="1"/>
  <c r="N58" i="1" s="1"/>
  <c r="O32" i="1"/>
  <c r="O56" i="1" s="1"/>
  <c r="R32" i="1"/>
  <c r="R56" i="1" s="1"/>
  <c r="N32" i="1"/>
  <c r="N56" i="1" s="1"/>
  <c r="M32" i="1"/>
  <c r="M56" i="1" s="1"/>
  <c r="K32" i="1"/>
  <c r="K56" i="1" s="1"/>
  <c r="L32" i="1"/>
  <c r="L56" i="1" s="1"/>
  <c r="J32" i="1"/>
  <c r="J56" i="1" s="1"/>
  <c r="P32" i="1"/>
  <c r="P56" i="1" s="1"/>
  <c r="I14" i="1"/>
  <c r="Q32" i="1"/>
  <c r="Q56" i="1" s="1"/>
  <c r="Q45" i="1"/>
  <c r="Q69" i="1" s="1"/>
  <c r="N37" i="1"/>
  <c r="N61" i="1" s="1"/>
  <c r="Q37" i="1"/>
  <c r="Q61" i="1" s="1"/>
  <c r="M37" i="1"/>
  <c r="M61" i="1" s="1"/>
  <c r="R37" i="1"/>
  <c r="R61" i="1" s="1"/>
  <c r="J37" i="1"/>
  <c r="J61" i="1" s="1"/>
  <c r="L37" i="1"/>
  <c r="L61" i="1" s="1"/>
  <c r="K37" i="1"/>
  <c r="K61" i="1" s="1"/>
  <c r="O37" i="1"/>
  <c r="O61" i="1" s="1"/>
  <c r="I12" i="1"/>
  <c r="R33" i="1"/>
  <c r="R57" i="1" s="1"/>
  <c r="J33" i="1"/>
  <c r="J57" i="1" s="1"/>
  <c r="Q33" i="1"/>
  <c r="Q57" i="1" s="1"/>
  <c r="N33" i="1"/>
  <c r="N57" i="1" s="1"/>
  <c r="P33" i="1"/>
  <c r="P57" i="1" s="1"/>
  <c r="O33" i="1"/>
  <c r="O57" i="1" s="1"/>
  <c r="M33" i="1"/>
  <c r="M57" i="1" s="1"/>
  <c r="K33" i="1"/>
  <c r="K57" i="1" s="1"/>
  <c r="P35" i="1"/>
  <c r="P59" i="1" s="1"/>
  <c r="K35" i="1"/>
  <c r="K59" i="1" s="1"/>
  <c r="O35" i="1"/>
  <c r="O59" i="1" s="1"/>
  <c r="N35" i="1"/>
  <c r="N59" i="1" s="1"/>
  <c r="M35" i="1"/>
  <c r="M59" i="1" s="1"/>
  <c r="L35" i="1"/>
  <c r="L59" i="1" s="1"/>
  <c r="Q35" i="1"/>
  <c r="Q59" i="1" s="1"/>
  <c r="Q38" i="1"/>
  <c r="Q62" i="1" s="1"/>
  <c r="L38" i="1"/>
  <c r="L62" i="1" s="1"/>
  <c r="P38" i="1"/>
  <c r="P62" i="1" s="1"/>
  <c r="M38" i="1"/>
  <c r="M62" i="1" s="1"/>
  <c r="O38" i="1"/>
  <c r="O62" i="1" s="1"/>
  <c r="N38" i="1"/>
  <c r="N62" i="1" s="1"/>
  <c r="R38" i="1"/>
  <c r="R62" i="1" s="1"/>
  <c r="J38" i="1"/>
  <c r="J62" i="1" s="1"/>
  <c r="R41" i="1"/>
  <c r="R65" i="1" s="1"/>
  <c r="J41" i="1"/>
  <c r="J65" i="1" s="1"/>
  <c r="M41" i="1"/>
  <c r="M65" i="1" s="1"/>
  <c r="Q41" i="1"/>
  <c r="Q65" i="1" s="1"/>
  <c r="N41" i="1"/>
  <c r="N65" i="1" s="1"/>
  <c r="P41" i="1"/>
  <c r="P65" i="1" s="1"/>
  <c r="O41" i="1"/>
  <c r="O65" i="1" s="1"/>
  <c r="K41" i="1"/>
  <c r="K65" i="1" s="1"/>
  <c r="N42" i="1"/>
  <c r="N66" i="1" s="1"/>
  <c r="M42" i="1"/>
  <c r="M66" i="1" s="1"/>
  <c r="R42" i="1"/>
  <c r="R66" i="1" s="1"/>
  <c r="J42" i="1"/>
  <c r="J66" i="1" s="1"/>
  <c r="L42" i="1"/>
  <c r="L66" i="1" s="1"/>
  <c r="K42" i="1"/>
  <c r="K66" i="1" s="1"/>
  <c r="Q42" i="1"/>
  <c r="Q66" i="1" s="1"/>
  <c r="O42" i="1"/>
  <c r="O66" i="1" s="1"/>
  <c r="Q46" i="1"/>
  <c r="Q70" i="1" s="1"/>
  <c r="N46" i="1"/>
  <c r="N70" i="1" s="1"/>
  <c r="M46" i="1"/>
  <c r="M70" i="1" s="1"/>
  <c r="P46" i="1"/>
  <c r="P70" i="1" s="1"/>
  <c r="O46" i="1"/>
  <c r="O70" i="1" s="1"/>
  <c r="K46" i="1"/>
  <c r="K70" i="1" s="1"/>
  <c r="R46" i="1"/>
  <c r="R70" i="1" s="1"/>
  <c r="J46" i="1"/>
  <c r="J70" i="1" s="1"/>
  <c r="Q43" i="1"/>
  <c r="Q67" i="1" s="1"/>
  <c r="L44" i="1"/>
  <c r="L68" i="1" s="1"/>
  <c r="M47" i="1"/>
  <c r="M71" i="1" s="1"/>
  <c r="J43" i="1"/>
  <c r="J67" i="1" s="1"/>
  <c r="R43" i="1"/>
  <c r="R67" i="1" s="1"/>
  <c r="M44" i="1"/>
  <c r="M68" i="1" s="1"/>
  <c r="N47" i="1"/>
  <c r="N71" i="1" s="1"/>
  <c r="I40" i="1"/>
  <c r="N43" i="1"/>
  <c r="N67" i="1" s="1"/>
  <c r="Q44" i="1"/>
  <c r="Q68" i="1" s="1"/>
  <c r="J47" i="1"/>
  <c r="J71" i="1" s="1"/>
  <c r="R47" i="1"/>
  <c r="R71" i="1" s="1"/>
  <c r="O43" i="1"/>
  <c r="O67" i="1" s="1"/>
  <c r="J44" i="1"/>
  <c r="J68" i="1" s="1"/>
  <c r="R44" i="1"/>
  <c r="R68" i="1" s="1"/>
  <c r="K47" i="1"/>
  <c r="K71" i="1" s="1"/>
  <c r="Q47" i="1"/>
  <c r="Q71" i="1" s="1"/>
  <c r="O40" i="1" l="1"/>
  <c r="O64" i="1" s="1"/>
  <c r="R40" i="1"/>
  <c r="R64" i="1" s="1"/>
  <c r="J40" i="1"/>
  <c r="J64" i="1" s="1"/>
  <c r="N40" i="1"/>
  <c r="N64" i="1" s="1"/>
  <c r="K40" i="1"/>
  <c r="K64" i="1" s="1"/>
  <c r="M40" i="1"/>
  <c r="M64" i="1" s="1"/>
  <c r="L40" i="1"/>
  <c r="L64" i="1" s="1"/>
  <c r="P40" i="1"/>
  <c r="P64" i="1" s="1"/>
  <c r="Q40" i="1"/>
  <c r="Q64" i="1" s="1"/>
  <c r="I31" i="1" l="1"/>
  <c r="I49" i="1" s="1"/>
  <c r="L31" i="1" l="1"/>
  <c r="O31" i="1"/>
  <c r="K31" i="1"/>
  <c r="P31" i="1"/>
  <c r="R31" i="1"/>
  <c r="R55" i="1" s="1"/>
  <c r="J31" i="1"/>
  <c r="Q31" i="1"/>
  <c r="M31" i="1"/>
  <c r="N31" i="1"/>
  <c r="M49" i="1" l="1"/>
  <c r="M55" i="1"/>
  <c r="Q55" i="1"/>
  <c r="Q49" i="1"/>
  <c r="J49" i="1"/>
  <c r="J55" i="1"/>
  <c r="P55" i="1"/>
  <c r="P49" i="1"/>
  <c r="K55" i="1"/>
  <c r="K49" i="1"/>
  <c r="O55" i="1"/>
  <c r="O49" i="1"/>
  <c r="N55" i="1"/>
  <c r="N49" i="1"/>
  <c r="L49" i="1"/>
  <c r="L55" i="1"/>
</calcChain>
</file>

<file path=xl/sharedStrings.xml><?xml version="1.0" encoding="utf-8"?>
<sst xmlns="http://schemas.openxmlformats.org/spreadsheetml/2006/main" count="104" uniqueCount="60">
  <si>
    <t>Load / Customers / Devices / Connections Forecast</t>
  </si>
  <si>
    <t>Total</t>
  </si>
  <si>
    <t>Residential</t>
  </si>
  <si>
    <t>CS Muti-Units Residential</t>
  </si>
  <si>
    <t xml:space="preserve">GS &lt; 50 kW </t>
  </si>
  <si>
    <t xml:space="preserve">GS - 50 to 999 kW   </t>
  </si>
  <si>
    <t>GS &gt; 1,000 to 4,999 kW</t>
  </si>
  <si>
    <t>Large User =&gt;5,000 kW</t>
  </si>
  <si>
    <t>Street Lighting</t>
  </si>
  <si>
    <t>USL (Connections)</t>
  </si>
  <si>
    <t>USL (Customer)</t>
  </si>
  <si>
    <t xml:space="preserve"> </t>
  </si>
  <si>
    <t>Number of Customers</t>
  </si>
  <si>
    <t xml:space="preserve">  Devices/Connections</t>
  </si>
  <si>
    <t>% to split by Class</t>
  </si>
  <si>
    <t>Allocators</t>
  </si>
  <si>
    <t>Distribution Revenue (2022)</t>
  </si>
  <si>
    <t>Revenue Offsets (2025)</t>
  </si>
  <si>
    <t>LRAMVA</t>
  </si>
  <si>
    <t>Distribution Revenue GS&gt;50 kW (2022)</t>
  </si>
  <si>
    <t># of RPP Customers (2022)</t>
  </si>
  <si>
    <t>S.No.</t>
  </si>
  <si>
    <t>RA Balance by Class</t>
  </si>
  <si>
    <t>Rate Riders</t>
  </si>
  <si>
    <t>Proposed Recovery Period (years)</t>
  </si>
  <si>
    <t>Rate Rider Start Year</t>
  </si>
  <si>
    <t>Rate Rider End Year</t>
  </si>
  <si>
    <t>Billing Unit</t>
  </si>
  <si>
    <t>Amount</t>
  </si>
  <si>
    <t>Cust.+ Usage</t>
  </si>
  <si>
    <t>Wireless pole attachments Rev</t>
  </si>
  <si>
    <t>Impact for USGAAP (Actuarial loss on OPEB)</t>
  </si>
  <si>
    <t>Customer Choice Initiative</t>
  </si>
  <si>
    <t>Excess Expansion Deposits</t>
  </si>
  <si>
    <t>Change in Useful Life of Assets (2025-2026)</t>
  </si>
  <si>
    <t>Innovation Fund</t>
  </si>
  <si>
    <t>Ultra-Low Overnight Rate Costs</t>
  </si>
  <si>
    <t>Change in Useful Life of Assets (2026-2029)</t>
  </si>
  <si>
    <t>Change in Useful Life of Assets (2025-2027)</t>
  </si>
  <si>
    <t>2025 Forecast Dist Billing Determinants (Jan - Dec)</t>
  </si>
  <si>
    <t>kVA</t>
  </si>
  <si>
    <t>kWh</t>
  </si>
  <si>
    <t>PILs and Tax Variance</t>
  </si>
  <si>
    <t xml:space="preserve">Gain on Property Sale </t>
  </si>
  <si>
    <t>External Driven Capital</t>
  </si>
  <si>
    <t xml:space="preserve">Operations Center Consolidation Plan  </t>
  </si>
  <si>
    <t>Lost Revenue Adjustment Mechanism (LRAMVA)</t>
  </si>
  <si>
    <t>Green Button Initiative Costs</t>
  </si>
  <si>
    <t>Wireline Pole Attachments Rev</t>
  </si>
  <si>
    <t>USofA Account Number</t>
  </si>
  <si>
    <t>Rate Riders Calculation</t>
  </si>
  <si>
    <t>Allocation of Balances</t>
  </si>
  <si>
    <t>¹ "Cust.+ Usage" means Residential and CSMUR rates recovery are based on $/cust/30 days and all other Rate classes recovery are based on $/kWh or $/kVA or $/Device or $/Connection</t>
  </si>
  <si>
    <t>50/60 Eglinton Proceeds of Sale Deferral Account</t>
  </si>
  <si>
    <t xml:space="preserve">Exhibit 9 </t>
  </si>
  <si>
    <t xml:space="preserve">Tab 3 </t>
  </si>
  <si>
    <t xml:space="preserve">Schedule 1 </t>
  </si>
  <si>
    <t xml:space="preserve">Toronto Hydro-Electric System Limited </t>
  </si>
  <si>
    <t>EB-2023-0195</t>
  </si>
  <si>
    <t>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</si>
</sst>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_-;\-\ #,##0.00_-;_-* &quot;-&quot;_-;_-@_-"/>
    <numFmt numFmtId="165" formatCode="_-* #,##0.00000_-;\-\ #,##0.00000_-;_-* &quot;-&quot;_-;_-@_-"/>
    <numFmt numFmtId="166" formatCode="_-* #,##0_-;\-\ #,##0_-;_-* &quot;-&quot;_-;_-@_-"/>
    <numFmt numFmtId="167" formatCode="_-* #,##0_-;\-* #,##0_-;_-* &quot;-&quot;??_-;_-@_-"/>
    <numFmt numFmtId="168" formatCode="0.0%"/>
    <numFmt numFmtId="169" formatCode="&quot;$&quot;#,##0_);\(&quot;$&quot;#,##0\)"/>
    <numFmt numFmtId="170" formatCode="_-#,##0_-;\-\ #,##0_-;_-* &quot;-&quot;&quot;¹&quot;_-;_-@_-&quot;¹&quot;"/>
    <numFmt numFmtId="171" formatCode="_-* #,##0.00%_-;\-\ #,##0.00%_-;_-* &quot;-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b/>
      <sz val="12"/>
      <color theme="0" tint="-0.499984740745262"/>
      <name val="Arial"/>
      <family val="2"/>
    </font>
    <font>
      <sz val="11"/>
      <name val="Calibri"/>
      <family val="2"/>
      <scheme val="minor"/>
    </font>
    <font>
      <sz val="10"/>
      <color theme="0" tint="-0.499984740745262"/>
      <name val="Arial"/>
      <family val="2"/>
    </font>
    <font>
      <sz val="10"/>
      <color theme="1"/>
      <name val="Calibri"/>
      <family val="2"/>
      <scheme val="minor"/>
    </font>
    <font>
      <sz val="18"/>
      <name val="Arial"/>
      <family val="2"/>
    </font>
    <font>
      <sz val="12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3" tint="0.79995117038483843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theme="3" tint="0.79995117038483843"/>
      </patternFill>
    </fill>
    <fill>
      <patternFill patternType="darkUp">
        <fgColor theme="0" tint="-0.14996795556505021"/>
        <bgColor theme="0" tint="-0.34998626667073579"/>
      </patternFill>
    </fill>
    <fill>
      <patternFill patternType="darkUp">
        <fgColor theme="0" tint="-0.14996795556505021"/>
        <bgColor indexed="65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/>
      <top style="thin">
        <color theme="3" tint="0.39997558519241921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7558519241921"/>
      </top>
      <bottom/>
      <diagonal/>
    </border>
    <border>
      <left style="thin">
        <color theme="3" tint="0.39994506668294322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5" xfId="0" applyFont="1" applyFill="1" applyBorder="1"/>
    <xf numFmtId="0" fontId="2" fillId="0" borderId="5" xfId="0" applyFont="1" applyBorder="1" applyAlignment="1">
      <alignment horizontal="center"/>
    </xf>
    <xf numFmtId="0" fontId="0" fillId="3" borderId="5" xfId="0" applyFill="1" applyBorder="1"/>
    <xf numFmtId="0" fontId="3" fillId="2" borderId="5" xfId="0" applyFont="1" applyFill="1" applyBorder="1"/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0" fontId="4" fillId="2" borderId="5" xfId="0" applyFont="1" applyFill="1" applyBorder="1" applyAlignment="1">
      <alignment horizontal="left" indent="1"/>
    </xf>
    <xf numFmtId="166" fontId="0" fillId="3" borderId="5" xfId="0" applyNumberFormat="1" applyFill="1" applyBorder="1"/>
    <xf numFmtId="166" fontId="0" fillId="3" borderId="5" xfId="0" applyNumberFormat="1" applyFill="1" applyBorder="1" applyAlignment="1">
      <alignment shrinkToFit="1"/>
    </xf>
    <xf numFmtId="0" fontId="4" fillId="2" borderId="5" xfId="0" applyFont="1" applyFill="1" applyBorder="1"/>
    <xf numFmtId="0" fontId="3" fillId="2" borderId="6" xfId="0" applyFont="1" applyFill="1" applyBorder="1"/>
    <xf numFmtId="0" fontId="4" fillId="2" borderId="7" xfId="0" applyFont="1" applyFill="1" applyBorder="1" applyAlignment="1">
      <alignment horizontal="center" shrinkToFit="1"/>
    </xf>
    <xf numFmtId="0" fontId="4" fillId="2" borderId="5" xfId="0" applyFont="1" applyFill="1" applyBorder="1" applyAlignment="1">
      <alignment horizontal="center" shrinkToFit="1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left" indent="1"/>
    </xf>
    <xf numFmtId="168" fontId="4" fillId="2" borderId="7" xfId="3" applyNumberFormat="1" applyFont="1" applyFill="1" applyBorder="1" applyAlignment="1">
      <alignment horizontal="center" shrinkToFit="1"/>
    </xf>
    <xf numFmtId="0" fontId="5" fillId="2" borderId="6" xfId="0" applyFont="1" applyFill="1" applyBorder="1"/>
    <xf numFmtId="0" fontId="2" fillId="2" borderId="7" xfId="0" applyFont="1" applyFill="1" applyBorder="1" applyAlignment="1">
      <alignment horizontal="center" wrapText="1"/>
    </xf>
    <xf numFmtId="10" fontId="2" fillId="2" borderId="5" xfId="0" applyNumberFormat="1" applyFont="1" applyFill="1" applyBorder="1"/>
    <xf numFmtId="0" fontId="5" fillId="2" borderId="0" xfId="0" applyFont="1" applyFill="1"/>
    <xf numFmtId="3" fontId="2" fillId="2" borderId="0" xfId="1" applyNumberFormat="1" applyFont="1" applyFill="1" applyBorder="1"/>
    <xf numFmtId="0" fontId="2" fillId="2" borderId="0" xfId="0" applyFont="1" applyFill="1" applyAlignment="1">
      <alignment horizontal="center" wrapText="1"/>
    </xf>
    <xf numFmtId="10" fontId="2" fillId="2" borderId="0" xfId="0" applyNumberFormat="1" applyFont="1" applyFill="1"/>
    <xf numFmtId="0" fontId="0" fillId="0" borderId="5" xfId="0" applyBorder="1" applyAlignment="1">
      <alignment horizontal="center"/>
    </xf>
    <xf numFmtId="0" fontId="6" fillId="2" borderId="5" xfId="0" applyFont="1" applyFill="1" applyBorder="1"/>
    <xf numFmtId="43" fontId="6" fillId="0" borderId="5" xfId="1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vertical="center"/>
    </xf>
    <xf numFmtId="44" fontId="4" fillId="2" borderId="5" xfId="2" applyFont="1" applyFill="1" applyBorder="1" applyAlignment="1">
      <alignment horizontal="left" vertical="center"/>
    </xf>
    <xf numFmtId="166" fontId="9" fillId="0" borderId="5" xfId="2" applyNumberFormat="1" applyFont="1" applyFill="1" applyBorder="1" applyAlignment="1">
      <alignment horizontal="right" shrinkToFit="1"/>
    </xf>
    <xf numFmtId="166" fontId="4" fillId="2" borderId="5" xfId="2" applyNumberFormat="1" applyFont="1" applyFill="1" applyBorder="1" applyAlignment="1">
      <alignment horizontal="right" shrinkToFit="1"/>
    </xf>
    <xf numFmtId="0" fontId="10" fillId="0" borderId="5" xfId="0" applyFont="1" applyBorder="1" applyAlignment="1">
      <alignment horizontal="center"/>
    </xf>
    <xf numFmtId="44" fontId="2" fillId="0" borderId="5" xfId="2" applyFont="1" applyFill="1" applyBorder="1" applyAlignment="1">
      <alignment horizontal="left" vertical="center"/>
    </xf>
    <xf numFmtId="166" fontId="4" fillId="0" borderId="5" xfId="2" applyNumberFormat="1" applyFont="1" applyFill="1" applyBorder="1" applyAlignment="1">
      <alignment horizontal="right" shrinkToFit="1"/>
    </xf>
    <xf numFmtId="169" fontId="2" fillId="0" borderId="5" xfId="0" applyNumberFormat="1" applyFont="1" applyBorder="1" applyAlignment="1">
      <alignment horizontal="center"/>
    </xf>
    <xf numFmtId="166" fontId="4" fillId="0" borderId="5" xfId="0" applyNumberFormat="1" applyFont="1" applyBorder="1" applyAlignment="1">
      <alignment horizontal="right" shrinkToFit="1"/>
    </xf>
    <xf numFmtId="9" fontId="0" fillId="0" borderId="0" xfId="3" applyFont="1"/>
    <xf numFmtId="166" fontId="10" fillId="0" borderId="0" xfId="0" applyNumberFormat="1" applyFont="1" applyAlignment="1">
      <alignment horizontal="right" wrapText="1"/>
    </xf>
    <xf numFmtId="0" fontId="0" fillId="0" borderId="0" xfId="0" applyAlignment="1">
      <alignment horizontal="center"/>
    </xf>
    <xf numFmtId="10" fontId="0" fillId="0" borderId="0" xfId="0" applyNumberFormat="1"/>
    <xf numFmtId="10" fontId="12" fillId="0" borderId="0" xfId="0" applyNumberFormat="1" applyFont="1"/>
    <xf numFmtId="0" fontId="4" fillId="0" borderId="5" xfId="0" applyFont="1" applyBorder="1" applyAlignment="1">
      <alignment horizontal="center" vertical="center"/>
    </xf>
    <xf numFmtId="164" fontId="4" fillId="0" borderId="5" xfId="2" applyNumberFormat="1" applyFont="1" applyFill="1" applyBorder="1" applyAlignment="1">
      <alignment horizontal="right" vertical="center" shrinkToFit="1"/>
    </xf>
    <xf numFmtId="165" fontId="4" fillId="0" borderId="5" xfId="2" applyNumberFormat="1" applyFont="1" applyFill="1" applyBorder="1" applyAlignment="1">
      <alignment horizontal="right" vertical="center" shrinkToFit="1"/>
    </xf>
    <xf numFmtId="166" fontId="0" fillId="0" borderId="0" xfId="0" applyNumberFormat="1"/>
    <xf numFmtId="171" fontId="13" fillId="0" borderId="0" xfId="0" applyNumberFormat="1" applyFont="1"/>
    <xf numFmtId="0" fontId="4" fillId="2" borderId="5" xfId="0" applyFont="1" applyFill="1" applyBorder="1" applyAlignment="1">
      <alignment horizontal="center" vertical="center"/>
    </xf>
    <xf numFmtId="166" fontId="4" fillId="0" borderId="5" xfId="2" applyNumberFormat="1" applyFont="1" applyFill="1" applyBorder="1" applyAlignment="1">
      <alignment horizontal="center" shrinkToFit="1"/>
    </xf>
    <xf numFmtId="166" fontId="4" fillId="0" borderId="5" xfId="1" applyNumberFormat="1" applyFont="1" applyFill="1" applyBorder="1" applyAlignment="1">
      <alignment horizontal="center" shrinkToFit="1"/>
    </xf>
    <xf numFmtId="166" fontId="4" fillId="0" borderId="5" xfId="1" applyNumberFormat="1" applyFont="1" applyFill="1" applyBorder="1" applyAlignment="1">
      <alignment horizontal="center"/>
    </xf>
    <xf numFmtId="166" fontId="4" fillId="0" borderId="5" xfId="0" applyNumberFormat="1" applyFont="1" applyFill="1" applyBorder="1" applyAlignment="1">
      <alignment horizontal="center" shrinkToFit="1"/>
    </xf>
    <xf numFmtId="0" fontId="4" fillId="0" borderId="5" xfId="0" applyFont="1" applyFill="1" applyBorder="1" applyAlignment="1">
      <alignment horizontal="center" shrinkToFit="1"/>
    </xf>
    <xf numFmtId="167" fontId="4" fillId="0" borderId="5" xfId="1" applyNumberFormat="1" applyFont="1" applyFill="1" applyBorder="1" applyAlignment="1">
      <alignment horizontal="center" shrinkToFit="1"/>
    </xf>
    <xf numFmtId="167" fontId="4" fillId="0" borderId="5" xfId="1" applyNumberFormat="1" applyFont="1" applyFill="1" applyBorder="1" applyAlignment="1">
      <alignment horizontal="center"/>
    </xf>
    <xf numFmtId="0" fontId="15" fillId="4" borderId="2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wrapText="1"/>
    </xf>
    <xf numFmtId="0" fontId="16" fillId="4" borderId="3" xfId="0" applyFont="1" applyFill="1" applyBorder="1" applyAlignment="1">
      <alignment horizontal="center" wrapText="1"/>
    </xf>
    <xf numFmtId="0" fontId="16" fillId="4" borderId="4" xfId="0" applyFont="1" applyFill="1" applyBorder="1" applyAlignment="1">
      <alignment horizontal="center" wrapText="1"/>
    </xf>
    <xf numFmtId="0" fontId="14" fillId="6" borderId="1" xfId="0" applyFont="1" applyFill="1" applyBorder="1" applyAlignment="1">
      <alignment horizontal="center" wrapText="1"/>
    </xf>
    <xf numFmtId="0" fontId="0" fillId="7" borderId="5" xfId="0" applyFill="1" applyBorder="1"/>
    <xf numFmtId="168" fontId="4" fillId="0" borderId="5" xfId="3" applyNumberFormat="1" applyFont="1" applyFill="1" applyBorder="1" applyAlignment="1">
      <alignment horizontal="center" shrinkToFit="1"/>
    </xf>
    <xf numFmtId="168" fontId="4" fillId="0" borderId="5" xfId="3" applyNumberFormat="1" applyFont="1" applyFill="1" applyBorder="1" applyAlignment="1">
      <alignment horizontal="center"/>
    </xf>
    <xf numFmtId="168" fontId="4" fillId="0" borderId="5" xfId="3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166" fontId="4" fillId="0" borderId="5" xfId="2" applyNumberFormat="1" applyFont="1" applyFill="1" applyBorder="1" applyAlignment="1">
      <alignment vertical="center" shrinkToFit="1"/>
    </xf>
    <xf numFmtId="2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170" fontId="4" fillId="0" borderId="5" xfId="0" applyNumberFormat="1" applyFont="1" applyFill="1" applyBorder="1" applyAlignment="1">
      <alignment horizontal="center" vertical="center" wrapText="1"/>
    </xf>
    <xf numFmtId="166" fontId="4" fillId="0" borderId="5" xfId="2" applyNumberFormat="1" applyFont="1" applyFill="1" applyBorder="1" applyAlignment="1">
      <alignment horizontal="right" vertical="center" shrinkToFit="1"/>
    </xf>
    <xf numFmtId="0" fontId="10" fillId="8" borderId="5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44" fontId="2" fillId="8" borderId="5" xfId="2" applyFont="1" applyFill="1" applyBorder="1" applyAlignment="1">
      <alignment horizontal="left" vertical="center"/>
    </xf>
    <xf numFmtId="166" fontId="4" fillId="8" borderId="5" xfId="2" applyNumberFormat="1" applyFont="1" applyFill="1" applyBorder="1" applyAlignment="1">
      <alignment horizontal="center" vertical="center" shrinkToFit="1"/>
    </xf>
    <xf numFmtId="166" fontId="4" fillId="8" borderId="5" xfId="2" applyNumberFormat="1" applyFont="1" applyFill="1" applyBorder="1" applyAlignment="1">
      <alignment horizontal="right" vertical="center" shrinkToFit="1"/>
    </xf>
    <xf numFmtId="166" fontId="9" fillId="8" borderId="5" xfId="2" applyNumberFormat="1" applyFont="1" applyFill="1" applyBorder="1" applyAlignment="1">
      <alignment horizontal="right" vertical="center" shrinkToFit="1"/>
    </xf>
    <xf numFmtId="0" fontId="16" fillId="4" borderId="5" xfId="0" applyFont="1" applyFill="1" applyBorder="1" applyAlignment="1">
      <alignment horizontal="center" wrapText="1"/>
    </xf>
    <xf numFmtId="0" fontId="17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2">
    <dxf>
      <numFmt numFmtId="165" formatCode="_-* #,##0.00000_-;\-\ #,##0.00000_-;_-* &quot;-&quot;_-;_-@_-"/>
    </dxf>
    <dxf>
      <numFmt numFmtId="164" formatCode="_-* #,##0.00_-;\-\ #,##0.00_-;_-* &quot;-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\YDrive\THESL\Finance\Internal\Team\Capital%20Services\Month%20End%20Reporting\2014\05.May\Reporting\FA%20Continuity%20Schedule\FA%20Data\Project%20mismatch%20201404%20WD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YSTAL_PERSIST"/>
      <sheetName val="summary"/>
      <sheetName val="Dist1 opex in capex"/>
      <sheetName val="Dist1 capex opex"/>
      <sheetName val="Dist2 capex in opex"/>
      <sheetName val="Dist2 opex in capex"/>
      <sheetName val="Dist8  capex in opex"/>
      <sheetName val="Dist 8 opex in capex"/>
      <sheetName val="DatesDropDown"/>
      <sheetName val="Drop-Down List"/>
      <sheetName val="Drop-Down Lists"/>
      <sheetName val="EWP RC LIST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F7961-66EB-4776-ABCA-8BCE2953CA0B}">
  <sheetPr>
    <pageSetUpPr fitToPage="1"/>
  </sheetPr>
  <dimension ref="A2:AA72"/>
  <sheetViews>
    <sheetView showGridLines="0" tabSelected="1" view="pageBreakPreview" zoomScaleNormal="80" zoomScaleSheetLayoutView="100" workbookViewId="0">
      <selection activeCell="P5" sqref="P5"/>
    </sheetView>
  </sheetViews>
  <sheetFormatPr defaultRowHeight="15" x14ac:dyDescent="0.25"/>
  <cols>
    <col min="1" max="1" width="2.140625" customWidth="1"/>
    <col min="3" max="3" width="47.7109375" bestFit="1" customWidth="1"/>
    <col min="4" max="4" width="35.42578125" bestFit="1" customWidth="1"/>
    <col min="5" max="5" width="8.42578125" bestFit="1" customWidth="1"/>
    <col min="6" max="7" width="9" bestFit="1" customWidth="1"/>
    <col min="8" max="8" width="14.28515625" bestFit="1" customWidth="1"/>
    <col min="9" max="9" width="13.28515625" customWidth="1"/>
    <col min="10" max="18" width="11.85546875" customWidth="1"/>
    <col min="20" max="20" width="13.140625" bestFit="1" customWidth="1"/>
    <col min="21" max="22" width="13.140625" customWidth="1"/>
    <col min="23" max="24" width="13.28515625" bestFit="1" customWidth="1"/>
  </cols>
  <sheetData>
    <row r="2" spans="2:18" x14ac:dyDescent="0.25">
      <c r="Q2" s="84"/>
      <c r="R2" s="83" t="s">
        <v>57</v>
      </c>
    </row>
    <row r="3" spans="2:18" x14ac:dyDescent="0.25">
      <c r="Q3" s="84"/>
      <c r="R3" s="83" t="s">
        <v>58</v>
      </c>
    </row>
    <row r="4" spans="2:18" x14ac:dyDescent="0.25">
      <c r="Q4" s="84"/>
      <c r="R4" s="83" t="s">
        <v>54</v>
      </c>
    </row>
    <row r="5" spans="2:18" x14ac:dyDescent="0.25">
      <c r="Q5" s="84"/>
      <c r="R5" s="83" t="s">
        <v>55</v>
      </c>
    </row>
    <row r="6" spans="2:18" x14ac:dyDescent="0.25">
      <c r="Q6" s="84"/>
      <c r="R6" s="83" t="s">
        <v>56</v>
      </c>
    </row>
    <row r="7" spans="2:18" ht="18.75" x14ac:dyDescent="0.3">
      <c r="B7" s="82" t="s">
        <v>0</v>
      </c>
      <c r="Q7" s="84"/>
      <c r="R7" s="83" t="s">
        <v>59</v>
      </c>
    </row>
    <row r="8" spans="2:18" ht="18.75" x14ac:dyDescent="0.3">
      <c r="B8" s="82"/>
      <c r="R8" s="83"/>
    </row>
    <row r="9" spans="2:18" ht="26.25" x14ac:dyDescent="0.25">
      <c r="B9" s="61"/>
      <c r="C9" s="57"/>
      <c r="D9" s="58"/>
      <c r="E9" s="58"/>
      <c r="F9" s="58"/>
      <c r="G9" s="58"/>
      <c r="H9" s="58"/>
      <c r="I9" s="58" t="s">
        <v>1</v>
      </c>
      <c r="J9" s="59" t="s">
        <v>2</v>
      </c>
      <c r="K9" s="59" t="s">
        <v>3</v>
      </c>
      <c r="L9" s="59" t="s">
        <v>4</v>
      </c>
      <c r="M9" s="59" t="s">
        <v>5</v>
      </c>
      <c r="N9" s="59" t="s">
        <v>6</v>
      </c>
      <c r="O9" s="59" t="s">
        <v>7</v>
      </c>
      <c r="P9" s="59" t="s">
        <v>8</v>
      </c>
      <c r="Q9" s="59" t="s">
        <v>9</v>
      </c>
      <c r="R9" s="60" t="s">
        <v>10</v>
      </c>
    </row>
    <row r="10" spans="2:18" ht="15.75" x14ac:dyDescent="0.25">
      <c r="B10" s="62"/>
      <c r="C10" s="1"/>
      <c r="D10" s="62"/>
      <c r="E10" s="62"/>
      <c r="F10" s="62"/>
      <c r="G10" s="62"/>
      <c r="H10" s="62"/>
      <c r="I10" s="3"/>
      <c r="J10" s="2" t="s">
        <v>11</v>
      </c>
      <c r="K10" s="2" t="s">
        <v>11</v>
      </c>
      <c r="L10" s="2" t="s">
        <v>11</v>
      </c>
      <c r="M10" s="2" t="s">
        <v>11</v>
      </c>
      <c r="N10" s="2" t="s">
        <v>11</v>
      </c>
      <c r="O10" s="2" t="s">
        <v>11</v>
      </c>
      <c r="P10" s="2" t="s">
        <v>11</v>
      </c>
      <c r="Q10" s="2" t="s">
        <v>11</v>
      </c>
      <c r="R10" s="2"/>
    </row>
    <row r="11" spans="2:18" x14ac:dyDescent="0.25">
      <c r="B11" s="62"/>
      <c r="C11" s="4" t="s">
        <v>39</v>
      </c>
      <c r="D11" s="62"/>
      <c r="E11" s="62"/>
      <c r="F11" s="62"/>
      <c r="G11" s="62"/>
      <c r="H11" s="62"/>
      <c r="I11" s="3"/>
      <c r="J11" s="5"/>
      <c r="K11" s="5"/>
      <c r="L11" s="5"/>
      <c r="M11" s="5"/>
      <c r="N11" s="5"/>
      <c r="O11" s="5"/>
      <c r="P11" s="5"/>
      <c r="Q11" s="5"/>
      <c r="R11" s="6"/>
    </row>
    <row r="12" spans="2:18" x14ac:dyDescent="0.25">
      <c r="B12" s="62"/>
      <c r="C12" s="7" t="s">
        <v>40</v>
      </c>
      <c r="D12" s="62"/>
      <c r="E12" s="62"/>
      <c r="F12" s="62"/>
      <c r="G12" s="62"/>
      <c r="H12" s="62"/>
      <c r="I12" s="8">
        <f>SUM(J12:R12)</f>
        <v>36384512.976080321</v>
      </c>
      <c r="J12" s="51">
        <v>0</v>
      </c>
      <c r="K12" s="51">
        <v>0</v>
      </c>
      <c r="L12" s="51">
        <v>0</v>
      </c>
      <c r="M12" s="51">
        <v>23180330.510956999</v>
      </c>
      <c r="N12" s="51">
        <v>8819038.5460044183</v>
      </c>
      <c r="O12" s="51">
        <v>4013117.6721819914</v>
      </c>
      <c r="P12" s="51">
        <v>372026.24693691352</v>
      </c>
      <c r="Q12" s="51">
        <v>0</v>
      </c>
      <c r="R12" s="52">
        <v>0</v>
      </c>
    </row>
    <row r="13" spans="2:18" x14ac:dyDescent="0.25">
      <c r="B13" s="62"/>
      <c r="C13" s="7" t="s">
        <v>41</v>
      </c>
      <c r="D13" s="62"/>
      <c r="E13" s="62"/>
      <c r="F13" s="62"/>
      <c r="G13" s="62"/>
      <c r="H13" s="62"/>
      <c r="I13" s="9">
        <f t="shared" ref="I13:I15" si="0">SUM(J13:R13)</f>
        <v>22798869156.428242</v>
      </c>
      <c r="J13" s="51">
        <v>4855700377.0913124</v>
      </c>
      <c r="K13" s="51">
        <v>347069183.04413211</v>
      </c>
      <c r="L13" s="51">
        <v>2410426638.6956944</v>
      </c>
      <c r="M13" s="51">
        <v>9360445528.3054466</v>
      </c>
      <c r="N13" s="51">
        <v>4080129425.8016896</v>
      </c>
      <c r="O13" s="51">
        <v>1584083221.5781152</v>
      </c>
      <c r="P13" s="51">
        <v>119021063.23172612</v>
      </c>
      <c r="Q13" s="51">
        <v>41993718.680125542</v>
      </c>
      <c r="R13" s="52">
        <v>0</v>
      </c>
    </row>
    <row r="14" spans="2:18" x14ac:dyDescent="0.25">
      <c r="B14" s="62"/>
      <c r="C14" s="7" t="s">
        <v>12</v>
      </c>
      <c r="D14" s="62"/>
      <c r="E14" s="62"/>
      <c r="F14" s="62"/>
      <c r="G14" s="62"/>
      <c r="H14" s="62"/>
      <c r="I14" s="8">
        <f t="shared" si="0"/>
        <v>800375.45983643888</v>
      </c>
      <c r="J14" s="51">
        <v>617563.1183765122</v>
      </c>
      <c r="K14" s="51">
        <v>98427.004396146265</v>
      </c>
      <c r="L14" s="51">
        <v>73396.468650015318</v>
      </c>
      <c r="M14" s="51">
        <v>9698.8684137651198</v>
      </c>
      <c r="N14" s="51">
        <v>450.58333333333331</v>
      </c>
      <c r="O14" s="51">
        <v>45.416666666666664</v>
      </c>
      <c r="P14" s="51">
        <v>1</v>
      </c>
      <c r="Q14" s="51">
        <v>0</v>
      </c>
      <c r="R14" s="52">
        <v>793</v>
      </c>
    </row>
    <row r="15" spans="2:18" x14ac:dyDescent="0.25">
      <c r="B15" s="62"/>
      <c r="C15" s="10" t="s">
        <v>13</v>
      </c>
      <c r="D15" s="62"/>
      <c r="E15" s="62"/>
      <c r="F15" s="62"/>
      <c r="G15" s="62"/>
      <c r="H15" s="62"/>
      <c r="I15" s="8">
        <f t="shared" si="0"/>
        <v>185326.9583333334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172466.9583333334</v>
      </c>
      <c r="Q15" s="51">
        <v>12860</v>
      </c>
      <c r="R15" s="52">
        <v>0</v>
      </c>
    </row>
    <row r="16" spans="2:18" x14ac:dyDescent="0.25">
      <c r="B16" s="62"/>
      <c r="C16" s="7"/>
      <c r="D16" s="62"/>
      <c r="E16" s="62"/>
      <c r="F16" s="62"/>
      <c r="G16" s="62"/>
      <c r="H16" s="62"/>
      <c r="I16" s="3"/>
      <c r="J16" s="54"/>
      <c r="K16" s="54"/>
      <c r="L16" s="54"/>
      <c r="M16" s="54"/>
      <c r="N16" s="54"/>
      <c r="O16" s="54"/>
      <c r="P16" s="55"/>
      <c r="Q16" s="55"/>
      <c r="R16" s="56"/>
    </row>
    <row r="18" spans="2:18" ht="18.75" x14ac:dyDescent="0.3">
      <c r="B18" s="82" t="s">
        <v>14</v>
      </c>
    </row>
    <row r="19" spans="2:18" ht="26.25" x14ac:dyDescent="0.25">
      <c r="B19" s="61"/>
      <c r="C19" s="57"/>
      <c r="D19" s="58"/>
      <c r="E19" s="58"/>
      <c r="F19" s="58"/>
      <c r="G19" s="58"/>
      <c r="H19" s="58"/>
      <c r="I19" s="58" t="str">
        <f t="shared" ref="I19:R19" si="1">+I9</f>
        <v>Total</v>
      </c>
      <c r="J19" s="59" t="str">
        <f t="shared" si="1"/>
        <v>Residential</v>
      </c>
      <c r="K19" s="59" t="str">
        <f t="shared" si="1"/>
        <v>CS Muti-Units Residential</v>
      </c>
      <c r="L19" s="59" t="str">
        <f t="shared" si="1"/>
        <v xml:space="preserve">GS &lt; 50 kW </v>
      </c>
      <c r="M19" s="59" t="str">
        <f t="shared" si="1"/>
        <v xml:space="preserve">GS - 50 to 999 kW   </v>
      </c>
      <c r="N19" s="59" t="str">
        <f t="shared" si="1"/>
        <v>GS &gt; 1,000 to 4,999 kW</v>
      </c>
      <c r="O19" s="59" t="str">
        <f t="shared" si="1"/>
        <v>Large User =&gt;5,000 kW</v>
      </c>
      <c r="P19" s="59" t="str">
        <f t="shared" si="1"/>
        <v>Street Lighting</v>
      </c>
      <c r="Q19" s="59" t="str">
        <f t="shared" si="1"/>
        <v>USL (Connections)</v>
      </c>
      <c r="R19" s="60" t="str">
        <f t="shared" si="1"/>
        <v>USL (Customer)</v>
      </c>
    </row>
    <row r="20" spans="2:18" x14ac:dyDescent="0.25">
      <c r="B20" s="62"/>
      <c r="C20" s="11" t="s">
        <v>15</v>
      </c>
      <c r="D20" s="62"/>
      <c r="E20" s="62"/>
      <c r="F20" s="62"/>
      <c r="G20" s="62"/>
      <c r="H20" s="62"/>
      <c r="I20" s="12"/>
      <c r="J20" s="13"/>
      <c r="K20" s="13"/>
      <c r="L20" s="13"/>
      <c r="M20" s="13"/>
      <c r="N20" s="13"/>
      <c r="O20" s="13"/>
      <c r="P20" s="13"/>
      <c r="Q20" s="13"/>
      <c r="R20" s="14"/>
    </row>
    <row r="21" spans="2:18" x14ac:dyDescent="0.25">
      <c r="B21" s="62"/>
      <c r="C21" s="15" t="s">
        <v>16</v>
      </c>
      <c r="D21" s="62"/>
      <c r="E21" s="62"/>
      <c r="F21" s="62"/>
      <c r="G21" s="62"/>
      <c r="H21" s="62"/>
      <c r="I21" s="16">
        <f t="shared" ref="I21:I25" si="2">SUM(J21:Q21)</f>
        <v>1</v>
      </c>
      <c r="J21" s="63">
        <v>0.38919999999999999</v>
      </c>
      <c r="K21" s="63">
        <v>4.8000000000000001E-2</v>
      </c>
      <c r="L21" s="63">
        <v>0.15540000000000001</v>
      </c>
      <c r="M21" s="63">
        <v>0.2606</v>
      </c>
      <c r="N21" s="63">
        <v>8.2799999999999999E-2</v>
      </c>
      <c r="O21" s="63">
        <v>3.9100000000000003E-2</v>
      </c>
      <c r="P21" s="63">
        <v>2.0299999999999999E-2</v>
      </c>
      <c r="Q21" s="63">
        <v>4.5999999999999999E-3</v>
      </c>
      <c r="R21" s="64">
        <v>0</v>
      </c>
    </row>
    <row r="22" spans="2:18" x14ac:dyDescent="0.25">
      <c r="B22" s="62"/>
      <c r="C22" s="15" t="s">
        <v>17</v>
      </c>
      <c r="D22" s="62"/>
      <c r="E22" s="62"/>
      <c r="F22" s="62"/>
      <c r="G22" s="62"/>
      <c r="H22" s="62"/>
      <c r="I22" s="16">
        <f t="shared" si="2"/>
        <v>0.99999999999999989</v>
      </c>
      <c r="J22" s="63">
        <v>0.35859999999999997</v>
      </c>
      <c r="K22" s="63">
        <v>4.3700000000000003E-2</v>
      </c>
      <c r="L22" s="63">
        <v>0.14960000000000001</v>
      </c>
      <c r="M22" s="63">
        <v>0.17370000000000002</v>
      </c>
      <c r="N22" s="63">
        <v>4.7800000000000002E-2</v>
      </c>
      <c r="O22" s="63">
        <v>1.8400000000000003E-2</v>
      </c>
      <c r="P22" s="63">
        <v>0.20480000000000001</v>
      </c>
      <c r="Q22" s="63">
        <v>3.3999999999999998E-3</v>
      </c>
      <c r="R22" s="64">
        <v>0</v>
      </c>
    </row>
    <row r="23" spans="2:18" x14ac:dyDescent="0.25">
      <c r="B23" s="62"/>
      <c r="C23" s="15" t="s">
        <v>18</v>
      </c>
      <c r="D23" s="62"/>
      <c r="E23" s="62"/>
      <c r="F23" s="62"/>
      <c r="G23" s="62"/>
      <c r="H23" s="62"/>
      <c r="I23" s="16">
        <f t="shared" si="2"/>
        <v>0.99999999999999978</v>
      </c>
      <c r="J23" s="63">
        <v>-9.3574097532002701E-3</v>
      </c>
      <c r="K23" s="63">
        <v>-8.8508201291785692E-4</v>
      </c>
      <c r="L23" s="63">
        <v>-0.23934760101614799</v>
      </c>
      <c r="M23" s="63">
        <v>0.60436334282924342</v>
      </c>
      <c r="N23" s="63">
        <v>0.15599815473458309</v>
      </c>
      <c r="O23" s="63">
        <v>0.48922859521843942</v>
      </c>
      <c r="P23" s="63">
        <v>0</v>
      </c>
      <c r="Q23" s="63">
        <v>0</v>
      </c>
      <c r="R23" s="64">
        <v>0</v>
      </c>
    </row>
    <row r="24" spans="2:18" x14ac:dyDescent="0.25">
      <c r="B24" s="62"/>
      <c r="C24" s="15" t="s">
        <v>19</v>
      </c>
      <c r="D24" s="62"/>
      <c r="E24" s="62"/>
      <c r="F24" s="62"/>
      <c r="G24" s="62"/>
      <c r="H24" s="62"/>
      <c r="I24" s="16">
        <f t="shared" si="2"/>
        <v>1.0000000000000002</v>
      </c>
      <c r="J24" s="65">
        <v>0</v>
      </c>
      <c r="K24" s="65">
        <v>0</v>
      </c>
      <c r="L24" s="65">
        <v>0</v>
      </c>
      <c r="M24" s="65">
        <v>0.63966617574865003</v>
      </c>
      <c r="N24" s="65">
        <v>0.203240058910162</v>
      </c>
      <c r="O24" s="65">
        <v>9.5974472263132063E-2</v>
      </c>
      <c r="P24" s="65">
        <v>4.9828178694158072E-2</v>
      </c>
      <c r="Q24" s="65">
        <v>1.1291114383897889E-2</v>
      </c>
      <c r="R24" s="64">
        <v>0</v>
      </c>
    </row>
    <row r="25" spans="2:18" x14ac:dyDescent="0.25">
      <c r="B25" s="62"/>
      <c r="C25" s="15" t="s">
        <v>20</v>
      </c>
      <c r="D25" s="62"/>
      <c r="E25" s="62"/>
      <c r="F25" s="62"/>
      <c r="G25" s="62"/>
      <c r="H25" s="62"/>
      <c r="I25" s="16">
        <f t="shared" si="2"/>
        <v>1</v>
      </c>
      <c r="J25" s="65">
        <v>0.78839999999999999</v>
      </c>
      <c r="K25" s="65">
        <v>0.11849999999999999</v>
      </c>
      <c r="L25" s="65">
        <v>8.7900000000000006E-2</v>
      </c>
      <c r="M25" s="65">
        <v>4.1000000000000003E-3</v>
      </c>
      <c r="N25" s="65">
        <v>0</v>
      </c>
      <c r="O25" s="65">
        <v>0</v>
      </c>
      <c r="P25" s="65">
        <v>0</v>
      </c>
      <c r="Q25" s="65">
        <v>1.1000000000000001E-3</v>
      </c>
      <c r="R25" s="64">
        <v>0</v>
      </c>
    </row>
    <row r="26" spans="2:18" ht="15.75" x14ac:dyDescent="0.25">
      <c r="B26" s="62"/>
      <c r="C26" s="17"/>
      <c r="D26" s="62"/>
      <c r="E26" s="62"/>
      <c r="F26" s="62"/>
      <c r="G26" s="62"/>
      <c r="H26" s="62"/>
      <c r="I26" s="18"/>
      <c r="J26" s="19"/>
      <c r="K26" s="19"/>
      <c r="L26" s="19"/>
      <c r="M26" s="19"/>
      <c r="N26" s="19"/>
      <c r="O26" s="19"/>
      <c r="P26" s="19"/>
      <c r="Q26" s="19"/>
      <c r="R26" s="19"/>
    </row>
    <row r="27" spans="2:18" ht="15.75" x14ac:dyDescent="0.25">
      <c r="C27" s="20"/>
      <c r="D27" s="21"/>
      <c r="E27" s="22"/>
      <c r="F27" s="22"/>
      <c r="G27" s="22"/>
      <c r="H27" s="22"/>
      <c r="I27" s="22"/>
      <c r="J27" s="23"/>
      <c r="K27" s="23"/>
      <c r="L27" s="23"/>
      <c r="M27" s="23"/>
      <c r="N27" s="23"/>
      <c r="O27" s="23"/>
      <c r="P27" s="23"/>
      <c r="Q27" s="23"/>
      <c r="R27" s="23"/>
    </row>
    <row r="28" spans="2:18" ht="18.75" x14ac:dyDescent="0.3">
      <c r="B28" s="82" t="s">
        <v>51</v>
      </c>
      <c r="C28" s="20"/>
      <c r="D28" s="21"/>
      <c r="E28" s="22"/>
      <c r="F28" s="22"/>
      <c r="G28" s="22"/>
      <c r="H28" s="22"/>
      <c r="I28" s="22"/>
      <c r="J28" s="23"/>
      <c r="K28" s="23"/>
      <c r="L28" s="23"/>
      <c r="M28" s="23"/>
      <c r="N28" s="23"/>
      <c r="O28" s="23"/>
      <c r="P28" s="23"/>
      <c r="Q28" s="23"/>
      <c r="R28" s="23"/>
    </row>
    <row r="29" spans="2:18" ht="39" x14ac:dyDescent="0.25">
      <c r="B29" s="58" t="s">
        <v>21</v>
      </c>
      <c r="C29" s="58" t="s">
        <v>22</v>
      </c>
      <c r="D29" s="58" t="s">
        <v>15</v>
      </c>
      <c r="E29" s="59" t="s">
        <v>49</v>
      </c>
      <c r="F29" s="58"/>
      <c r="G29" s="58"/>
      <c r="H29" s="58"/>
      <c r="I29" s="58" t="str">
        <f t="shared" ref="I29:R29" si="3">I19</f>
        <v>Total</v>
      </c>
      <c r="J29" s="59" t="str">
        <f t="shared" si="3"/>
        <v>Residential</v>
      </c>
      <c r="K29" s="59" t="str">
        <f t="shared" si="3"/>
        <v>CS Muti-Units Residential</v>
      </c>
      <c r="L29" s="59" t="str">
        <f t="shared" si="3"/>
        <v xml:space="preserve">GS &lt; 50 kW </v>
      </c>
      <c r="M29" s="59" t="str">
        <f t="shared" si="3"/>
        <v xml:space="preserve">GS - 50 to 999 kW   </v>
      </c>
      <c r="N29" s="59" t="str">
        <f t="shared" si="3"/>
        <v>GS &gt; 1,000 to 4,999 kW</v>
      </c>
      <c r="O29" s="59" t="str">
        <f t="shared" si="3"/>
        <v>Large User =&gt;5,000 kW</v>
      </c>
      <c r="P29" s="59" t="str">
        <f t="shared" si="3"/>
        <v>Street Lighting</v>
      </c>
      <c r="Q29" s="59" t="str">
        <f t="shared" si="3"/>
        <v>USL (Connections)</v>
      </c>
      <c r="R29" s="60" t="str">
        <f t="shared" si="3"/>
        <v>USL (Customer)</v>
      </c>
    </row>
    <row r="30" spans="2:18" ht="15.75" x14ac:dyDescent="0.25">
      <c r="B30" s="24"/>
      <c r="C30" s="25"/>
      <c r="D30" s="26"/>
      <c r="E30" s="66"/>
      <c r="F30" s="62"/>
      <c r="G30" s="62"/>
      <c r="H30" s="62"/>
      <c r="I30" s="28"/>
      <c r="J30" s="27"/>
      <c r="K30" s="27"/>
      <c r="L30" s="29"/>
      <c r="M30" s="29"/>
      <c r="N30" s="29"/>
      <c r="O30" s="29"/>
      <c r="P30" s="29"/>
      <c r="Q30" s="29"/>
      <c r="R30" s="29"/>
    </row>
    <row r="31" spans="2:18" x14ac:dyDescent="0.25">
      <c r="B31" s="14">
        <v>1</v>
      </c>
      <c r="C31" s="30" t="str">
        <f t="shared" ref="C31:D42" si="4">+C55</f>
        <v>PILs and Tax Variance</v>
      </c>
      <c r="D31" s="31" t="str">
        <f t="shared" si="4"/>
        <v>Distribution Revenue (2022)</v>
      </c>
      <c r="E31" s="67">
        <v>1592</v>
      </c>
      <c r="F31" s="62"/>
      <c r="G31" s="62"/>
      <c r="H31" s="62"/>
      <c r="I31" s="32">
        <f t="shared" ref="I31:I47" si="5">+I55</f>
        <v>-1771066.6719166695</v>
      </c>
      <c r="J31" s="33">
        <f t="shared" ref="J31:R40" si="6">$I31*SUMIFS(J$21:J$26,$C$21:$C$26,$D31)</f>
        <v>-689299.14870996773</v>
      </c>
      <c r="K31" s="33">
        <f t="shared" si="6"/>
        <v>-85011.200252000141</v>
      </c>
      <c r="L31" s="33">
        <f t="shared" si="6"/>
        <v>-275223.76081585046</v>
      </c>
      <c r="M31" s="33">
        <f t="shared" si="6"/>
        <v>-461539.97470148408</v>
      </c>
      <c r="N31" s="33">
        <f t="shared" si="6"/>
        <v>-146644.32043470023</v>
      </c>
      <c r="O31" s="33">
        <f t="shared" si="6"/>
        <v>-69248.706871941788</v>
      </c>
      <c r="P31" s="33">
        <f t="shared" si="6"/>
        <v>-35952.65343990839</v>
      </c>
      <c r="Q31" s="33">
        <f t="shared" si="6"/>
        <v>-8146.9066908166797</v>
      </c>
      <c r="R31" s="33">
        <f t="shared" si="6"/>
        <v>0</v>
      </c>
    </row>
    <row r="32" spans="2:18" x14ac:dyDescent="0.25">
      <c r="B32" s="14">
        <f t="shared" ref="B32:B47" si="7">+B31+1</f>
        <v>2</v>
      </c>
      <c r="C32" s="30" t="str">
        <f t="shared" si="4"/>
        <v>Wireline Pole Attachments Rev</v>
      </c>
      <c r="D32" s="31" t="str">
        <f t="shared" si="4"/>
        <v>Revenue Offsets (2025)</v>
      </c>
      <c r="E32" s="67">
        <v>1508</v>
      </c>
      <c r="F32" s="62"/>
      <c r="G32" s="62"/>
      <c r="H32" s="62"/>
      <c r="I32" s="32">
        <f t="shared" si="5"/>
        <v>3822396.3053232506</v>
      </c>
      <c r="J32" s="33">
        <f t="shared" si="6"/>
        <v>1370711.3150889175</v>
      </c>
      <c r="K32" s="33">
        <f t="shared" si="6"/>
        <v>167038.71854262607</v>
      </c>
      <c r="L32" s="33">
        <f t="shared" si="6"/>
        <v>571830.4872763583</v>
      </c>
      <c r="M32" s="33">
        <f t="shared" si="6"/>
        <v>663950.23823464871</v>
      </c>
      <c r="N32" s="33">
        <f t="shared" si="6"/>
        <v>182710.54339445138</v>
      </c>
      <c r="O32" s="33">
        <f t="shared" si="6"/>
        <v>70332.092017947827</v>
      </c>
      <c r="P32" s="33">
        <f t="shared" si="6"/>
        <v>782826.76333020173</v>
      </c>
      <c r="Q32" s="33">
        <f t="shared" si="6"/>
        <v>12996.147438099051</v>
      </c>
      <c r="R32" s="33">
        <f t="shared" si="6"/>
        <v>0</v>
      </c>
    </row>
    <row r="33" spans="2:18" x14ac:dyDescent="0.25">
      <c r="B33" s="14">
        <f t="shared" si="7"/>
        <v>3</v>
      </c>
      <c r="C33" s="30" t="str">
        <f t="shared" si="4"/>
        <v xml:space="preserve">Gain on Property Sale </v>
      </c>
      <c r="D33" s="31" t="str">
        <f t="shared" si="4"/>
        <v>Distribution Revenue (2022)</v>
      </c>
      <c r="E33" s="67">
        <v>1508</v>
      </c>
      <c r="F33" s="62"/>
      <c r="G33" s="62"/>
      <c r="H33" s="62"/>
      <c r="I33" s="32">
        <f t="shared" si="5"/>
        <v>4057034.4416392501</v>
      </c>
      <c r="J33" s="33">
        <f t="shared" si="6"/>
        <v>1578997.8046859961</v>
      </c>
      <c r="K33" s="33">
        <f t="shared" si="6"/>
        <v>194737.65319868401</v>
      </c>
      <c r="L33" s="33">
        <f t="shared" si="6"/>
        <v>630463.15223073948</v>
      </c>
      <c r="M33" s="33">
        <f t="shared" si="6"/>
        <v>1057263.1754911887</v>
      </c>
      <c r="N33" s="33">
        <f t="shared" si="6"/>
        <v>335922.45176772989</v>
      </c>
      <c r="O33" s="33">
        <f t="shared" si="6"/>
        <v>158630.0466680947</v>
      </c>
      <c r="P33" s="33">
        <f t="shared" si="6"/>
        <v>82357.799165276767</v>
      </c>
      <c r="Q33" s="33">
        <f t="shared" si="6"/>
        <v>18662.35843154055</v>
      </c>
      <c r="R33" s="33">
        <f t="shared" si="6"/>
        <v>0</v>
      </c>
    </row>
    <row r="34" spans="2:18" x14ac:dyDescent="0.25">
      <c r="B34" s="14">
        <f t="shared" si="7"/>
        <v>4</v>
      </c>
      <c r="C34" s="30" t="str">
        <f t="shared" si="4"/>
        <v>Impact for USGAAP (Actuarial loss on OPEB)</v>
      </c>
      <c r="D34" s="31" t="str">
        <f t="shared" si="4"/>
        <v>Distribution Revenue (2022)</v>
      </c>
      <c r="E34" s="67">
        <v>1508</v>
      </c>
      <c r="F34" s="62"/>
      <c r="G34" s="62"/>
      <c r="H34" s="62"/>
      <c r="I34" s="32">
        <f t="shared" si="5"/>
        <v>-1728830.5850801717</v>
      </c>
      <c r="J34" s="33">
        <f t="shared" si="6"/>
        <v>-672860.86371320277</v>
      </c>
      <c r="K34" s="33">
        <f t="shared" si="6"/>
        <v>-82983.86808384824</v>
      </c>
      <c r="L34" s="33">
        <f t="shared" si="6"/>
        <v>-268660.2729214587</v>
      </c>
      <c r="M34" s="33">
        <f t="shared" si="6"/>
        <v>-450533.25047189277</v>
      </c>
      <c r="N34" s="33">
        <f t="shared" si="6"/>
        <v>-143147.17244463821</v>
      </c>
      <c r="O34" s="33">
        <f t="shared" si="6"/>
        <v>-67597.275876634725</v>
      </c>
      <c r="P34" s="33">
        <f t="shared" si="6"/>
        <v>-35095.260877127483</v>
      </c>
      <c r="Q34" s="33">
        <f t="shared" si="6"/>
        <v>-7952.6206913687893</v>
      </c>
      <c r="R34" s="33">
        <f t="shared" si="6"/>
        <v>0</v>
      </c>
    </row>
    <row r="35" spans="2:18" x14ac:dyDescent="0.25">
      <c r="B35" s="14">
        <f t="shared" si="7"/>
        <v>5</v>
      </c>
      <c r="C35" s="30" t="str">
        <f t="shared" si="4"/>
        <v>Customer Choice Initiative</v>
      </c>
      <c r="D35" s="31" t="str">
        <f t="shared" si="4"/>
        <v># of RPP Customers (2022)</v>
      </c>
      <c r="E35" s="67">
        <v>1508</v>
      </c>
      <c r="F35" s="62"/>
      <c r="G35" s="62"/>
      <c r="H35" s="62"/>
      <c r="I35" s="32">
        <f t="shared" si="5"/>
        <v>637111.8566961186</v>
      </c>
      <c r="J35" s="33">
        <f t="shared" si="6"/>
        <v>502298.98781921988</v>
      </c>
      <c r="K35" s="33">
        <f t="shared" si="6"/>
        <v>75497.755018490046</v>
      </c>
      <c r="L35" s="33">
        <f t="shared" si="6"/>
        <v>56002.13220358883</v>
      </c>
      <c r="M35" s="33">
        <f t="shared" si="6"/>
        <v>2612.1586124540863</v>
      </c>
      <c r="N35" s="33">
        <f t="shared" si="6"/>
        <v>0</v>
      </c>
      <c r="O35" s="33">
        <f t="shared" si="6"/>
        <v>0</v>
      </c>
      <c r="P35" s="33">
        <f t="shared" si="6"/>
        <v>0</v>
      </c>
      <c r="Q35" s="33">
        <f t="shared" si="6"/>
        <v>700.82304236573054</v>
      </c>
      <c r="R35" s="33">
        <f t="shared" si="6"/>
        <v>0</v>
      </c>
    </row>
    <row r="36" spans="2:18" x14ac:dyDescent="0.25">
      <c r="B36" s="14">
        <f t="shared" si="7"/>
        <v>6</v>
      </c>
      <c r="C36" s="30" t="str">
        <f t="shared" si="4"/>
        <v>External Driven Capital</v>
      </c>
      <c r="D36" s="31" t="str">
        <f t="shared" si="4"/>
        <v>Distribution Revenue (2022)</v>
      </c>
      <c r="E36" s="67">
        <v>1508</v>
      </c>
      <c r="F36" s="62"/>
      <c r="G36" s="62"/>
      <c r="H36" s="62"/>
      <c r="I36" s="32">
        <f t="shared" si="5"/>
        <v>1651357.6522190957</v>
      </c>
      <c r="J36" s="33">
        <f t="shared" si="6"/>
        <v>642708.3982436721</v>
      </c>
      <c r="K36" s="33">
        <f t="shared" si="6"/>
        <v>79265.167306516596</v>
      </c>
      <c r="L36" s="33">
        <f t="shared" si="6"/>
        <v>256620.9791548475</v>
      </c>
      <c r="M36" s="33">
        <f t="shared" si="6"/>
        <v>430343.80416829634</v>
      </c>
      <c r="N36" s="33">
        <f t="shared" si="6"/>
        <v>136732.41360374112</v>
      </c>
      <c r="O36" s="33">
        <f t="shared" si="6"/>
        <v>64568.084201766651</v>
      </c>
      <c r="P36" s="33">
        <f t="shared" si="6"/>
        <v>33522.560340047639</v>
      </c>
      <c r="Q36" s="33">
        <f t="shared" si="6"/>
        <v>7596.2452002078398</v>
      </c>
      <c r="R36" s="33">
        <f t="shared" si="6"/>
        <v>0</v>
      </c>
    </row>
    <row r="37" spans="2:18" x14ac:dyDescent="0.25">
      <c r="B37" s="14">
        <f t="shared" si="7"/>
        <v>7</v>
      </c>
      <c r="C37" s="30" t="str">
        <f t="shared" si="4"/>
        <v xml:space="preserve">Operations Center Consolidation Plan  </v>
      </c>
      <c r="D37" s="31" t="str">
        <f t="shared" si="4"/>
        <v>Distribution Revenue (2022)</v>
      </c>
      <c r="E37" s="67">
        <v>1508</v>
      </c>
      <c r="F37" s="62"/>
      <c r="G37" s="62"/>
      <c r="H37" s="62"/>
      <c r="I37" s="32">
        <f t="shared" si="5"/>
        <v>-33355909.302384999</v>
      </c>
      <c r="J37" s="33">
        <f t="shared" si="6"/>
        <v>-12982119.900488241</v>
      </c>
      <c r="K37" s="33">
        <f t="shared" si="6"/>
        <v>-1601083.64651448</v>
      </c>
      <c r="L37" s="33">
        <f t="shared" si="6"/>
        <v>-5183508.3055906296</v>
      </c>
      <c r="M37" s="33">
        <f t="shared" si="6"/>
        <v>-8692549.9642015304</v>
      </c>
      <c r="N37" s="33">
        <f t="shared" si="6"/>
        <v>-2761869.290237478</v>
      </c>
      <c r="O37" s="33">
        <f t="shared" si="6"/>
        <v>-1304216.0537232535</v>
      </c>
      <c r="P37" s="33">
        <f t="shared" si="6"/>
        <v>-677124.95883841545</v>
      </c>
      <c r="Q37" s="33">
        <f t="shared" si="6"/>
        <v>-153437.18279097098</v>
      </c>
      <c r="R37" s="33">
        <f t="shared" si="6"/>
        <v>0</v>
      </c>
    </row>
    <row r="38" spans="2:18" x14ac:dyDescent="0.25">
      <c r="B38" s="14">
        <f t="shared" si="7"/>
        <v>8</v>
      </c>
      <c r="C38" s="30" t="str">
        <f t="shared" si="4"/>
        <v>Excess Expansion Deposits</v>
      </c>
      <c r="D38" s="31" t="str">
        <f t="shared" si="4"/>
        <v>Distribution Revenue GS&gt;50 kW (2022)</v>
      </c>
      <c r="E38" s="67">
        <v>1508</v>
      </c>
      <c r="F38" s="62"/>
      <c r="G38" s="62"/>
      <c r="H38" s="62"/>
      <c r="I38" s="32">
        <f t="shared" si="5"/>
        <v>-8497229.3500447571</v>
      </c>
      <c r="J38" s="33">
        <f t="shared" si="6"/>
        <v>0</v>
      </c>
      <c r="K38" s="33">
        <f t="shared" si="6"/>
        <v>0</v>
      </c>
      <c r="L38" s="33">
        <f t="shared" si="6"/>
        <v>0</v>
      </c>
      <c r="M38" s="33">
        <f t="shared" si="6"/>
        <v>-5435390.2028023172</v>
      </c>
      <c r="N38" s="33">
        <f t="shared" si="6"/>
        <v>-1726977.393676254</v>
      </c>
      <c r="O38" s="33">
        <f t="shared" si="6"/>
        <v>-815517.10256934224</v>
      </c>
      <c r="P38" s="33">
        <f t="shared" si="6"/>
        <v>-423401.4624592748</v>
      </c>
      <c r="Q38" s="33">
        <f t="shared" si="6"/>
        <v>-95943.188537569673</v>
      </c>
      <c r="R38" s="33">
        <f t="shared" si="6"/>
        <v>0</v>
      </c>
    </row>
    <row r="39" spans="2:18" x14ac:dyDescent="0.25">
      <c r="B39" s="14">
        <f t="shared" si="7"/>
        <v>9</v>
      </c>
      <c r="C39" s="30" t="str">
        <f t="shared" si="4"/>
        <v>Change in Useful Life of Assets (2025-2026)</v>
      </c>
      <c r="D39" s="31" t="str">
        <f t="shared" si="4"/>
        <v>Distribution Revenue (2022)</v>
      </c>
      <c r="E39" s="67">
        <v>1508</v>
      </c>
      <c r="F39" s="62"/>
      <c r="G39" s="62"/>
      <c r="H39" s="62"/>
      <c r="I39" s="32">
        <f t="shared" si="5"/>
        <v>-54602347.267853603</v>
      </c>
      <c r="J39" s="33">
        <f t="shared" si="6"/>
        <v>-21251233.556648623</v>
      </c>
      <c r="K39" s="33">
        <f t="shared" si="6"/>
        <v>-2620912.6688569728</v>
      </c>
      <c r="L39" s="33">
        <f t="shared" si="6"/>
        <v>-8485204.7654244509</v>
      </c>
      <c r="M39" s="33">
        <f t="shared" si="6"/>
        <v>-14229371.698002649</v>
      </c>
      <c r="N39" s="33">
        <f t="shared" si="6"/>
        <v>-4521074.3537782785</v>
      </c>
      <c r="O39" s="33">
        <f t="shared" si="6"/>
        <v>-2134951.778173076</v>
      </c>
      <c r="P39" s="33">
        <f t="shared" si="6"/>
        <v>-1108427.649537428</v>
      </c>
      <c r="Q39" s="33">
        <f t="shared" si="6"/>
        <v>-251170.79743212656</v>
      </c>
      <c r="R39" s="33">
        <f t="shared" si="6"/>
        <v>0</v>
      </c>
    </row>
    <row r="40" spans="2:18" x14ac:dyDescent="0.25">
      <c r="B40" s="14">
        <f t="shared" si="7"/>
        <v>10</v>
      </c>
      <c r="C40" s="30" t="str">
        <f t="shared" si="4"/>
        <v>Lost Revenue Adjustment Mechanism (LRAMVA)</v>
      </c>
      <c r="D40" s="31" t="str">
        <f t="shared" si="4"/>
        <v>LRAMVA</v>
      </c>
      <c r="E40" s="68">
        <v>1568</v>
      </c>
      <c r="F40" s="62"/>
      <c r="G40" s="62"/>
      <c r="H40" s="62"/>
      <c r="I40" s="32">
        <f t="shared" si="5"/>
        <v>5598302.3399999999</v>
      </c>
      <c r="J40" s="33">
        <f t="shared" si="6"/>
        <v>-52385.608917679892</v>
      </c>
      <c r="K40" s="33">
        <f t="shared" si="6"/>
        <v>-4954.9567040099482</v>
      </c>
      <c r="L40" s="33">
        <f t="shared" si="6"/>
        <v>-1339940.2348420876</v>
      </c>
      <c r="M40" s="33">
        <f t="shared" si="6"/>
        <v>3383408.7163711754</v>
      </c>
      <c r="N40" s="33">
        <f t="shared" si="6"/>
        <v>873324.83468629851</v>
      </c>
      <c r="O40" s="33">
        <f t="shared" si="6"/>
        <v>2738849.5894063022</v>
      </c>
      <c r="P40" s="33">
        <f t="shared" si="6"/>
        <v>0</v>
      </c>
      <c r="Q40" s="33">
        <f t="shared" si="6"/>
        <v>0</v>
      </c>
      <c r="R40" s="33">
        <f t="shared" si="6"/>
        <v>0</v>
      </c>
    </row>
    <row r="41" spans="2:18" x14ac:dyDescent="0.25">
      <c r="B41" s="14">
        <f t="shared" si="7"/>
        <v>11</v>
      </c>
      <c r="C41" s="30" t="str">
        <f t="shared" si="4"/>
        <v>Innovation Fund</v>
      </c>
      <c r="D41" s="31" t="str">
        <f t="shared" si="4"/>
        <v>Distribution Revenue (2022)</v>
      </c>
      <c r="E41" s="68"/>
      <c r="F41" s="62"/>
      <c r="G41" s="62"/>
      <c r="H41" s="62"/>
      <c r="I41" s="32">
        <f t="shared" si="5"/>
        <v>19380781.399639998</v>
      </c>
      <c r="J41" s="33">
        <f t="shared" ref="J41:R47" si="8">$I41*SUMIFS(J$21:J$26,$C$21:$C$26,$D41)</f>
        <v>7543000.1207398865</v>
      </c>
      <c r="K41" s="33">
        <f t="shared" si="8"/>
        <v>930277.50718271988</v>
      </c>
      <c r="L41" s="33">
        <f t="shared" si="8"/>
        <v>3011773.429504056</v>
      </c>
      <c r="M41" s="33">
        <f t="shared" si="8"/>
        <v>5050631.6327461833</v>
      </c>
      <c r="N41" s="33">
        <f t="shared" si="8"/>
        <v>1604728.6998901917</v>
      </c>
      <c r="O41" s="33">
        <f t="shared" si="8"/>
        <v>757788.55272592395</v>
      </c>
      <c r="P41" s="33">
        <f t="shared" si="8"/>
        <v>393429.86241269193</v>
      </c>
      <c r="Q41" s="33">
        <f t="shared" si="8"/>
        <v>89151.594438343993</v>
      </c>
      <c r="R41" s="33">
        <f t="shared" si="8"/>
        <v>0</v>
      </c>
    </row>
    <row r="42" spans="2:18" x14ac:dyDescent="0.25">
      <c r="B42" s="14">
        <f t="shared" si="7"/>
        <v>12</v>
      </c>
      <c r="C42" s="30" t="str">
        <f t="shared" si="4"/>
        <v>Ultra-Low Overnight Rate Costs</v>
      </c>
      <c r="D42" s="31" t="str">
        <f t="shared" si="4"/>
        <v># of RPP Customers (2022)</v>
      </c>
      <c r="E42" s="68">
        <v>1508</v>
      </c>
      <c r="F42" s="62"/>
      <c r="G42" s="62"/>
      <c r="H42" s="62"/>
      <c r="I42" s="32">
        <f t="shared" si="5"/>
        <v>54657.636876455996</v>
      </c>
      <c r="J42" s="33">
        <f t="shared" si="8"/>
        <v>43092.080913397906</v>
      </c>
      <c r="K42" s="33">
        <f t="shared" si="8"/>
        <v>6476.9299698600353</v>
      </c>
      <c r="L42" s="33">
        <f t="shared" si="8"/>
        <v>4804.4062814404824</v>
      </c>
      <c r="M42" s="33">
        <f t="shared" si="8"/>
        <v>224.0963111934696</v>
      </c>
      <c r="N42" s="33">
        <f t="shared" si="8"/>
        <v>0</v>
      </c>
      <c r="O42" s="33">
        <f t="shared" si="8"/>
        <v>0</v>
      </c>
      <c r="P42" s="33">
        <f t="shared" si="8"/>
        <v>0</v>
      </c>
      <c r="Q42" s="33">
        <f t="shared" si="8"/>
        <v>60.123400564101601</v>
      </c>
      <c r="R42" s="33">
        <f t="shared" si="8"/>
        <v>0</v>
      </c>
    </row>
    <row r="43" spans="2:18" x14ac:dyDescent="0.25">
      <c r="B43" s="14">
        <f t="shared" si="7"/>
        <v>13</v>
      </c>
      <c r="C43" s="30" t="str">
        <f t="shared" ref="C43:D47" si="9">+C67</f>
        <v>Green Button Initiative Costs</v>
      </c>
      <c r="D43" s="31" t="str">
        <f t="shared" si="9"/>
        <v>Distribution Revenue (2022)</v>
      </c>
      <c r="E43" s="68">
        <v>1508</v>
      </c>
      <c r="F43" s="62"/>
      <c r="G43" s="62"/>
      <c r="H43" s="62"/>
      <c r="I43" s="32">
        <f t="shared" si="5"/>
        <v>-61069.222534924702</v>
      </c>
      <c r="J43" s="33">
        <f t="shared" si="8"/>
        <v>-23768.141410592692</v>
      </c>
      <c r="K43" s="33">
        <f t="shared" si="8"/>
        <v>-2931.3226816763859</v>
      </c>
      <c r="L43" s="33">
        <f t="shared" si="8"/>
        <v>-9490.1571819272995</v>
      </c>
      <c r="M43" s="33">
        <f t="shared" si="8"/>
        <v>-15914.639392601377</v>
      </c>
      <c r="N43" s="33">
        <f t="shared" si="8"/>
        <v>-5056.5316258917655</v>
      </c>
      <c r="O43" s="33">
        <f t="shared" si="8"/>
        <v>-2387.8066011155561</v>
      </c>
      <c r="P43" s="33">
        <f t="shared" si="8"/>
        <v>-1239.7052174589714</v>
      </c>
      <c r="Q43" s="33">
        <f t="shared" si="8"/>
        <v>-280.91842366065362</v>
      </c>
      <c r="R43" s="33">
        <f t="shared" si="8"/>
        <v>0</v>
      </c>
    </row>
    <row r="44" spans="2:18" x14ac:dyDescent="0.25">
      <c r="B44" s="14">
        <f t="shared" si="7"/>
        <v>14</v>
      </c>
      <c r="C44" s="30" t="str">
        <f t="shared" si="9"/>
        <v>Wireless pole attachments Rev</v>
      </c>
      <c r="D44" s="31" t="str">
        <f t="shared" si="9"/>
        <v>Revenue Offsets (2025)</v>
      </c>
      <c r="E44" s="68">
        <v>1508</v>
      </c>
      <c r="F44" s="62"/>
      <c r="G44" s="62"/>
      <c r="H44" s="62"/>
      <c r="I44" s="32">
        <f t="shared" si="5"/>
        <v>-3756166.0296787461</v>
      </c>
      <c r="J44" s="33">
        <f t="shared" si="8"/>
        <v>-1346961.1382427982</v>
      </c>
      <c r="K44" s="33">
        <f t="shared" si="8"/>
        <v>-164144.45549696122</v>
      </c>
      <c r="L44" s="33">
        <f t="shared" si="8"/>
        <v>-561922.43803994043</v>
      </c>
      <c r="M44" s="33">
        <f t="shared" si="8"/>
        <v>-652446.03935519827</v>
      </c>
      <c r="N44" s="33">
        <f t="shared" si="8"/>
        <v>-179544.73621864407</v>
      </c>
      <c r="O44" s="33">
        <f t="shared" si="8"/>
        <v>-69113.454946088939</v>
      </c>
      <c r="P44" s="33">
        <f t="shared" si="8"/>
        <v>-769262.80287820729</v>
      </c>
      <c r="Q44" s="33">
        <f t="shared" si="8"/>
        <v>-12770.964500907736</v>
      </c>
      <c r="R44" s="33">
        <f t="shared" si="8"/>
        <v>0</v>
      </c>
    </row>
    <row r="45" spans="2:18" x14ac:dyDescent="0.25">
      <c r="B45" s="14">
        <f t="shared" si="7"/>
        <v>15</v>
      </c>
      <c r="C45" s="30" t="str">
        <f t="shared" si="9"/>
        <v>50/60 Eglinton Proceeds of Sale Deferral Account</v>
      </c>
      <c r="D45" s="31" t="str">
        <f t="shared" si="9"/>
        <v>Distribution Revenue (2022)</v>
      </c>
      <c r="E45" s="68"/>
      <c r="F45" s="62"/>
      <c r="G45" s="62"/>
      <c r="H45" s="62"/>
      <c r="I45" s="32">
        <f t="shared" si="5"/>
        <v>-10655512.0867345</v>
      </c>
      <c r="J45" s="33">
        <f t="shared" si="8"/>
        <v>-4147125.3041570671</v>
      </c>
      <c r="K45" s="33">
        <f t="shared" si="8"/>
        <v>-511464.58016325597</v>
      </c>
      <c r="L45" s="33">
        <f t="shared" si="8"/>
        <v>-1655866.5782785413</v>
      </c>
      <c r="M45" s="33">
        <f t="shared" si="8"/>
        <v>-2776826.4498030106</v>
      </c>
      <c r="N45" s="33">
        <f t="shared" si="8"/>
        <v>-882276.40078161657</v>
      </c>
      <c r="O45" s="33">
        <f t="shared" si="8"/>
        <v>-416630.52259131899</v>
      </c>
      <c r="P45" s="33">
        <f t="shared" si="8"/>
        <v>-216306.89536071033</v>
      </c>
      <c r="Q45" s="33">
        <f t="shared" si="8"/>
        <v>-49015.355598978698</v>
      </c>
      <c r="R45" s="33">
        <f t="shared" si="8"/>
        <v>0</v>
      </c>
    </row>
    <row r="46" spans="2:18" x14ac:dyDescent="0.25">
      <c r="B46" s="14">
        <f t="shared" si="7"/>
        <v>16</v>
      </c>
      <c r="C46" s="30" t="str">
        <f t="shared" si="9"/>
        <v>Change in Useful Life of Assets (2026-2029)</v>
      </c>
      <c r="D46" s="31" t="str">
        <f t="shared" si="9"/>
        <v>Distribution Revenue (2022)</v>
      </c>
      <c r="E46" s="68">
        <v>1508</v>
      </c>
      <c r="F46" s="62"/>
      <c r="G46" s="62"/>
      <c r="H46" s="62"/>
      <c r="I46" s="32">
        <f t="shared" si="5"/>
        <v>-57202662.744076781</v>
      </c>
      <c r="J46" s="33">
        <f t="shared" si="8"/>
        <v>-22263276.339994684</v>
      </c>
      <c r="K46" s="33">
        <f t="shared" si="8"/>
        <v>-2745727.8117156858</v>
      </c>
      <c r="L46" s="33">
        <f t="shared" si="8"/>
        <v>-8889293.7904295325</v>
      </c>
      <c r="M46" s="33">
        <f t="shared" si="8"/>
        <v>-14907013.91110641</v>
      </c>
      <c r="N46" s="33">
        <f t="shared" si="8"/>
        <v>-4736380.4752095575</v>
      </c>
      <c r="O46" s="33">
        <f t="shared" si="8"/>
        <v>-2236624.1132934024</v>
      </c>
      <c r="P46" s="33">
        <f t="shared" si="8"/>
        <v>-1161214.0537047586</v>
      </c>
      <c r="Q46" s="33">
        <f t="shared" si="8"/>
        <v>-263132.24862275319</v>
      </c>
      <c r="R46" s="33">
        <f t="shared" si="8"/>
        <v>0</v>
      </c>
    </row>
    <row r="47" spans="2:18" x14ac:dyDescent="0.25">
      <c r="B47" s="14">
        <f t="shared" si="7"/>
        <v>17</v>
      </c>
      <c r="C47" s="30" t="str">
        <f t="shared" si="9"/>
        <v>Change in Useful Life of Assets (2025-2027)</v>
      </c>
      <c r="D47" s="31" t="str">
        <f t="shared" si="9"/>
        <v>Distribution Revenue (2022)</v>
      </c>
      <c r="E47" s="68">
        <v>1508</v>
      </c>
      <c r="F47" s="62"/>
      <c r="G47" s="62"/>
      <c r="H47" s="62"/>
      <c r="I47" s="32">
        <f t="shared" si="5"/>
        <v>-27301173.633926801</v>
      </c>
      <c r="J47" s="33">
        <f t="shared" si="8"/>
        <v>-10625616.778324312</v>
      </c>
      <c r="K47" s="33">
        <f t="shared" si="8"/>
        <v>-1310456.3344284864</v>
      </c>
      <c r="L47" s="33">
        <f t="shared" si="8"/>
        <v>-4242602.3827122254</v>
      </c>
      <c r="M47" s="33">
        <f t="shared" si="8"/>
        <v>-7114685.8490013247</v>
      </c>
      <c r="N47" s="33">
        <f t="shared" si="8"/>
        <v>-2260537.1768891392</v>
      </c>
      <c r="O47" s="33">
        <f t="shared" si="8"/>
        <v>-1067475.889086538</v>
      </c>
      <c r="P47" s="33">
        <f t="shared" si="8"/>
        <v>-554213.82476871402</v>
      </c>
      <c r="Q47" s="33">
        <f t="shared" si="8"/>
        <v>-125585.39871606328</v>
      </c>
      <c r="R47" s="33">
        <f t="shared" si="8"/>
        <v>0</v>
      </c>
    </row>
    <row r="48" spans="2:18" ht="15.75" x14ac:dyDescent="0.25">
      <c r="B48" s="34"/>
      <c r="C48" s="1"/>
      <c r="D48" s="35"/>
      <c r="E48" s="50"/>
      <c r="F48" s="62"/>
      <c r="G48" s="62"/>
      <c r="H48" s="62"/>
      <c r="I48" s="32"/>
      <c r="J48" s="36"/>
      <c r="K48" s="36"/>
      <c r="L48" s="36"/>
      <c r="M48" s="36"/>
      <c r="N48" s="36"/>
      <c r="O48" s="36"/>
      <c r="P48" s="36"/>
      <c r="Q48" s="36"/>
      <c r="R48" s="36"/>
    </row>
    <row r="49" spans="1:27" ht="23.25" x14ac:dyDescent="0.25">
      <c r="B49" s="75"/>
      <c r="C49" s="76" t="s">
        <v>1</v>
      </c>
      <c r="D49" s="77"/>
      <c r="E49" s="78"/>
      <c r="F49" s="79"/>
      <c r="G49" s="79"/>
      <c r="H49" s="79"/>
      <c r="I49" s="80">
        <f t="shared" ref="I49:Q49" si="10">SUM(I31:I48)</f>
        <v>-163730325.26183778</v>
      </c>
      <c r="J49" s="79">
        <f t="shared" si="10"/>
        <v>-62373838.073116079</v>
      </c>
      <c r="K49" s="79">
        <f t="shared" si="10"/>
        <v>-7676377.1136784805</v>
      </c>
      <c r="L49" s="79">
        <f t="shared" si="10"/>
        <v>-26380218.099585619</v>
      </c>
      <c r="M49" s="79">
        <f t="shared" si="10"/>
        <v>-44147838.156903282</v>
      </c>
      <c r="N49" s="79">
        <f t="shared" si="10"/>
        <v>-14230088.907953784</v>
      </c>
      <c r="O49" s="79">
        <f t="shared" si="10"/>
        <v>-4393594.3387126764</v>
      </c>
      <c r="P49" s="79">
        <f t="shared" si="10"/>
        <v>-3690102.2818337851</v>
      </c>
      <c r="Q49" s="79">
        <f t="shared" si="10"/>
        <v>-838268.29005409498</v>
      </c>
      <c r="R49" s="79"/>
    </row>
    <row r="50" spans="1:27" ht="15.75" x14ac:dyDescent="0.25">
      <c r="B50" s="34"/>
      <c r="C50" s="1"/>
      <c r="D50" s="37"/>
      <c r="E50" s="38"/>
      <c r="F50" s="38"/>
      <c r="G50" s="38"/>
      <c r="H50" s="38"/>
      <c r="I50" s="38"/>
      <c r="J50" s="36"/>
      <c r="K50" s="33"/>
      <c r="L50" s="33"/>
      <c r="M50" s="33"/>
      <c r="N50" s="33"/>
      <c r="O50" s="33"/>
      <c r="P50" s="33"/>
      <c r="Q50" s="33"/>
      <c r="R50" s="33"/>
    </row>
    <row r="52" spans="1:27" ht="18.75" x14ac:dyDescent="0.3">
      <c r="B52" s="82" t="s">
        <v>50</v>
      </c>
      <c r="I52" s="39"/>
    </row>
    <row r="53" spans="1:27" ht="51.75" x14ac:dyDescent="0.25">
      <c r="B53" s="81" t="s">
        <v>21</v>
      </c>
      <c r="C53" s="81" t="s">
        <v>23</v>
      </c>
      <c r="D53" s="81" t="s">
        <v>15</v>
      </c>
      <c r="E53" s="81" t="s">
        <v>24</v>
      </c>
      <c r="F53" s="81" t="s">
        <v>25</v>
      </c>
      <c r="G53" s="81" t="s">
        <v>26</v>
      </c>
      <c r="H53" s="81" t="s">
        <v>27</v>
      </c>
      <c r="I53" s="81" t="s">
        <v>28</v>
      </c>
      <c r="J53" s="81" t="str">
        <f t="shared" ref="J53:R53" si="11">+J29</f>
        <v>Residential</v>
      </c>
      <c r="K53" s="81" t="str">
        <f t="shared" si="11"/>
        <v>CS Muti-Units Residential</v>
      </c>
      <c r="L53" s="81" t="str">
        <f t="shared" si="11"/>
        <v xml:space="preserve">GS &lt; 50 kW </v>
      </c>
      <c r="M53" s="81" t="str">
        <f t="shared" si="11"/>
        <v xml:space="preserve">GS - 50 to 999 kW   </v>
      </c>
      <c r="N53" s="81" t="str">
        <f t="shared" si="11"/>
        <v>GS &gt; 1,000 to 4,999 kW</v>
      </c>
      <c r="O53" s="81" t="str">
        <f t="shared" si="11"/>
        <v>Large User =&gt;5,000 kW</v>
      </c>
      <c r="P53" s="81" t="str">
        <f t="shared" si="11"/>
        <v>Street Lighting</v>
      </c>
      <c r="Q53" s="81" t="str">
        <f t="shared" si="11"/>
        <v>USL (Connections)</v>
      </c>
      <c r="R53" s="81" t="str">
        <f t="shared" si="11"/>
        <v>USL (Customer)</v>
      </c>
      <c r="T53" s="40"/>
      <c r="U53" s="40"/>
      <c r="V53" s="40"/>
      <c r="W53" s="40"/>
      <c r="X53" s="40"/>
      <c r="Y53" s="40"/>
    </row>
    <row r="54" spans="1:27" ht="15.75" x14ac:dyDescent="0.25">
      <c r="A54" s="41"/>
      <c r="B54" s="24"/>
      <c r="C54" s="25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9"/>
      <c r="R54" s="29"/>
      <c r="W54" s="42"/>
      <c r="Y54" s="43"/>
    </row>
    <row r="55" spans="1:27" x14ac:dyDescent="0.25">
      <c r="A55" s="41"/>
      <c r="B55" s="44">
        <v>1</v>
      </c>
      <c r="C55" s="69" t="s">
        <v>42</v>
      </c>
      <c r="D55" s="69" t="s">
        <v>16</v>
      </c>
      <c r="E55" s="70">
        <v>1</v>
      </c>
      <c r="F55" s="71">
        <v>2025</v>
      </c>
      <c r="G55" s="72">
        <f>ROUND(+F55+E55-1,0)</f>
        <v>2025</v>
      </c>
      <c r="H55" s="73" t="s">
        <v>29</v>
      </c>
      <c r="I55" s="74">
        <v>-1771066.6719166695</v>
      </c>
      <c r="J55" s="45">
        <f t="shared" ref="J55:K71" si="12">_xlfn.IFS($H55="Usage",ROUND(J31/J$13/$E55,5),$H55="Customers",ROUND(J31/J$14/$E55/365*30,2),$H55="Cust.+ Usage",ROUND(J31/J$14/$E55/365*30,2))</f>
        <v>-0.09</v>
      </c>
      <c r="K55" s="45">
        <f t="shared" si="12"/>
        <v>-7.0000000000000007E-2</v>
      </c>
      <c r="L55" s="46">
        <f t="shared" ref="L55:L71" si="13">_xlfn.IFS($H55="Usage",ROUND(L31/L$13/$E55,5),$H55="Customers",ROUND(L31/L$14/$E55/365*30,2),$H55="Cust.+ Usage",ROUND(L31/L$13/$E55,5))</f>
        <v>-1.1E-4</v>
      </c>
      <c r="M55" s="46">
        <f t="shared" ref="M55:P71" si="14">_xlfn.IFS($H55="Usage",ROUND(M31/M$13/$E55,5),$H55="Customers",ROUND(M31/M$14/$E55/365*30,2),$H55="Cust.+ Usage",ROUND(M31/M$12/$E55*12/365*30,4))</f>
        <v>-1.9599999999999999E-2</v>
      </c>
      <c r="N55" s="46">
        <f t="shared" si="14"/>
        <v>-1.6400000000000001E-2</v>
      </c>
      <c r="O55" s="46">
        <f t="shared" si="14"/>
        <v>-1.7000000000000001E-2</v>
      </c>
      <c r="P55" s="46">
        <f t="shared" si="14"/>
        <v>-9.5299999999999996E-2</v>
      </c>
      <c r="Q55" s="46">
        <f t="shared" ref="Q55:Q71" si="15">_xlfn.IFS($H55="Usage",ROUND(Q31/Q$13/$E55,5),$H55="Customers",ROUND(Q31/Q$14/$E55/365*30,2),$H55="Cust.+ Usage",ROUND(Q31/Q$13/$E55,5))</f>
        <v>-1.9000000000000001E-4</v>
      </c>
      <c r="R55" s="45">
        <f t="shared" ref="R55:R71" si="16">ROUND(R31/R$14/$E55/365*30,2)</f>
        <v>0</v>
      </c>
      <c r="T55" s="47"/>
      <c r="U55" s="47"/>
      <c r="V55" s="47"/>
      <c r="W55" s="47"/>
      <c r="X55" s="47"/>
      <c r="Y55" s="48"/>
    </row>
    <row r="56" spans="1:27" x14ac:dyDescent="0.25">
      <c r="A56" s="41"/>
      <c r="B56" s="49">
        <f>+B55+1</f>
        <v>2</v>
      </c>
      <c r="C56" s="69" t="s">
        <v>48</v>
      </c>
      <c r="D56" s="69" t="s">
        <v>17</v>
      </c>
      <c r="E56" s="70">
        <v>1</v>
      </c>
      <c r="F56" s="71">
        <v>2027</v>
      </c>
      <c r="G56" s="72">
        <f t="shared" ref="G56:G71" si="17">ROUND(+F56+E56-1,0)</f>
        <v>2027</v>
      </c>
      <c r="H56" s="73" t="s">
        <v>29</v>
      </c>
      <c r="I56" s="74">
        <v>3822396.3053232506</v>
      </c>
      <c r="J56" s="45">
        <f t="shared" si="12"/>
        <v>0.18</v>
      </c>
      <c r="K56" s="45">
        <f t="shared" si="12"/>
        <v>0.14000000000000001</v>
      </c>
      <c r="L56" s="46">
        <f t="shared" si="13"/>
        <v>2.4000000000000001E-4</v>
      </c>
      <c r="M56" s="46">
        <f t="shared" si="14"/>
        <v>2.8299999999999999E-2</v>
      </c>
      <c r="N56" s="46">
        <f t="shared" si="14"/>
        <v>2.0400000000000001E-2</v>
      </c>
      <c r="O56" s="46">
        <f t="shared" si="14"/>
        <v>1.7299999999999999E-2</v>
      </c>
      <c r="P56" s="46">
        <f t="shared" si="14"/>
        <v>2.0754000000000001</v>
      </c>
      <c r="Q56" s="46">
        <f t="shared" si="15"/>
        <v>3.1E-4</v>
      </c>
      <c r="R56" s="45">
        <f t="shared" si="16"/>
        <v>0</v>
      </c>
      <c r="T56" s="47"/>
      <c r="U56" s="47"/>
      <c r="V56" s="47"/>
      <c r="W56" s="47"/>
      <c r="X56" s="47"/>
      <c r="Y56" s="48"/>
    </row>
    <row r="57" spans="1:27" x14ac:dyDescent="0.25">
      <c r="A57" s="41"/>
      <c r="B57" s="49">
        <f t="shared" ref="B57:B71" si="18">+B56+1</f>
        <v>3</v>
      </c>
      <c r="C57" s="69" t="s">
        <v>43</v>
      </c>
      <c r="D57" s="69" t="s">
        <v>16</v>
      </c>
      <c r="E57" s="70">
        <v>1</v>
      </c>
      <c r="F57" s="71">
        <v>2027</v>
      </c>
      <c r="G57" s="72">
        <f t="shared" si="17"/>
        <v>2027</v>
      </c>
      <c r="H57" s="73" t="s">
        <v>29</v>
      </c>
      <c r="I57" s="74">
        <v>4057034.4416392501</v>
      </c>
      <c r="J57" s="45">
        <f t="shared" si="12"/>
        <v>0.21</v>
      </c>
      <c r="K57" s="45">
        <f t="shared" si="12"/>
        <v>0.16</v>
      </c>
      <c r="L57" s="46">
        <f t="shared" si="13"/>
        <v>2.5999999999999998E-4</v>
      </c>
      <c r="M57" s="46">
        <f t="shared" si="14"/>
        <v>4.4999999999999998E-2</v>
      </c>
      <c r="N57" s="46">
        <f t="shared" si="14"/>
        <v>3.7600000000000001E-2</v>
      </c>
      <c r="O57" s="46">
        <f t="shared" si="14"/>
        <v>3.9E-2</v>
      </c>
      <c r="P57" s="46">
        <f t="shared" si="14"/>
        <v>0.21829999999999999</v>
      </c>
      <c r="Q57" s="46">
        <f t="shared" si="15"/>
        <v>4.4000000000000002E-4</v>
      </c>
      <c r="R57" s="45">
        <f t="shared" si="16"/>
        <v>0</v>
      </c>
      <c r="T57" s="47"/>
      <c r="U57" s="47"/>
      <c r="V57" s="47"/>
      <c r="W57" s="47"/>
      <c r="X57" s="47"/>
      <c r="Y57" s="48"/>
    </row>
    <row r="58" spans="1:27" x14ac:dyDescent="0.25">
      <c r="A58" s="41"/>
      <c r="B58" s="49">
        <f t="shared" si="18"/>
        <v>4</v>
      </c>
      <c r="C58" s="69" t="s">
        <v>31</v>
      </c>
      <c r="D58" s="69" t="s">
        <v>16</v>
      </c>
      <c r="E58" s="70">
        <v>1</v>
      </c>
      <c r="F58" s="71">
        <v>2025</v>
      </c>
      <c r="G58" s="72">
        <f t="shared" si="17"/>
        <v>2025</v>
      </c>
      <c r="H58" s="73" t="s">
        <v>29</v>
      </c>
      <c r="I58" s="74">
        <v>-1728830.5850801717</v>
      </c>
      <c r="J58" s="45">
        <f t="shared" si="12"/>
        <v>-0.09</v>
      </c>
      <c r="K58" s="45">
        <f t="shared" si="12"/>
        <v>-7.0000000000000007E-2</v>
      </c>
      <c r="L58" s="46">
        <f t="shared" si="13"/>
        <v>-1.1E-4</v>
      </c>
      <c r="M58" s="46">
        <f t="shared" si="14"/>
        <v>-1.9199999999999998E-2</v>
      </c>
      <c r="N58" s="46">
        <f t="shared" si="14"/>
        <v>-1.6E-2</v>
      </c>
      <c r="O58" s="46">
        <f t="shared" si="14"/>
        <v>-1.66E-2</v>
      </c>
      <c r="P58" s="46">
        <f t="shared" si="14"/>
        <v>-9.2999999999999999E-2</v>
      </c>
      <c r="Q58" s="46">
        <f t="shared" si="15"/>
        <v>-1.9000000000000001E-4</v>
      </c>
      <c r="R58" s="45">
        <f t="shared" si="16"/>
        <v>0</v>
      </c>
      <c r="T58" s="47"/>
      <c r="U58" s="47"/>
      <c r="V58" s="47"/>
      <c r="W58" s="47"/>
      <c r="X58" s="47"/>
      <c r="Y58" s="48"/>
    </row>
    <row r="59" spans="1:27" x14ac:dyDescent="0.25">
      <c r="A59" s="41"/>
      <c r="B59" s="49">
        <f t="shared" si="18"/>
        <v>5</v>
      </c>
      <c r="C59" s="69" t="s">
        <v>32</v>
      </c>
      <c r="D59" s="69" t="s">
        <v>20</v>
      </c>
      <c r="E59" s="70">
        <v>1</v>
      </c>
      <c r="F59" s="71">
        <v>2027</v>
      </c>
      <c r="G59" s="72">
        <f t="shared" si="17"/>
        <v>2027</v>
      </c>
      <c r="H59" s="73" t="s">
        <v>29</v>
      </c>
      <c r="I59" s="74">
        <v>637111.8566961186</v>
      </c>
      <c r="J59" s="45">
        <f t="shared" si="12"/>
        <v>7.0000000000000007E-2</v>
      </c>
      <c r="K59" s="45">
        <f t="shared" si="12"/>
        <v>0.06</v>
      </c>
      <c r="L59" s="46">
        <f t="shared" si="13"/>
        <v>2.0000000000000002E-5</v>
      </c>
      <c r="M59" s="46">
        <f t="shared" si="14"/>
        <v>1E-4</v>
      </c>
      <c r="N59" s="46">
        <f t="shared" si="14"/>
        <v>0</v>
      </c>
      <c r="O59" s="46">
        <f t="shared" si="14"/>
        <v>0</v>
      </c>
      <c r="P59" s="46">
        <f t="shared" si="14"/>
        <v>0</v>
      </c>
      <c r="Q59" s="46">
        <f t="shared" si="15"/>
        <v>2.0000000000000002E-5</v>
      </c>
      <c r="R59" s="45">
        <f t="shared" si="16"/>
        <v>0</v>
      </c>
      <c r="T59" s="47"/>
      <c r="U59" s="47"/>
      <c r="V59" s="47"/>
      <c r="W59" s="47"/>
      <c r="X59" s="47"/>
      <c r="Y59" s="48"/>
    </row>
    <row r="60" spans="1:27" x14ac:dyDescent="0.25">
      <c r="A60" s="41"/>
      <c r="B60" s="49">
        <f t="shared" si="18"/>
        <v>6</v>
      </c>
      <c r="C60" s="69" t="s">
        <v>44</v>
      </c>
      <c r="D60" s="69" t="s">
        <v>16</v>
      </c>
      <c r="E60" s="70">
        <v>1</v>
      </c>
      <c r="F60" s="71">
        <v>2026</v>
      </c>
      <c r="G60" s="72">
        <f t="shared" si="17"/>
        <v>2026</v>
      </c>
      <c r="H60" s="73" t="s">
        <v>29</v>
      </c>
      <c r="I60" s="74">
        <v>1651357.6522190957</v>
      </c>
      <c r="J60" s="45">
        <f t="shared" si="12"/>
        <v>0.09</v>
      </c>
      <c r="K60" s="45">
        <f t="shared" si="12"/>
        <v>7.0000000000000007E-2</v>
      </c>
      <c r="L60" s="46">
        <f t="shared" si="13"/>
        <v>1.1E-4</v>
      </c>
      <c r="M60" s="46">
        <f t="shared" si="14"/>
        <v>1.83E-2</v>
      </c>
      <c r="N60" s="46">
        <f t="shared" si="14"/>
        <v>1.5299999999999999E-2</v>
      </c>
      <c r="O60" s="46">
        <f t="shared" si="14"/>
        <v>1.5900000000000001E-2</v>
      </c>
      <c r="P60" s="46">
        <f t="shared" si="14"/>
        <v>8.8900000000000007E-2</v>
      </c>
      <c r="Q60" s="46">
        <f t="shared" si="15"/>
        <v>1.8000000000000001E-4</v>
      </c>
      <c r="R60" s="45">
        <f t="shared" si="16"/>
        <v>0</v>
      </c>
      <c r="T60" s="47"/>
      <c r="U60" s="47"/>
      <c r="V60" s="47"/>
      <c r="W60" s="47"/>
      <c r="X60" s="47"/>
      <c r="Y60" s="48"/>
    </row>
    <row r="61" spans="1:27" x14ac:dyDescent="0.25">
      <c r="A61" s="41"/>
      <c r="B61" s="49">
        <f t="shared" si="18"/>
        <v>7</v>
      </c>
      <c r="C61" s="69" t="s">
        <v>45</v>
      </c>
      <c r="D61" s="69" t="s">
        <v>16</v>
      </c>
      <c r="E61" s="70">
        <v>1</v>
      </c>
      <c r="F61" s="71">
        <v>2025</v>
      </c>
      <c r="G61" s="72">
        <f t="shared" si="17"/>
        <v>2025</v>
      </c>
      <c r="H61" s="73" t="s">
        <v>29</v>
      </c>
      <c r="I61" s="74">
        <v>-33355909.302384999</v>
      </c>
      <c r="J61" s="45">
        <f t="shared" si="12"/>
        <v>-1.73</v>
      </c>
      <c r="K61" s="45">
        <f t="shared" si="12"/>
        <v>-1.34</v>
      </c>
      <c r="L61" s="46">
        <f t="shared" si="13"/>
        <v>-2.15E-3</v>
      </c>
      <c r="M61" s="46">
        <f t="shared" si="14"/>
        <v>-0.36990000000000001</v>
      </c>
      <c r="N61" s="46">
        <f t="shared" si="14"/>
        <v>-0.30890000000000001</v>
      </c>
      <c r="O61" s="46">
        <f t="shared" si="14"/>
        <v>-0.32050000000000001</v>
      </c>
      <c r="P61" s="46">
        <f t="shared" si="14"/>
        <v>-1.7951999999999999</v>
      </c>
      <c r="Q61" s="46">
        <f t="shared" si="15"/>
        <v>-3.65E-3</v>
      </c>
      <c r="R61" s="45">
        <f t="shared" si="16"/>
        <v>0</v>
      </c>
      <c r="T61" s="47"/>
      <c r="U61" s="47"/>
      <c r="V61" s="47"/>
      <c r="W61" s="47"/>
      <c r="X61" s="47"/>
      <c r="Y61" s="48"/>
      <c r="AA61" s="42"/>
    </row>
    <row r="62" spans="1:27" x14ac:dyDescent="0.25">
      <c r="A62" s="41"/>
      <c r="B62" s="49">
        <f t="shared" si="18"/>
        <v>8</v>
      </c>
      <c r="C62" s="69" t="s">
        <v>33</v>
      </c>
      <c r="D62" s="69" t="s">
        <v>19</v>
      </c>
      <c r="E62" s="70">
        <v>5</v>
      </c>
      <c r="F62" s="71">
        <v>2025</v>
      </c>
      <c r="G62" s="72">
        <f t="shared" si="17"/>
        <v>2029</v>
      </c>
      <c r="H62" s="73" t="s">
        <v>29</v>
      </c>
      <c r="I62" s="74">
        <v>-8497229.3500447571</v>
      </c>
      <c r="J62" s="45">
        <f t="shared" si="12"/>
        <v>0</v>
      </c>
      <c r="K62" s="45">
        <f t="shared" si="12"/>
        <v>0</v>
      </c>
      <c r="L62" s="46">
        <f t="shared" si="13"/>
        <v>0</v>
      </c>
      <c r="M62" s="46">
        <f t="shared" si="14"/>
        <v>-4.6300000000000001E-2</v>
      </c>
      <c r="N62" s="46">
        <f t="shared" si="14"/>
        <v>-3.8600000000000002E-2</v>
      </c>
      <c r="O62" s="46">
        <f t="shared" si="14"/>
        <v>-4.0099999999999997E-2</v>
      </c>
      <c r="P62" s="46">
        <f t="shared" si="14"/>
        <v>-0.22450000000000001</v>
      </c>
      <c r="Q62" s="46">
        <f t="shared" si="15"/>
        <v>-4.6000000000000001E-4</v>
      </c>
      <c r="R62" s="45">
        <f t="shared" si="16"/>
        <v>0</v>
      </c>
      <c r="T62" s="47"/>
      <c r="U62" s="47"/>
      <c r="V62" s="47"/>
      <c r="W62" s="47"/>
      <c r="X62" s="47"/>
      <c r="Y62" s="48"/>
    </row>
    <row r="63" spans="1:27" x14ac:dyDescent="0.25">
      <c r="A63" s="41"/>
      <c r="B63" s="49">
        <f t="shared" si="18"/>
        <v>9</v>
      </c>
      <c r="C63" s="69" t="s">
        <v>34</v>
      </c>
      <c r="D63" s="69" t="s">
        <v>16</v>
      </c>
      <c r="E63" s="70">
        <v>2</v>
      </c>
      <c r="F63" s="71">
        <v>2025</v>
      </c>
      <c r="G63" s="72">
        <f t="shared" si="17"/>
        <v>2026</v>
      </c>
      <c r="H63" s="73" t="s">
        <v>29</v>
      </c>
      <c r="I63" s="74">
        <v>-54602347.267853603</v>
      </c>
      <c r="J63" s="45">
        <f t="shared" si="12"/>
        <v>-1.41</v>
      </c>
      <c r="K63" s="45">
        <f t="shared" si="12"/>
        <v>-1.0900000000000001</v>
      </c>
      <c r="L63" s="46">
        <f t="shared" si="13"/>
        <v>-1.7600000000000001E-3</v>
      </c>
      <c r="M63" s="46">
        <f t="shared" si="14"/>
        <v>-0.30270000000000002</v>
      </c>
      <c r="N63" s="46">
        <f t="shared" si="14"/>
        <v>-0.25280000000000002</v>
      </c>
      <c r="O63" s="46">
        <f t="shared" si="14"/>
        <v>-0.26240000000000002</v>
      </c>
      <c r="P63" s="46">
        <f t="shared" si="14"/>
        <v>-1.4693000000000001</v>
      </c>
      <c r="Q63" s="46">
        <f t="shared" si="15"/>
        <v>-2.99E-3</v>
      </c>
      <c r="R63" s="45">
        <f t="shared" si="16"/>
        <v>0</v>
      </c>
      <c r="T63" s="47"/>
      <c r="U63" s="47"/>
      <c r="V63" s="47"/>
      <c r="W63" s="47"/>
      <c r="X63" s="47"/>
      <c r="Y63" s="48"/>
    </row>
    <row r="64" spans="1:27" x14ac:dyDescent="0.25">
      <c r="A64" s="41"/>
      <c r="B64" s="49">
        <f t="shared" si="18"/>
        <v>10</v>
      </c>
      <c r="C64" s="69" t="s">
        <v>46</v>
      </c>
      <c r="D64" s="69" t="s">
        <v>18</v>
      </c>
      <c r="E64" s="70">
        <v>5</v>
      </c>
      <c r="F64" s="71">
        <v>2025</v>
      </c>
      <c r="G64" s="72">
        <f t="shared" si="17"/>
        <v>2029</v>
      </c>
      <c r="H64" s="73" t="s">
        <v>29</v>
      </c>
      <c r="I64" s="74">
        <v>5598302.3399999999</v>
      </c>
      <c r="J64" s="45">
        <f t="shared" si="12"/>
        <v>0</v>
      </c>
      <c r="K64" s="45">
        <f t="shared" si="12"/>
        <v>0</v>
      </c>
      <c r="L64" s="46">
        <f t="shared" si="13"/>
        <v>-1.1E-4</v>
      </c>
      <c r="M64" s="46">
        <f t="shared" si="14"/>
        <v>2.8799999999999999E-2</v>
      </c>
      <c r="N64" s="46">
        <f t="shared" si="14"/>
        <v>1.95E-2</v>
      </c>
      <c r="O64" s="46">
        <f t="shared" si="14"/>
        <v>0.1346</v>
      </c>
      <c r="P64" s="46">
        <f t="shared" si="14"/>
        <v>0</v>
      </c>
      <c r="Q64" s="46">
        <f t="shared" si="15"/>
        <v>0</v>
      </c>
      <c r="R64" s="45">
        <f t="shared" si="16"/>
        <v>0</v>
      </c>
      <c r="T64" s="47"/>
      <c r="U64" s="47"/>
      <c r="V64" s="47"/>
      <c r="W64" s="47"/>
      <c r="X64" s="47"/>
      <c r="Y64" s="48"/>
    </row>
    <row r="65" spans="1:25" x14ac:dyDescent="0.25">
      <c r="A65" s="41"/>
      <c r="B65" s="49">
        <f t="shared" si="18"/>
        <v>11</v>
      </c>
      <c r="C65" s="69" t="s">
        <v>35</v>
      </c>
      <c r="D65" s="69" t="s">
        <v>16</v>
      </c>
      <c r="E65" s="70">
        <v>1</v>
      </c>
      <c r="F65" s="71">
        <v>2029</v>
      </c>
      <c r="G65" s="72">
        <f t="shared" si="17"/>
        <v>2029</v>
      </c>
      <c r="H65" s="73" t="s">
        <v>29</v>
      </c>
      <c r="I65" s="74">
        <v>19380781.399639998</v>
      </c>
      <c r="J65" s="45">
        <f t="shared" si="12"/>
        <v>1</v>
      </c>
      <c r="K65" s="45">
        <f t="shared" si="12"/>
        <v>0.78</v>
      </c>
      <c r="L65" s="46">
        <f t="shared" si="13"/>
        <v>1.25E-3</v>
      </c>
      <c r="M65" s="46">
        <f t="shared" si="14"/>
        <v>0.21490000000000001</v>
      </c>
      <c r="N65" s="46">
        <f t="shared" si="14"/>
        <v>0.17949999999999999</v>
      </c>
      <c r="O65" s="46">
        <f t="shared" si="14"/>
        <v>0.1862</v>
      </c>
      <c r="P65" s="46">
        <f t="shared" si="14"/>
        <v>1.0429999999999999</v>
      </c>
      <c r="Q65" s="46">
        <f t="shared" si="15"/>
        <v>2.1199999999999999E-3</v>
      </c>
      <c r="R65" s="45">
        <f t="shared" si="16"/>
        <v>0</v>
      </c>
      <c r="T65" s="47"/>
      <c r="U65" s="47"/>
      <c r="V65" s="47"/>
      <c r="W65" s="47"/>
      <c r="X65" s="47"/>
      <c r="Y65" s="48"/>
    </row>
    <row r="66" spans="1:25" x14ac:dyDescent="0.25">
      <c r="A66" s="41"/>
      <c r="B66" s="49">
        <f t="shared" si="18"/>
        <v>12</v>
      </c>
      <c r="C66" s="69" t="s">
        <v>36</v>
      </c>
      <c r="D66" s="69" t="s">
        <v>20</v>
      </c>
      <c r="E66" s="70">
        <v>1</v>
      </c>
      <c r="F66" s="71">
        <v>2025</v>
      </c>
      <c r="G66" s="72">
        <f t="shared" si="17"/>
        <v>2025</v>
      </c>
      <c r="H66" s="73" t="s">
        <v>29</v>
      </c>
      <c r="I66" s="74">
        <v>54657.636876455996</v>
      </c>
      <c r="J66" s="45">
        <f t="shared" si="12"/>
        <v>0.01</v>
      </c>
      <c r="K66" s="45">
        <f t="shared" si="12"/>
        <v>0.01</v>
      </c>
      <c r="L66" s="46">
        <f t="shared" si="13"/>
        <v>0</v>
      </c>
      <c r="M66" s="46">
        <f t="shared" si="14"/>
        <v>0</v>
      </c>
      <c r="N66" s="46">
        <f t="shared" si="14"/>
        <v>0</v>
      </c>
      <c r="O66" s="46">
        <f t="shared" si="14"/>
        <v>0</v>
      </c>
      <c r="P66" s="46">
        <f t="shared" si="14"/>
        <v>0</v>
      </c>
      <c r="Q66" s="46">
        <f t="shared" si="15"/>
        <v>0</v>
      </c>
      <c r="R66" s="45">
        <f t="shared" si="16"/>
        <v>0</v>
      </c>
      <c r="T66" s="47"/>
      <c r="U66" s="47"/>
      <c r="V66" s="47"/>
      <c r="W66" s="47"/>
      <c r="X66" s="47"/>
      <c r="Y66" s="48"/>
    </row>
    <row r="67" spans="1:25" x14ac:dyDescent="0.25">
      <c r="A67" s="41"/>
      <c r="B67" s="49">
        <f t="shared" si="18"/>
        <v>13</v>
      </c>
      <c r="C67" s="69" t="s">
        <v>47</v>
      </c>
      <c r="D67" s="69" t="s">
        <v>16</v>
      </c>
      <c r="E67" s="70">
        <v>4</v>
      </c>
      <c r="F67" s="71">
        <v>2025</v>
      </c>
      <c r="G67" s="72">
        <f t="shared" si="17"/>
        <v>2028</v>
      </c>
      <c r="H67" s="73" t="s">
        <v>29</v>
      </c>
      <c r="I67" s="74">
        <v>-61069.222534924702</v>
      </c>
      <c r="J67" s="45">
        <f t="shared" si="12"/>
        <v>0</v>
      </c>
      <c r="K67" s="45">
        <f t="shared" si="12"/>
        <v>0</v>
      </c>
      <c r="L67" s="46">
        <f t="shared" si="13"/>
        <v>0</v>
      </c>
      <c r="M67" s="46">
        <f t="shared" si="14"/>
        <v>-2.0000000000000001E-4</v>
      </c>
      <c r="N67" s="46">
        <f t="shared" si="14"/>
        <v>-1E-4</v>
      </c>
      <c r="O67" s="46">
        <f t="shared" si="14"/>
        <v>-1E-4</v>
      </c>
      <c r="P67" s="46">
        <f t="shared" si="14"/>
        <v>-8.0000000000000004E-4</v>
      </c>
      <c r="Q67" s="46">
        <f t="shared" si="15"/>
        <v>0</v>
      </c>
      <c r="R67" s="45">
        <f t="shared" si="16"/>
        <v>0</v>
      </c>
      <c r="T67" s="47"/>
      <c r="U67" s="47"/>
      <c r="V67" s="47"/>
      <c r="W67" s="47"/>
      <c r="X67" s="47"/>
      <c r="Y67" s="48"/>
    </row>
    <row r="68" spans="1:25" x14ac:dyDescent="0.25">
      <c r="A68" s="41"/>
      <c r="B68" s="49">
        <f t="shared" si="18"/>
        <v>14</v>
      </c>
      <c r="C68" s="69" t="s">
        <v>30</v>
      </c>
      <c r="D68" s="69" t="s">
        <v>17</v>
      </c>
      <c r="E68" s="70">
        <v>3</v>
      </c>
      <c r="F68" s="71">
        <v>2026</v>
      </c>
      <c r="G68" s="72">
        <f t="shared" si="17"/>
        <v>2028</v>
      </c>
      <c r="H68" s="73" t="s">
        <v>29</v>
      </c>
      <c r="I68" s="74">
        <v>-3756166.0296787461</v>
      </c>
      <c r="J68" s="45">
        <f t="shared" si="12"/>
        <v>-0.06</v>
      </c>
      <c r="K68" s="45">
        <f t="shared" si="12"/>
        <v>-0.05</v>
      </c>
      <c r="L68" s="46">
        <f t="shared" si="13"/>
        <v>-8.0000000000000007E-5</v>
      </c>
      <c r="M68" s="46">
        <f t="shared" si="14"/>
        <v>-9.2999999999999992E-3</v>
      </c>
      <c r="N68" s="46">
        <f t="shared" si="14"/>
        <v>-6.7000000000000002E-3</v>
      </c>
      <c r="O68" s="46">
        <f t="shared" si="14"/>
        <v>-5.7000000000000002E-3</v>
      </c>
      <c r="P68" s="46">
        <f t="shared" si="14"/>
        <v>-0.67979999999999996</v>
      </c>
      <c r="Q68" s="46">
        <f t="shared" si="15"/>
        <v>-1E-4</v>
      </c>
      <c r="R68" s="45">
        <f t="shared" si="16"/>
        <v>0</v>
      </c>
      <c r="T68" s="47"/>
      <c r="U68" s="47"/>
      <c r="V68" s="47"/>
      <c r="W68" s="47"/>
      <c r="X68" s="47"/>
      <c r="Y68" s="48"/>
    </row>
    <row r="69" spans="1:25" x14ac:dyDescent="0.25">
      <c r="A69" s="41"/>
      <c r="B69" s="49">
        <f t="shared" si="18"/>
        <v>15</v>
      </c>
      <c r="C69" s="69" t="s">
        <v>53</v>
      </c>
      <c r="D69" s="69" t="s">
        <v>16</v>
      </c>
      <c r="E69" s="70">
        <v>4</v>
      </c>
      <c r="F69" s="71">
        <v>2026</v>
      </c>
      <c r="G69" s="72">
        <f t="shared" si="17"/>
        <v>2029</v>
      </c>
      <c r="H69" s="73" t="s">
        <v>29</v>
      </c>
      <c r="I69" s="74">
        <v>-10655512.0867345</v>
      </c>
      <c r="J69" s="45">
        <f t="shared" si="12"/>
        <v>-0.14000000000000001</v>
      </c>
      <c r="K69" s="45">
        <f t="shared" si="12"/>
        <v>-0.11</v>
      </c>
      <c r="L69" s="46">
        <f t="shared" si="13"/>
        <v>-1.7000000000000001E-4</v>
      </c>
      <c r="M69" s="46">
        <f t="shared" si="14"/>
        <v>-2.9499999999999998E-2</v>
      </c>
      <c r="N69" s="46">
        <f t="shared" si="14"/>
        <v>-2.47E-2</v>
      </c>
      <c r="O69" s="46">
        <f t="shared" si="14"/>
        <v>-2.5600000000000001E-2</v>
      </c>
      <c r="P69" s="46">
        <f t="shared" si="14"/>
        <v>-0.1434</v>
      </c>
      <c r="Q69" s="46">
        <f t="shared" si="15"/>
        <v>-2.9E-4</v>
      </c>
      <c r="R69" s="45">
        <f t="shared" si="16"/>
        <v>0</v>
      </c>
      <c r="T69" s="47"/>
      <c r="U69" s="47"/>
      <c r="V69" s="47"/>
      <c r="W69" s="47"/>
      <c r="X69" s="47"/>
      <c r="Y69" s="48"/>
    </row>
    <row r="70" spans="1:25" x14ac:dyDescent="0.25">
      <c r="A70" s="41"/>
      <c r="B70" s="49">
        <f t="shared" si="18"/>
        <v>16</v>
      </c>
      <c r="C70" s="69" t="s">
        <v>37</v>
      </c>
      <c r="D70" s="69" t="s">
        <v>16</v>
      </c>
      <c r="E70" s="70">
        <v>4</v>
      </c>
      <c r="F70" s="71">
        <v>2026</v>
      </c>
      <c r="G70" s="72">
        <f t="shared" si="17"/>
        <v>2029</v>
      </c>
      <c r="H70" s="73" t="s">
        <v>29</v>
      </c>
      <c r="I70" s="74">
        <v>-57202662.744076781</v>
      </c>
      <c r="J70" s="45">
        <f t="shared" si="12"/>
        <v>-0.74</v>
      </c>
      <c r="K70" s="45">
        <f t="shared" si="12"/>
        <v>-0.56999999999999995</v>
      </c>
      <c r="L70" s="46">
        <f t="shared" si="13"/>
        <v>-9.2000000000000003E-4</v>
      </c>
      <c r="M70" s="46">
        <f t="shared" si="14"/>
        <v>-0.15859999999999999</v>
      </c>
      <c r="N70" s="46">
        <f t="shared" si="14"/>
        <v>-0.13239999999999999</v>
      </c>
      <c r="O70" s="46">
        <f t="shared" si="14"/>
        <v>-0.13739999999999999</v>
      </c>
      <c r="P70" s="46">
        <f t="shared" si="14"/>
        <v>-0.76959999999999995</v>
      </c>
      <c r="Q70" s="46">
        <f t="shared" si="15"/>
        <v>-1.57E-3</v>
      </c>
      <c r="R70" s="45">
        <f t="shared" si="16"/>
        <v>0</v>
      </c>
      <c r="T70" s="47"/>
      <c r="U70" s="47"/>
      <c r="V70" s="47"/>
      <c r="W70" s="47"/>
      <c r="X70" s="47"/>
      <c r="Y70" s="48"/>
    </row>
    <row r="71" spans="1:25" x14ac:dyDescent="0.25">
      <c r="A71" s="41"/>
      <c r="B71" s="49">
        <f t="shared" si="18"/>
        <v>17</v>
      </c>
      <c r="C71" s="69" t="s">
        <v>38</v>
      </c>
      <c r="D71" s="69" t="s">
        <v>16</v>
      </c>
      <c r="E71" s="70">
        <v>5</v>
      </c>
      <c r="F71" s="71">
        <v>2025</v>
      </c>
      <c r="G71" s="72">
        <f t="shared" si="17"/>
        <v>2029</v>
      </c>
      <c r="H71" s="73" t="s">
        <v>29</v>
      </c>
      <c r="I71" s="74">
        <v>-27301173.633926801</v>
      </c>
      <c r="J71" s="45">
        <f t="shared" si="12"/>
        <v>-0.28000000000000003</v>
      </c>
      <c r="K71" s="45">
        <f t="shared" si="12"/>
        <v>-0.22</v>
      </c>
      <c r="L71" s="46">
        <f t="shared" si="13"/>
        <v>-3.5E-4</v>
      </c>
      <c r="M71" s="46">
        <f t="shared" si="14"/>
        <v>-6.0499999999999998E-2</v>
      </c>
      <c r="N71" s="46">
        <f t="shared" si="14"/>
        <v>-5.0599999999999999E-2</v>
      </c>
      <c r="O71" s="46">
        <f t="shared" si="14"/>
        <v>-5.2499999999999998E-2</v>
      </c>
      <c r="P71" s="46">
        <f t="shared" si="14"/>
        <v>-0.29389999999999999</v>
      </c>
      <c r="Q71" s="46">
        <f t="shared" si="15"/>
        <v>-5.9999999999999995E-4</v>
      </c>
      <c r="R71" s="45">
        <f t="shared" si="16"/>
        <v>0</v>
      </c>
      <c r="T71" s="47"/>
      <c r="U71" s="47"/>
      <c r="V71" s="47"/>
      <c r="W71" s="47"/>
      <c r="X71" s="47"/>
      <c r="Y71" s="48"/>
    </row>
    <row r="72" spans="1:25" x14ac:dyDescent="0.25">
      <c r="B72" t="s">
        <v>52</v>
      </c>
    </row>
  </sheetData>
  <autoFilter ref="E54:F71" xr:uid="{A48FC4A2-E38D-45B1-A4AE-BA25014C415A}"/>
  <conditionalFormatting sqref="L55:R71">
    <cfRule type="expression" dxfId="1" priority="2">
      <formula>$H55="Customers"</formula>
    </cfRule>
  </conditionalFormatting>
  <conditionalFormatting sqref="J55:K71">
    <cfRule type="expression" dxfId="0" priority="1">
      <formula>$H55="Usage"</formula>
    </cfRule>
  </conditionalFormatting>
  <dataValidations count="4">
    <dataValidation type="list" allowBlank="1" showInputMessage="1" showErrorMessage="1" sqref="F55:F71" xr:uid="{8487816B-0E75-40AF-A9AA-3487172BEAC7}">
      <formula1>"2025,2026,2027,2028,2029,2030,2031,2032,2033,2034"</formula1>
    </dataValidation>
    <dataValidation type="list" allowBlank="1" showInputMessage="1" showErrorMessage="1" sqref="D55:D71" xr:uid="{4FF7C183-9326-4455-BA71-DD6D52EF7847}">
      <formula1>Rate_Riders</formula1>
    </dataValidation>
    <dataValidation type="list" allowBlank="1" showInputMessage="1" showErrorMessage="1" sqref="H55:H71" xr:uid="{D98B2A1D-9AA1-4E7F-A6BA-3E2D117F1F77}">
      <formula1>"Customers, Usage, Cust.+ Usage"</formula1>
    </dataValidation>
    <dataValidation type="list" allowBlank="1" showInputMessage="1" showErrorMessage="1" sqref="D55:D71" xr:uid="{4604DE31-D418-4A39-9A04-A6CA5D6BFBFF}">
      <formula1>$C$21:$C$26</formula1>
    </dataValidation>
  </dataValidations>
  <pageMargins left="0.19685039370078741" right="0.15748031496062992" top="0.39370078740157483" bottom="0.47244094488188981" header="0.19685039370078741" footer="0.11811023622047245"/>
  <pageSetup scale="46" orientation="landscape" r:id="rId1"/>
  <headerFooter>
    <oddHeader>&amp;R&amp;6&amp;K00-047Toronto Hydro-Electric System Limited
EB-2023-0195
Exhibit 9
Tab 3
Schedule 1
ORIGINAL
&amp;P of &amp;N</oddHeader>
  </headerFooter>
  <ignoredErrors>
    <ignoredError sqref="I21:I2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990201-A740-4644-A1A9-49FC22FE6137}">
  <ds:schemaRefs>
    <ds:schemaRef ds:uri="12f68b52-648b-46a0-8463-d3282342a499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d178a8d1-16ff-473a-8ed0-d41f4478457a"/>
    <ds:schemaRef ds:uri="http://schemas.microsoft.com/sharepoint/v3/field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DA74BD2-98C7-4EED-A4E9-0CB53BE4CE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7A8BAC-84D8-4423-8594-81988CB36B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2025-2029 Rate Riders</vt:lpstr>
      <vt:lpstr>'2025-2029 Rate Riders'!Print_Area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Gulshan Malhotra</dc:creator>
  <cp:lastModifiedBy>Sehrish Syed</cp:lastModifiedBy>
  <cp:lastPrinted>2023-11-09T15:10:49Z</cp:lastPrinted>
  <dcterms:created xsi:type="dcterms:W3CDTF">2023-09-12T17:12:51Z</dcterms:created>
  <dcterms:modified xsi:type="dcterms:W3CDTF">2023-11-16T17:05:03Z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9b6d35-9428-45a2-885e-7b22f796d882_Enabled">
    <vt:lpwstr>true</vt:lpwstr>
  </property>
  <property fmtid="{D5CDD505-2E9C-101B-9397-08002B2CF9AE}" pid="3" name="MSIP_Label_569b6d35-9428-45a2-885e-7b22f796d882_SetDate">
    <vt:lpwstr>2023-09-12T18:41:05Z</vt:lpwstr>
  </property>
  <property fmtid="{D5CDD505-2E9C-101B-9397-08002B2CF9AE}" pid="4" name="MSIP_Label_569b6d35-9428-45a2-885e-7b22f796d882_Method">
    <vt:lpwstr>Privileged</vt:lpwstr>
  </property>
  <property fmtid="{D5CDD505-2E9C-101B-9397-08002B2CF9AE}" pid="5" name="MSIP_Label_569b6d35-9428-45a2-885e-7b22f796d882_Name">
    <vt:lpwstr>Internal</vt:lpwstr>
  </property>
  <property fmtid="{D5CDD505-2E9C-101B-9397-08002B2CF9AE}" pid="6" name="MSIP_Label_569b6d35-9428-45a2-885e-7b22f796d882_SiteId">
    <vt:lpwstr>cecf09d6-44f1-4c40-95a1-cbafb9319d75</vt:lpwstr>
  </property>
  <property fmtid="{D5CDD505-2E9C-101B-9397-08002B2CF9AE}" pid="7" name="MSIP_Label_569b6d35-9428-45a2-885e-7b22f796d882_ActionId">
    <vt:lpwstr>de14e208-9599-48c1-ae0b-849c76cfb00a</vt:lpwstr>
  </property>
  <property fmtid="{D5CDD505-2E9C-101B-9397-08002B2CF9AE}" pid="8" name="MSIP_Label_569b6d35-9428-45a2-885e-7b22f796d882_ContentBits">
    <vt:lpwstr>0</vt:lpwstr>
  </property>
  <property fmtid="{D5CDD505-2E9C-101B-9397-08002B2CF9AE}" pid="9" name="ContentTypeId">
    <vt:lpwstr>0x0101002EDAACFF67256049A485179023DD9F32</vt:lpwstr>
  </property>
</Properties>
</file>